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55" windowWidth="14820" windowHeight="8565" tabRatio="878" activeTab="1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TH!$A$9:$M$1825</definedName>
    <definedName name="_xlnm._FilterDatabase" localSheetId="3" hidden="1">'TH - TT'!$A$4:$M$182</definedName>
    <definedName name="Dong">IF([0]!Loai="x",ROW([0]!Loai)-1,"")</definedName>
    <definedName name="DSKH">'331'!$B$4:$B$40</definedName>
    <definedName name="DSTK">CDPS!$A$10:$D$40</definedName>
    <definedName name="DSTT" localSheetId="6">'HOANG KIM'!$K$5:$K$18</definedName>
    <definedName name="DSTT">'TH - TT'!$K$7:$K$250</definedName>
    <definedName name="DSTT1" localSheetId="6">'HOANG KIM'!$I$5:$I$18</definedName>
    <definedName name="DSTT1">'TH - TT'!$I$7:$I$251</definedName>
    <definedName name="KH">TH!$H$11:$H$1951</definedName>
    <definedName name="KHC">TH!$K$11:$K$1951</definedName>
    <definedName name="KHN">TH!$J$11:$J$1951</definedName>
    <definedName name="Loai">OFFSET(TH!$L$5,,,COUNTA(TH!$L$5:$L$40261))</definedName>
    <definedName name="_xlnm.Print_Area" localSheetId="3">'TH - TT'!$211:$222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TH!$I$11:$I$1951</definedName>
    <definedName name="THN">TH!$A$11:$A$2002</definedName>
    <definedName name="TM">TH!$A$11:$K$1951</definedName>
  </definedNames>
  <calcPr calcId="144525"/>
</workbook>
</file>

<file path=xl/calcChain.xml><?xml version="1.0" encoding="utf-8"?>
<calcChain xmlns="http://schemas.openxmlformats.org/spreadsheetml/2006/main">
  <c r="E32" i="40" l="1"/>
  <c r="G128" i="35"/>
  <c r="G129" i="35"/>
  <c r="G130" i="35"/>
  <c r="G131" i="35"/>
  <c r="G132" i="35"/>
  <c r="G133" i="35"/>
  <c r="G134" i="35"/>
  <c r="G135" i="35"/>
  <c r="G91" i="35"/>
  <c r="E85" i="35"/>
  <c r="H85" i="35"/>
  <c r="G88" i="35"/>
  <c r="I91" i="35"/>
  <c r="E93" i="35"/>
  <c r="G95" i="35"/>
  <c r="A1589" i="34"/>
  <c r="B1589" i="34"/>
  <c r="L1589" i="34"/>
  <c r="A1590" i="34"/>
  <c r="B1590" i="34"/>
  <c r="L1590" i="34"/>
  <c r="A1591" i="34"/>
  <c r="B1591" i="34"/>
  <c r="L1591" i="34"/>
  <c r="A1592" i="34"/>
  <c r="B1592" i="34"/>
  <c r="L1592" i="34"/>
  <c r="A1593" i="34"/>
  <c r="B1593" i="34"/>
  <c r="L1593" i="34"/>
  <c r="A1594" i="34"/>
  <c r="B1594" i="34"/>
  <c r="L1594" i="34"/>
  <c r="A1595" i="34"/>
  <c r="B1595" i="34"/>
  <c r="L1595" i="34"/>
  <c r="A1596" i="34"/>
  <c r="B1596" i="34"/>
  <c r="L1596" i="34"/>
  <c r="A1597" i="34"/>
  <c r="B1597" i="34"/>
  <c r="L1597" i="34"/>
  <c r="A1598" i="34"/>
  <c r="B1598" i="34"/>
  <c r="L1598" i="34"/>
  <c r="A1599" i="34"/>
  <c r="B1599" i="34"/>
  <c r="L1599" i="34"/>
  <c r="A1600" i="34"/>
  <c r="B1600" i="34"/>
  <c r="L1600" i="34"/>
  <c r="A1601" i="34"/>
  <c r="B1601" i="34"/>
  <c r="L1601" i="34"/>
  <c r="A1602" i="34"/>
  <c r="B1602" i="34"/>
  <c r="L1602" i="34"/>
  <c r="A1603" i="34"/>
  <c r="B1603" i="34"/>
  <c r="L1603" i="34"/>
  <c r="A1604" i="34"/>
  <c r="B1604" i="34"/>
  <c r="L1604" i="34"/>
  <c r="A1605" i="34"/>
  <c r="B1605" i="34"/>
  <c r="L1605" i="34"/>
  <c r="A1606" i="34"/>
  <c r="B1606" i="34"/>
  <c r="L1606" i="34"/>
  <c r="A1607" i="34"/>
  <c r="B1607" i="34"/>
  <c r="L1607" i="34"/>
  <c r="A1608" i="34"/>
  <c r="B1608" i="34"/>
  <c r="L1608" i="34"/>
  <c r="A1609" i="34"/>
  <c r="B1609" i="34"/>
  <c r="L1609" i="34"/>
  <c r="A1610" i="34"/>
  <c r="B1610" i="34"/>
  <c r="L1610" i="34"/>
  <c r="A1611" i="34"/>
  <c r="B1611" i="34"/>
  <c r="L1611" i="34"/>
  <c r="A1612" i="34"/>
  <c r="B1612" i="34"/>
  <c r="L1612" i="34"/>
  <c r="A1613" i="34"/>
  <c r="B1613" i="34"/>
  <c r="L1613" i="34"/>
  <c r="A1614" i="34"/>
  <c r="B1614" i="34"/>
  <c r="L1614" i="34"/>
  <c r="A1615" i="34"/>
  <c r="B1615" i="34"/>
  <c r="L1615" i="34"/>
  <c r="A1616" i="34"/>
  <c r="B1616" i="34"/>
  <c r="L1616" i="34"/>
  <c r="A1617" i="34"/>
  <c r="B1617" i="34"/>
  <c r="L1617" i="34"/>
  <c r="A1618" i="34"/>
  <c r="B1618" i="34"/>
  <c r="L1618" i="34"/>
  <c r="A1619" i="34"/>
  <c r="B1619" i="34"/>
  <c r="L1619" i="34"/>
  <c r="A1620" i="34"/>
  <c r="B1620" i="34"/>
  <c r="L1620" i="34"/>
  <c r="A1621" i="34"/>
  <c r="B1621" i="34"/>
  <c r="L1621" i="34"/>
  <c r="A1622" i="34"/>
  <c r="B1622" i="34"/>
  <c r="L1622" i="34"/>
  <c r="A1623" i="34"/>
  <c r="B1623" i="34"/>
  <c r="L1623" i="34"/>
  <c r="A1624" i="34"/>
  <c r="B1624" i="34"/>
  <c r="L1624" i="34"/>
  <c r="A1625" i="34"/>
  <c r="B1625" i="34"/>
  <c r="L1625" i="34"/>
  <c r="A1626" i="34"/>
  <c r="B1626" i="34"/>
  <c r="L1626" i="34"/>
  <c r="A1627" i="34"/>
  <c r="B1627" i="34"/>
  <c r="L1627" i="34"/>
  <c r="A1628" i="34"/>
  <c r="B1628" i="34"/>
  <c r="L1628" i="34"/>
  <c r="A1629" i="34"/>
  <c r="B1629" i="34"/>
  <c r="L1629" i="34"/>
  <c r="A1630" i="34"/>
  <c r="B1630" i="34"/>
  <c r="L1630" i="34"/>
  <c r="A1631" i="34"/>
  <c r="B1631" i="34"/>
  <c r="L1631" i="34"/>
  <c r="A1632" i="34"/>
  <c r="B1632" i="34"/>
  <c r="L1632" i="34"/>
  <c r="A1633" i="34"/>
  <c r="B1633" i="34"/>
  <c r="L1633" i="34"/>
  <c r="A1634" i="34"/>
  <c r="B1634" i="34"/>
  <c r="L1634" i="34"/>
  <c r="A1635" i="34"/>
  <c r="B1635" i="34"/>
  <c r="L1635" i="34"/>
  <c r="A1636" i="34"/>
  <c r="B1636" i="34"/>
  <c r="L1636" i="34"/>
  <c r="A1637" i="34"/>
  <c r="B1637" i="34"/>
  <c r="L1637" i="34"/>
  <c r="A1638" i="34"/>
  <c r="B1638" i="34"/>
  <c r="L1638" i="34"/>
  <c r="A1639" i="34"/>
  <c r="B1639" i="34"/>
  <c r="L1639" i="34"/>
  <c r="A1640" i="34"/>
  <c r="B1640" i="34"/>
  <c r="L1640" i="34"/>
  <c r="A1641" i="34"/>
  <c r="B1641" i="34"/>
  <c r="L1641" i="34"/>
  <c r="A1642" i="34"/>
  <c r="B1642" i="34"/>
  <c r="L1642" i="34"/>
  <c r="A1643" i="34"/>
  <c r="B1643" i="34"/>
  <c r="L1643" i="34"/>
  <c r="A1644" i="34"/>
  <c r="B1644" i="34"/>
  <c r="L1644" i="34"/>
  <c r="A1645" i="34"/>
  <c r="B1645" i="34"/>
  <c r="L1645" i="34"/>
  <c r="A1646" i="34"/>
  <c r="B1646" i="34"/>
  <c r="L1646" i="34"/>
  <c r="A1647" i="34"/>
  <c r="B1647" i="34"/>
  <c r="L1647" i="34"/>
  <c r="A1648" i="34"/>
  <c r="B1648" i="34"/>
  <c r="L1648" i="34"/>
  <c r="A1649" i="34"/>
  <c r="B1649" i="34"/>
  <c r="L1649" i="34"/>
  <c r="A1650" i="34"/>
  <c r="B1650" i="34"/>
  <c r="L1650" i="34"/>
  <c r="A1651" i="34"/>
  <c r="B1651" i="34"/>
  <c r="L1651" i="34"/>
  <c r="A1652" i="34"/>
  <c r="B1652" i="34"/>
  <c r="L1652" i="34"/>
  <c r="A1653" i="34"/>
  <c r="B1653" i="34"/>
  <c r="L1653" i="34"/>
  <c r="A1654" i="34"/>
  <c r="B1654" i="34"/>
  <c r="L1654" i="34"/>
  <c r="A1655" i="34"/>
  <c r="B1655" i="34"/>
  <c r="L1655" i="34"/>
  <c r="A1656" i="34"/>
  <c r="B1656" i="34"/>
  <c r="L1656" i="34"/>
  <c r="A1657" i="34"/>
  <c r="B1657" i="34"/>
  <c r="L1657" i="34"/>
  <c r="A1658" i="34"/>
  <c r="B1658" i="34"/>
  <c r="L1658" i="34"/>
  <c r="A1659" i="34"/>
  <c r="B1659" i="34"/>
  <c r="L1659" i="34"/>
  <c r="A1660" i="34"/>
  <c r="B1660" i="34"/>
  <c r="L1660" i="34"/>
  <c r="A1661" i="34"/>
  <c r="B1661" i="34"/>
  <c r="L1661" i="34"/>
  <c r="A1662" i="34"/>
  <c r="B1662" i="34"/>
  <c r="L1662" i="34"/>
  <c r="A1663" i="34"/>
  <c r="B1663" i="34"/>
  <c r="L1663" i="34"/>
  <c r="A1664" i="34"/>
  <c r="B1664" i="34"/>
  <c r="L1664" i="34"/>
  <c r="A1665" i="34"/>
  <c r="B1665" i="34"/>
  <c r="L1665" i="34"/>
  <c r="A1666" i="34"/>
  <c r="B1666" i="34"/>
  <c r="L1666" i="34"/>
  <c r="A1667" i="34"/>
  <c r="B1667" i="34"/>
  <c r="L1667" i="34"/>
  <c r="A1668" i="34"/>
  <c r="B1668" i="34"/>
  <c r="L1668" i="34"/>
  <c r="A1669" i="34"/>
  <c r="B1669" i="34"/>
  <c r="L1669" i="34"/>
  <c r="A1670" i="34"/>
  <c r="B1670" i="34"/>
  <c r="L1670" i="34"/>
  <c r="A1671" i="34"/>
  <c r="B1671" i="34"/>
  <c r="L1671" i="34"/>
  <c r="A1672" i="34"/>
  <c r="B1672" i="34"/>
  <c r="L1672" i="34"/>
  <c r="A1673" i="34"/>
  <c r="B1673" i="34"/>
  <c r="L1673" i="34"/>
  <c r="A1674" i="34"/>
  <c r="B1674" i="34"/>
  <c r="L1674" i="34"/>
  <c r="A1675" i="34"/>
  <c r="B1675" i="34"/>
  <c r="L1675" i="34"/>
  <c r="A1676" i="34"/>
  <c r="B1676" i="34"/>
  <c r="L1676" i="34"/>
  <c r="A1677" i="34"/>
  <c r="B1677" i="34"/>
  <c r="L1677" i="34"/>
  <c r="A1678" i="34"/>
  <c r="B1678" i="34"/>
  <c r="L1678" i="34"/>
  <c r="A1679" i="34"/>
  <c r="B1679" i="34"/>
  <c r="L1679" i="34"/>
  <c r="A1680" i="34"/>
  <c r="B1680" i="34"/>
  <c r="L1680" i="34"/>
  <c r="A1681" i="34"/>
  <c r="B1681" i="34"/>
  <c r="L1681" i="34"/>
  <c r="A1682" i="34"/>
  <c r="B1682" i="34"/>
  <c r="L1682" i="34"/>
  <c r="A1683" i="34"/>
  <c r="B1683" i="34"/>
  <c r="L1683" i="34"/>
  <c r="A1684" i="34"/>
  <c r="B1684" i="34"/>
  <c r="L1684" i="34"/>
  <c r="A1685" i="34"/>
  <c r="B1685" i="34"/>
  <c r="L1685" i="34"/>
  <c r="A1686" i="34"/>
  <c r="B1686" i="34"/>
  <c r="L1686" i="34"/>
  <c r="A1687" i="34"/>
  <c r="B1687" i="34"/>
  <c r="L1687" i="34"/>
  <c r="A1688" i="34"/>
  <c r="B1688" i="34"/>
  <c r="L1688" i="34"/>
  <c r="A1689" i="34"/>
  <c r="B1689" i="34"/>
  <c r="L1689" i="34"/>
  <c r="A1690" i="34"/>
  <c r="B1690" i="34"/>
  <c r="L1690" i="34"/>
  <c r="A1691" i="34"/>
  <c r="B1691" i="34"/>
  <c r="L1691" i="34"/>
  <c r="A1692" i="34"/>
  <c r="B1692" i="34"/>
  <c r="L1692" i="34"/>
  <c r="A1693" i="34"/>
  <c r="B1693" i="34"/>
  <c r="L1693" i="34"/>
  <c r="A1694" i="34"/>
  <c r="B1694" i="34"/>
  <c r="L1694" i="34"/>
  <c r="A1695" i="34"/>
  <c r="B1695" i="34"/>
  <c r="L1695" i="34"/>
  <c r="A1696" i="34"/>
  <c r="B1696" i="34"/>
  <c r="L1696" i="34"/>
  <c r="A1697" i="34"/>
  <c r="B1697" i="34"/>
  <c r="L1697" i="34"/>
  <c r="A1698" i="34"/>
  <c r="B1698" i="34"/>
  <c r="L1698" i="34"/>
  <c r="A1699" i="34"/>
  <c r="B1699" i="34"/>
  <c r="L1699" i="34"/>
  <c r="A1700" i="34"/>
  <c r="B1700" i="34"/>
  <c r="L1700" i="34"/>
  <c r="A1701" i="34"/>
  <c r="B1701" i="34"/>
  <c r="L1701" i="34"/>
  <c r="A1702" i="34"/>
  <c r="B1702" i="34"/>
  <c r="L1702" i="34"/>
  <c r="A1703" i="34"/>
  <c r="B1703" i="34"/>
  <c r="L1703" i="34"/>
  <c r="A1704" i="34"/>
  <c r="B1704" i="34"/>
  <c r="L1704" i="34"/>
  <c r="A1705" i="34"/>
  <c r="B1705" i="34"/>
  <c r="L1705" i="34"/>
  <c r="A1706" i="34"/>
  <c r="B1706" i="34"/>
  <c r="L1706" i="34"/>
  <c r="A1707" i="34"/>
  <c r="B1707" i="34"/>
  <c r="L1707" i="34"/>
  <c r="A1708" i="34"/>
  <c r="B1708" i="34"/>
  <c r="L1708" i="34"/>
  <c r="A1709" i="34"/>
  <c r="B1709" i="34"/>
  <c r="L1709" i="34"/>
  <c r="A1710" i="34"/>
  <c r="B1710" i="34"/>
  <c r="L1710" i="34"/>
  <c r="A1711" i="34"/>
  <c r="B1711" i="34"/>
  <c r="L1711" i="34"/>
  <c r="A1712" i="34"/>
  <c r="B1712" i="34"/>
  <c r="L1712" i="34"/>
  <c r="A1713" i="34"/>
  <c r="B1713" i="34"/>
  <c r="L1713" i="34"/>
  <c r="A1714" i="34"/>
  <c r="B1714" i="34"/>
  <c r="L1714" i="34"/>
  <c r="A1715" i="34"/>
  <c r="B1715" i="34"/>
  <c r="L1715" i="34"/>
  <c r="A1716" i="34"/>
  <c r="B1716" i="34"/>
  <c r="L1716" i="34"/>
  <c r="A1717" i="34"/>
  <c r="B1717" i="34"/>
  <c r="L1717" i="34"/>
  <c r="A1718" i="34"/>
  <c r="B1718" i="34"/>
  <c r="L1718" i="34"/>
  <c r="A1719" i="34"/>
  <c r="B1719" i="34"/>
  <c r="L1719" i="34"/>
  <c r="A1720" i="34"/>
  <c r="B1720" i="34"/>
  <c r="L1720" i="34"/>
  <c r="A1721" i="34"/>
  <c r="B1721" i="34"/>
  <c r="L1721" i="34"/>
  <c r="A1722" i="34"/>
  <c r="B1722" i="34"/>
  <c r="L1722" i="34"/>
  <c r="A1723" i="34"/>
  <c r="B1723" i="34"/>
  <c r="L1723" i="34"/>
  <c r="A1724" i="34"/>
  <c r="B1724" i="34"/>
  <c r="L1724" i="34"/>
  <c r="A1725" i="34"/>
  <c r="B1725" i="34"/>
  <c r="L1725" i="34"/>
  <c r="A1726" i="34"/>
  <c r="B1726" i="34"/>
  <c r="L1726" i="34"/>
  <c r="A1727" i="34"/>
  <c r="B1727" i="34"/>
  <c r="L1727" i="34"/>
  <c r="A1728" i="34"/>
  <c r="B1728" i="34"/>
  <c r="L1728" i="34"/>
  <c r="A1729" i="34"/>
  <c r="B1729" i="34"/>
  <c r="L1729" i="34"/>
  <c r="A1730" i="34"/>
  <c r="B1730" i="34"/>
  <c r="L1730" i="34"/>
  <c r="A1731" i="34"/>
  <c r="B1731" i="34"/>
  <c r="L1731" i="34"/>
  <c r="A1732" i="34"/>
  <c r="B1732" i="34"/>
  <c r="L1732" i="34"/>
  <c r="A1733" i="34"/>
  <c r="B1733" i="34"/>
  <c r="L1733" i="34"/>
  <c r="A1734" i="34"/>
  <c r="B1734" i="34"/>
  <c r="L1734" i="34"/>
  <c r="A1735" i="34"/>
  <c r="B1735" i="34"/>
  <c r="L1735" i="34"/>
  <c r="A1736" i="34"/>
  <c r="B1736" i="34"/>
  <c r="L1736" i="34"/>
  <c r="A1737" i="34"/>
  <c r="B1737" i="34"/>
  <c r="L1737" i="34"/>
  <c r="A1738" i="34"/>
  <c r="B1738" i="34"/>
  <c r="L1738" i="34"/>
  <c r="A1739" i="34"/>
  <c r="B1739" i="34"/>
  <c r="L1739" i="34"/>
  <c r="A1740" i="34"/>
  <c r="B1740" i="34"/>
  <c r="L1740" i="34"/>
  <c r="A1741" i="34"/>
  <c r="B1741" i="34"/>
  <c r="L1741" i="34"/>
  <c r="A1742" i="34"/>
  <c r="B1742" i="34"/>
  <c r="L1742" i="34"/>
  <c r="A1743" i="34"/>
  <c r="B1743" i="34"/>
  <c r="L1743" i="34"/>
  <c r="A1744" i="34"/>
  <c r="B1744" i="34"/>
  <c r="L1744" i="34"/>
  <c r="A1745" i="34"/>
  <c r="B1745" i="34"/>
  <c r="L1745" i="34"/>
  <c r="A1746" i="34"/>
  <c r="B1746" i="34"/>
  <c r="L1746" i="34"/>
  <c r="A1747" i="34"/>
  <c r="B1747" i="34"/>
  <c r="L1747" i="34"/>
  <c r="A1748" i="34"/>
  <c r="B1748" i="34"/>
  <c r="L1748" i="34"/>
  <c r="A1749" i="34"/>
  <c r="B1749" i="34"/>
  <c r="L1749" i="34"/>
  <c r="A1750" i="34"/>
  <c r="B1750" i="34"/>
  <c r="L1750" i="34"/>
  <c r="A1751" i="34"/>
  <c r="B1751" i="34"/>
  <c r="L1751" i="34"/>
  <c r="A1752" i="34"/>
  <c r="B1752" i="34"/>
  <c r="L1752" i="34"/>
  <c r="A1753" i="34"/>
  <c r="B1753" i="34"/>
  <c r="L1753" i="34"/>
  <c r="A1754" i="34"/>
  <c r="B1754" i="34"/>
  <c r="L1754" i="34"/>
  <c r="A1755" i="34"/>
  <c r="B1755" i="34"/>
  <c r="L1755" i="34"/>
  <c r="A1756" i="34"/>
  <c r="B1756" i="34"/>
  <c r="L1756" i="34"/>
  <c r="A1757" i="34"/>
  <c r="B1757" i="34"/>
  <c r="L1757" i="34"/>
  <c r="A1758" i="34"/>
  <c r="B1758" i="34"/>
  <c r="L1758" i="34"/>
  <c r="A1759" i="34"/>
  <c r="B1759" i="34"/>
  <c r="L1759" i="34"/>
  <c r="A1760" i="34"/>
  <c r="B1760" i="34"/>
  <c r="L1760" i="34"/>
  <c r="A1761" i="34"/>
  <c r="B1761" i="34"/>
  <c r="L1761" i="34"/>
  <c r="A1762" i="34"/>
  <c r="B1762" i="34"/>
  <c r="L1762" i="34"/>
  <c r="A1763" i="34"/>
  <c r="B1763" i="34"/>
  <c r="L1763" i="34"/>
  <c r="A1764" i="34"/>
  <c r="B1764" i="34"/>
  <c r="L1764" i="34"/>
  <c r="A1765" i="34"/>
  <c r="B1765" i="34"/>
  <c r="L1765" i="34"/>
  <c r="A1766" i="34"/>
  <c r="B1766" i="34"/>
  <c r="L1766" i="34"/>
  <c r="A1767" i="34"/>
  <c r="B1767" i="34"/>
  <c r="L1767" i="34"/>
  <c r="A1768" i="34"/>
  <c r="B1768" i="34"/>
  <c r="L1768" i="34"/>
  <c r="A1769" i="34"/>
  <c r="B1769" i="34"/>
  <c r="L1769" i="34"/>
  <c r="A1770" i="34"/>
  <c r="B1770" i="34"/>
  <c r="L1770" i="34"/>
  <c r="A1771" i="34"/>
  <c r="B1771" i="34"/>
  <c r="L1771" i="34"/>
  <c r="A1772" i="34"/>
  <c r="B1772" i="34"/>
  <c r="L1772" i="34"/>
  <c r="A1773" i="34"/>
  <c r="B1773" i="34"/>
  <c r="L1773" i="34"/>
  <c r="A1774" i="34"/>
  <c r="B1774" i="34"/>
  <c r="L1774" i="34"/>
  <c r="A1775" i="34"/>
  <c r="B1775" i="34"/>
  <c r="L1775" i="34"/>
  <c r="A1776" i="34"/>
  <c r="B1776" i="34"/>
  <c r="L1776" i="34"/>
  <c r="A1777" i="34"/>
  <c r="B1777" i="34"/>
  <c r="L1777" i="34"/>
  <c r="A1778" i="34"/>
  <c r="B1778" i="34"/>
  <c r="L1778" i="34"/>
  <c r="A1779" i="34"/>
  <c r="B1779" i="34"/>
  <c r="L1779" i="34"/>
  <c r="A1780" i="34"/>
  <c r="B1780" i="34"/>
  <c r="L1780" i="34"/>
  <c r="A1781" i="34"/>
  <c r="B1781" i="34"/>
  <c r="L1781" i="34"/>
  <c r="A1782" i="34"/>
  <c r="B1782" i="34"/>
  <c r="L1782" i="34"/>
  <c r="A1783" i="34"/>
  <c r="B1783" i="34"/>
  <c r="L1783" i="34"/>
  <c r="A1784" i="34"/>
  <c r="B1784" i="34"/>
  <c r="L1784" i="34"/>
  <c r="A1785" i="34"/>
  <c r="B1785" i="34"/>
  <c r="L1785" i="34"/>
  <c r="A1786" i="34"/>
  <c r="B1786" i="34"/>
  <c r="L1786" i="34"/>
  <c r="A1787" i="34"/>
  <c r="B1787" i="34"/>
  <c r="L1787" i="34"/>
  <c r="A1788" i="34"/>
  <c r="B1788" i="34"/>
  <c r="L1788" i="34"/>
  <c r="A1789" i="34"/>
  <c r="B1789" i="34"/>
  <c r="L1789" i="34"/>
  <c r="A1790" i="34"/>
  <c r="B1790" i="34"/>
  <c r="L1790" i="34"/>
  <c r="A1791" i="34"/>
  <c r="B1791" i="34"/>
  <c r="L1791" i="34"/>
  <c r="A1792" i="34"/>
  <c r="B1792" i="34"/>
  <c r="L1792" i="34"/>
  <c r="A1793" i="34"/>
  <c r="B1793" i="34"/>
  <c r="L1793" i="34"/>
  <c r="A1794" i="34"/>
  <c r="B1794" i="34"/>
  <c r="L1794" i="34"/>
  <c r="A1795" i="34"/>
  <c r="B1795" i="34"/>
  <c r="L1795" i="34"/>
  <c r="A1796" i="34"/>
  <c r="B1796" i="34"/>
  <c r="L1796" i="34"/>
  <c r="A1797" i="34"/>
  <c r="B1797" i="34"/>
  <c r="L1797" i="34"/>
  <c r="A1798" i="34"/>
  <c r="B1798" i="34"/>
  <c r="L1798" i="34"/>
  <c r="A1799" i="34"/>
  <c r="B1799" i="34"/>
  <c r="L1799" i="34"/>
  <c r="A1800" i="34"/>
  <c r="B1800" i="34"/>
  <c r="L1800" i="34"/>
  <c r="A1801" i="34"/>
  <c r="B1801" i="34"/>
  <c r="L1801" i="34"/>
  <c r="A1802" i="34"/>
  <c r="B1802" i="34"/>
  <c r="L1802" i="34"/>
  <c r="A1803" i="34"/>
  <c r="B1803" i="34"/>
  <c r="L1803" i="34"/>
  <c r="A1804" i="34"/>
  <c r="B1804" i="34"/>
  <c r="L1804" i="34"/>
  <c r="A1805" i="34"/>
  <c r="B1805" i="34"/>
  <c r="L1805" i="34"/>
  <c r="A1806" i="34"/>
  <c r="B1806" i="34"/>
  <c r="L1806" i="34"/>
  <c r="A1807" i="34"/>
  <c r="B1807" i="34"/>
  <c r="L1807" i="34"/>
  <c r="A1808" i="34"/>
  <c r="B1808" i="34"/>
  <c r="L1808" i="34"/>
  <c r="A1809" i="34"/>
  <c r="B1809" i="34"/>
  <c r="L1809" i="34"/>
  <c r="A1810" i="34"/>
  <c r="B1810" i="34"/>
  <c r="L1810" i="34"/>
  <c r="A1811" i="34"/>
  <c r="B1811" i="34"/>
  <c r="L1811" i="34"/>
  <c r="A1812" i="34"/>
  <c r="B1812" i="34"/>
  <c r="L1812" i="34"/>
  <c r="A1813" i="34"/>
  <c r="B1813" i="34"/>
  <c r="L1813" i="34"/>
  <c r="A1814" i="34"/>
  <c r="B1814" i="34"/>
  <c r="L1814" i="34"/>
  <c r="A1815" i="34"/>
  <c r="B1815" i="34"/>
  <c r="L1815" i="34"/>
  <c r="A1816" i="34"/>
  <c r="B1816" i="34"/>
  <c r="L1816" i="34"/>
  <c r="A1817" i="34"/>
  <c r="B1817" i="34"/>
  <c r="L1817" i="34"/>
  <c r="A1818" i="34"/>
  <c r="B1818" i="34"/>
  <c r="L1818" i="34"/>
  <c r="A1819" i="34"/>
  <c r="B1819" i="34"/>
  <c r="L1819" i="34"/>
  <c r="A1820" i="34"/>
  <c r="B1820" i="34"/>
  <c r="L1820" i="34"/>
  <c r="A1821" i="34"/>
  <c r="B1821" i="34"/>
  <c r="L1821" i="34"/>
  <c r="A1822" i="34"/>
  <c r="B1822" i="34"/>
  <c r="L1822" i="34"/>
  <c r="A1823" i="34"/>
  <c r="B1823" i="34"/>
  <c r="L1823" i="34"/>
  <c r="A1824" i="34"/>
  <c r="B1824" i="34"/>
  <c r="L1824" i="34"/>
  <c r="A1825" i="34"/>
  <c r="B1825" i="34"/>
  <c r="L1825" i="34"/>
  <c r="A1203" i="34"/>
  <c r="B1203" i="34"/>
  <c r="L1203" i="34"/>
  <c r="A1204" i="34"/>
  <c r="B1204" i="34"/>
  <c r="L1204" i="34"/>
  <c r="A1205" i="34"/>
  <c r="B1205" i="34"/>
  <c r="L1205" i="34"/>
  <c r="A1206" i="34"/>
  <c r="B1206" i="34"/>
  <c r="L1206" i="34"/>
  <c r="A1207" i="34"/>
  <c r="B1207" i="34"/>
  <c r="L1207" i="34"/>
  <c r="A1208" i="34"/>
  <c r="B1208" i="34"/>
  <c r="L1208" i="34"/>
  <c r="A1209" i="34"/>
  <c r="B1209" i="34"/>
  <c r="L1209" i="34"/>
  <c r="A1210" i="34"/>
  <c r="B1210" i="34"/>
  <c r="L1210" i="34"/>
  <c r="A1211" i="34"/>
  <c r="B1211" i="34"/>
  <c r="L1211" i="34"/>
  <c r="A1212" i="34"/>
  <c r="B1212" i="34"/>
  <c r="L1212" i="34"/>
  <c r="A1213" i="34"/>
  <c r="B1213" i="34"/>
  <c r="L1213" i="34"/>
  <c r="A1214" i="34"/>
  <c r="B1214" i="34"/>
  <c r="L1214" i="34"/>
  <c r="A1215" i="34"/>
  <c r="B1215" i="34"/>
  <c r="L1215" i="34"/>
  <c r="A1216" i="34"/>
  <c r="B1216" i="34"/>
  <c r="L1216" i="34"/>
  <c r="A1217" i="34"/>
  <c r="B1217" i="34"/>
  <c r="L1217" i="34"/>
  <c r="A1218" i="34"/>
  <c r="B1218" i="34"/>
  <c r="L1218" i="34"/>
  <c r="A1219" i="34"/>
  <c r="B1219" i="34"/>
  <c r="L1219" i="34"/>
  <c r="A1220" i="34"/>
  <c r="B1220" i="34"/>
  <c r="L1220" i="34"/>
  <c r="A1221" i="34"/>
  <c r="B1221" i="34"/>
  <c r="L1221" i="34"/>
  <c r="A1222" i="34"/>
  <c r="B1222" i="34"/>
  <c r="L1222" i="34"/>
  <c r="A1223" i="34"/>
  <c r="B1223" i="34"/>
  <c r="L1223" i="34"/>
  <c r="A1224" i="34"/>
  <c r="B1224" i="34"/>
  <c r="L1224" i="34"/>
  <c r="A1225" i="34"/>
  <c r="B1225" i="34"/>
  <c r="L1225" i="34"/>
  <c r="A1226" i="34"/>
  <c r="B1226" i="34"/>
  <c r="L1226" i="34"/>
  <c r="A1227" i="34"/>
  <c r="B1227" i="34"/>
  <c r="L1227" i="34"/>
  <c r="A1228" i="34"/>
  <c r="B1228" i="34"/>
  <c r="L1228" i="34"/>
  <c r="A1229" i="34"/>
  <c r="B1229" i="34"/>
  <c r="L1229" i="34"/>
  <c r="A1230" i="34"/>
  <c r="B1230" i="34"/>
  <c r="L1230" i="34"/>
  <c r="A1231" i="34"/>
  <c r="B1231" i="34"/>
  <c r="L1231" i="34"/>
  <c r="A1232" i="34"/>
  <c r="B1232" i="34"/>
  <c r="L1232" i="34"/>
  <c r="A1233" i="34"/>
  <c r="B1233" i="34"/>
  <c r="L1233" i="34"/>
  <c r="A1234" i="34"/>
  <c r="B1234" i="34"/>
  <c r="L1234" i="34"/>
  <c r="A1235" i="34"/>
  <c r="B1235" i="34"/>
  <c r="L1235" i="34"/>
  <c r="A1236" i="34"/>
  <c r="B1236" i="34"/>
  <c r="L1236" i="34"/>
  <c r="A1237" i="34"/>
  <c r="B1237" i="34"/>
  <c r="L1237" i="34"/>
  <c r="A1238" i="34"/>
  <c r="B1238" i="34"/>
  <c r="L1238" i="34"/>
  <c r="A1239" i="34"/>
  <c r="B1239" i="34"/>
  <c r="L1239" i="34"/>
  <c r="A1240" i="34"/>
  <c r="B1240" i="34"/>
  <c r="L1240" i="34"/>
  <c r="A1241" i="34"/>
  <c r="B1241" i="34"/>
  <c r="L1241" i="34"/>
  <c r="A1242" i="34"/>
  <c r="B1242" i="34"/>
  <c r="L1242" i="34"/>
  <c r="A1243" i="34"/>
  <c r="B1243" i="34"/>
  <c r="L1243" i="34"/>
  <c r="A1244" i="34"/>
  <c r="B1244" i="34"/>
  <c r="L1244" i="34"/>
  <c r="A1245" i="34"/>
  <c r="B1245" i="34"/>
  <c r="L1245" i="34"/>
  <c r="A1246" i="34"/>
  <c r="B1246" i="34"/>
  <c r="L1246" i="34"/>
  <c r="A1247" i="34"/>
  <c r="B1247" i="34"/>
  <c r="L1247" i="34"/>
  <c r="A1248" i="34"/>
  <c r="B1248" i="34"/>
  <c r="L1248" i="34"/>
  <c r="A1249" i="34"/>
  <c r="B1249" i="34"/>
  <c r="L1249" i="34"/>
  <c r="A1250" i="34"/>
  <c r="B1250" i="34"/>
  <c r="L1250" i="34"/>
  <c r="A1251" i="34"/>
  <c r="B1251" i="34"/>
  <c r="L1251" i="34"/>
  <c r="A1252" i="34"/>
  <c r="B1252" i="34"/>
  <c r="L1252" i="34"/>
  <c r="A1253" i="34"/>
  <c r="B1253" i="34"/>
  <c r="L1253" i="34"/>
  <c r="A1254" i="34"/>
  <c r="B1254" i="34"/>
  <c r="L1254" i="34"/>
  <c r="A1255" i="34"/>
  <c r="B1255" i="34"/>
  <c r="L1255" i="34"/>
  <c r="A1256" i="34"/>
  <c r="B1256" i="34"/>
  <c r="L1256" i="34"/>
  <c r="A1257" i="34"/>
  <c r="B1257" i="34"/>
  <c r="L1257" i="34"/>
  <c r="A1258" i="34"/>
  <c r="B1258" i="34"/>
  <c r="L1258" i="34"/>
  <c r="A1259" i="34"/>
  <c r="B1259" i="34"/>
  <c r="L1259" i="34"/>
  <c r="A1260" i="34"/>
  <c r="B1260" i="34"/>
  <c r="L1260" i="34"/>
  <c r="A1261" i="34"/>
  <c r="B1261" i="34"/>
  <c r="L1261" i="34"/>
  <c r="A1262" i="34"/>
  <c r="B1262" i="34"/>
  <c r="L1262" i="34"/>
  <c r="A1263" i="34"/>
  <c r="B1263" i="34"/>
  <c r="L1263" i="34"/>
  <c r="A1264" i="34"/>
  <c r="B1264" i="34"/>
  <c r="L1264" i="34"/>
  <c r="A1265" i="34"/>
  <c r="B1265" i="34"/>
  <c r="L1265" i="34"/>
  <c r="A1266" i="34"/>
  <c r="B1266" i="34"/>
  <c r="L1266" i="34"/>
  <c r="A1267" i="34"/>
  <c r="B1267" i="34"/>
  <c r="L1267" i="34"/>
  <c r="A1268" i="34"/>
  <c r="B1268" i="34"/>
  <c r="L1268" i="34"/>
  <c r="A1269" i="34"/>
  <c r="B1269" i="34"/>
  <c r="L1269" i="34"/>
  <c r="A1270" i="34"/>
  <c r="B1270" i="34"/>
  <c r="L1270" i="34"/>
  <c r="A1271" i="34"/>
  <c r="B1271" i="34"/>
  <c r="L1271" i="34"/>
  <c r="A1272" i="34"/>
  <c r="B1272" i="34"/>
  <c r="L1272" i="34"/>
  <c r="A1273" i="34"/>
  <c r="B1273" i="34"/>
  <c r="L1273" i="34"/>
  <c r="A1274" i="34"/>
  <c r="B1274" i="34"/>
  <c r="L1274" i="34"/>
  <c r="A1275" i="34"/>
  <c r="B1275" i="34"/>
  <c r="L1275" i="34"/>
  <c r="A1276" i="34"/>
  <c r="B1276" i="34"/>
  <c r="L1276" i="34"/>
  <c r="A1277" i="34"/>
  <c r="B1277" i="34"/>
  <c r="L1277" i="34"/>
  <c r="A1278" i="34"/>
  <c r="B1278" i="34"/>
  <c r="L1278" i="34"/>
  <c r="A1279" i="34"/>
  <c r="B1279" i="34"/>
  <c r="L1279" i="34"/>
  <c r="A1280" i="34"/>
  <c r="B1280" i="34"/>
  <c r="L1280" i="34"/>
  <c r="A1281" i="34"/>
  <c r="B1281" i="34"/>
  <c r="L1281" i="34"/>
  <c r="A1282" i="34"/>
  <c r="B1282" i="34"/>
  <c r="L1282" i="34"/>
  <c r="A1283" i="34"/>
  <c r="B1283" i="34"/>
  <c r="L1283" i="34"/>
  <c r="A1284" i="34"/>
  <c r="B1284" i="34"/>
  <c r="L1284" i="34"/>
  <c r="A1285" i="34"/>
  <c r="B1285" i="34"/>
  <c r="L1285" i="34"/>
  <c r="A1286" i="34"/>
  <c r="B1286" i="34"/>
  <c r="L1286" i="34"/>
  <c r="A1287" i="34"/>
  <c r="B1287" i="34"/>
  <c r="L1287" i="34"/>
  <c r="A1288" i="34"/>
  <c r="B1288" i="34"/>
  <c r="L1288" i="34"/>
  <c r="A1289" i="34"/>
  <c r="B1289" i="34"/>
  <c r="L1289" i="34"/>
  <c r="A1290" i="34"/>
  <c r="B1290" i="34"/>
  <c r="L1290" i="34"/>
  <c r="A1291" i="34"/>
  <c r="B1291" i="34"/>
  <c r="L1291" i="34"/>
  <c r="A1292" i="34"/>
  <c r="B1292" i="34"/>
  <c r="L1292" i="34"/>
  <c r="A1293" i="34"/>
  <c r="B1293" i="34"/>
  <c r="L1293" i="34"/>
  <c r="A1294" i="34"/>
  <c r="B1294" i="34"/>
  <c r="L1294" i="34"/>
  <c r="A1295" i="34"/>
  <c r="B1295" i="34"/>
  <c r="L1295" i="34"/>
  <c r="A1296" i="34"/>
  <c r="B1296" i="34"/>
  <c r="L1296" i="34"/>
  <c r="A1297" i="34"/>
  <c r="B1297" i="34"/>
  <c r="L1297" i="34"/>
  <c r="A1298" i="34"/>
  <c r="B1298" i="34"/>
  <c r="L1298" i="34"/>
  <c r="A1299" i="34"/>
  <c r="B1299" i="34"/>
  <c r="L1299" i="34"/>
  <c r="A1300" i="34"/>
  <c r="B1300" i="34"/>
  <c r="L1300" i="34"/>
  <c r="A1301" i="34"/>
  <c r="B1301" i="34"/>
  <c r="L1301" i="34"/>
  <c r="A1302" i="34"/>
  <c r="B1302" i="34"/>
  <c r="L1302" i="34"/>
  <c r="A1303" i="34"/>
  <c r="B1303" i="34"/>
  <c r="L1303" i="34"/>
  <c r="A1304" i="34"/>
  <c r="B1304" i="34"/>
  <c r="L1304" i="34"/>
  <c r="A1305" i="34"/>
  <c r="B1305" i="34"/>
  <c r="L1305" i="34"/>
  <c r="A1306" i="34"/>
  <c r="B1306" i="34"/>
  <c r="L1306" i="34"/>
  <c r="A1307" i="34"/>
  <c r="B1307" i="34"/>
  <c r="L1307" i="34"/>
  <c r="A1308" i="34"/>
  <c r="B1308" i="34"/>
  <c r="L1308" i="34"/>
  <c r="A1309" i="34"/>
  <c r="B1309" i="34"/>
  <c r="L1309" i="34"/>
  <c r="A1310" i="34"/>
  <c r="B1310" i="34"/>
  <c r="L1310" i="34"/>
  <c r="A1311" i="34"/>
  <c r="B1311" i="34"/>
  <c r="L1311" i="34"/>
  <c r="A1312" i="34"/>
  <c r="B1312" i="34"/>
  <c r="L1312" i="34"/>
  <c r="A1313" i="34"/>
  <c r="B1313" i="34"/>
  <c r="L1313" i="34"/>
  <c r="A1314" i="34"/>
  <c r="B1314" i="34"/>
  <c r="L1314" i="34"/>
  <c r="A1315" i="34"/>
  <c r="B1315" i="34"/>
  <c r="L1315" i="34"/>
  <c r="A1316" i="34"/>
  <c r="B1316" i="34"/>
  <c r="L1316" i="34"/>
  <c r="A1317" i="34"/>
  <c r="B1317" i="34"/>
  <c r="L1317" i="34"/>
  <c r="A1318" i="34"/>
  <c r="B1318" i="34"/>
  <c r="L1318" i="34"/>
  <c r="A1319" i="34"/>
  <c r="B1319" i="34"/>
  <c r="L1319" i="34"/>
  <c r="A1320" i="34"/>
  <c r="B1320" i="34"/>
  <c r="L1320" i="34"/>
  <c r="A1321" i="34"/>
  <c r="B1321" i="34"/>
  <c r="L1321" i="34"/>
  <c r="A1322" i="34"/>
  <c r="B1322" i="34"/>
  <c r="L1322" i="34"/>
  <c r="A1323" i="34"/>
  <c r="B1323" i="34"/>
  <c r="L1323" i="34"/>
  <c r="A1324" i="34"/>
  <c r="B1324" i="34"/>
  <c r="L1324" i="34"/>
  <c r="A1325" i="34"/>
  <c r="B1325" i="34"/>
  <c r="L1325" i="34"/>
  <c r="A1326" i="34"/>
  <c r="B1326" i="34"/>
  <c r="L1326" i="34"/>
  <c r="A1327" i="34"/>
  <c r="B1327" i="34"/>
  <c r="L1327" i="34"/>
  <c r="A1328" i="34"/>
  <c r="B1328" i="34"/>
  <c r="L1328" i="34"/>
  <c r="A1329" i="34"/>
  <c r="B1329" i="34"/>
  <c r="L1329" i="34"/>
  <c r="A1330" i="34"/>
  <c r="B1330" i="34"/>
  <c r="L1330" i="34"/>
  <c r="A1331" i="34"/>
  <c r="B1331" i="34"/>
  <c r="L1331" i="34"/>
  <c r="A1332" i="34"/>
  <c r="B1332" i="34"/>
  <c r="L1332" i="34"/>
  <c r="A1333" i="34"/>
  <c r="B1333" i="34"/>
  <c r="L1333" i="34"/>
  <c r="A1334" i="34"/>
  <c r="B1334" i="34"/>
  <c r="L1334" i="34"/>
  <c r="A1335" i="34"/>
  <c r="B1335" i="34"/>
  <c r="L1335" i="34"/>
  <c r="A1336" i="34"/>
  <c r="B1336" i="34"/>
  <c r="L1336" i="34"/>
  <c r="A1337" i="34"/>
  <c r="B1337" i="34"/>
  <c r="L1337" i="34"/>
  <c r="A1338" i="34"/>
  <c r="B1338" i="34"/>
  <c r="L1338" i="34"/>
  <c r="A1339" i="34"/>
  <c r="B1339" i="34"/>
  <c r="L1339" i="34"/>
  <c r="A1340" i="34"/>
  <c r="B1340" i="34"/>
  <c r="L1340" i="34"/>
  <c r="A1341" i="34"/>
  <c r="B1341" i="34"/>
  <c r="L1341" i="34"/>
  <c r="A1342" i="34"/>
  <c r="B1342" i="34"/>
  <c r="L1342" i="34"/>
  <c r="A1343" i="34"/>
  <c r="B1343" i="34"/>
  <c r="L1343" i="34"/>
  <c r="A1344" i="34"/>
  <c r="B1344" i="34"/>
  <c r="L1344" i="34"/>
  <c r="A1345" i="34"/>
  <c r="B1345" i="34"/>
  <c r="L1345" i="34"/>
  <c r="A1346" i="34"/>
  <c r="B1346" i="34"/>
  <c r="L1346" i="34"/>
  <c r="A1347" i="34"/>
  <c r="B1347" i="34"/>
  <c r="L1347" i="34"/>
  <c r="A1348" i="34"/>
  <c r="B1348" i="34"/>
  <c r="L1348" i="34"/>
  <c r="A1349" i="34"/>
  <c r="B1349" i="34"/>
  <c r="L1349" i="34"/>
  <c r="A1350" i="34"/>
  <c r="B1350" i="34"/>
  <c r="L1350" i="34"/>
  <c r="A1351" i="34"/>
  <c r="B1351" i="34"/>
  <c r="L1351" i="34"/>
  <c r="A1352" i="34"/>
  <c r="B1352" i="34"/>
  <c r="L1352" i="34"/>
  <c r="A1353" i="34"/>
  <c r="B1353" i="34"/>
  <c r="L1353" i="34"/>
  <c r="A1354" i="34"/>
  <c r="B1354" i="34"/>
  <c r="L1354" i="34"/>
  <c r="A1355" i="34"/>
  <c r="B1355" i="34"/>
  <c r="L1355" i="34"/>
  <c r="A1356" i="34"/>
  <c r="B1356" i="34"/>
  <c r="L1356" i="34"/>
  <c r="A1357" i="34"/>
  <c r="B1357" i="34"/>
  <c r="L1357" i="34"/>
  <c r="A1358" i="34"/>
  <c r="B1358" i="34"/>
  <c r="L1358" i="34"/>
  <c r="A1359" i="34"/>
  <c r="B1359" i="34"/>
  <c r="L1359" i="34"/>
  <c r="A1360" i="34"/>
  <c r="B1360" i="34"/>
  <c r="L1360" i="34"/>
  <c r="A1361" i="34"/>
  <c r="B1361" i="34"/>
  <c r="L1361" i="34"/>
  <c r="A1362" i="34"/>
  <c r="B1362" i="34"/>
  <c r="L1362" i="34"/>
  <c r="A1363" i="34"/>
  <c r="B1363" i="34"/>
  <c r="L1363" i="34"/>
  <c r="A1364" i="34"/>
  <c r="B1364" i="34"/>
  <c r="L1364" i="34"/>
  <c r="A1365" i="34"/>
  <c r="B1365" i="34"/>
  <c r="L1365" i="34"/>
  <c r="A1366" i="34"/>
  <c r="B1366" i="34"/>
  <c r="L1366" i="34"/>
  <c r="A1367" i="34"/>
  <c r="B1367" i="34"/>
  <c r="L1367" i="34"/>
  <c r="A1368" i="34"/>
  <c r="B1368" i="34"/>
  <c r="L1368" i="34"/>
  <c r="A1369" i="34"/>
  <c r="B1369" i="34"/>
  <c r="L1369" i="34"/>
  <c r="A1370" i="34"/>
  <c r="B1370" i="34"/>
  <c r="L1370" i="34"/>
  <c r="A1371" i="34"/>
  <c r="B1371" i="34"/>
  <c r="L1371" i="34"/>
  <c r="A1372" i="34"/>
  <c r="B1372" i="34"/>
  <c r="L1372" i="34"/>
  <c r="A1373" i="34"/>
  <c r="B1373" i="34"/>
  <c r="L1373" i="34"/>
  <c r="A1374" i="34"/>
  <c r="B1374" i="34"/>
  <c r="L1374" i="34"/>
  <c r="A1375" i="34"/>
  <c r="B1375" i="34"/>
  <c r="L1375" i="34"/>
  <c r="A1376" i="34"/>
  <c r="B1376" i="34"/>
  <c r="L1376" i="34"/>
  <c r="A1377" i="34"/>
  <c r="B1377" i="34"/>
  <c r="L1377" i="34"/>
  <c r="A1378" i="34"/>
  <c r="B1378" i="34"/>
  <c r="L1378" i="34"/>
  <c r="A1379" i="34"/>
  <c r="B1379" i="34"/>
  <c r="L1379" i="34"/>
  <c r="A1380" i="34"/>
  <c r="B1380" i="34"/>
  <c r="L1380" i="34"/>
  <c r="A1381" i="34"/>
  <c r="B1381" i="34"/>
  <c r="L1381" i="34"/>
  <c r="A1382" i="34"/>
  <c r="B1382" i="34"/>
  <c r="L1382" i="34"/>
  <c r="A1383" i="34"/>
  <c r="B1383" i="34"/>
  <c r="L1383" i="34"/>
  <c r="A1384" i="34"/>
  <c r="B1384" i="34"/>
  <c r="L1384" i="34"/>
  <c r="A1385" i="34"/>
  <c r="B1385" i="34"/>
  <c r="L1385" i="34"/>
  <c r="A1386" i="34"/>
  <c r="B1386" i="34"/>
  <c r="L1386" i="34"/>
  <c r="A1387" i="34"/>
  <c r="B1387" i="34"/>
  <c r="L1387" i="34"/>
  <c r="A1388" i="34"/>
  <c r="B1388" i="34"/>
  <c r="L1388" i="34"/>
  <c r="A1389" i="34"/>
  <c r="B1389" i="34"/>
  <c r="L1389" i="34"/>
  <c r="A1390" i="34"/>
  <c r="B1390" i="34"/>
  <c r="L1390" i="34"/>
  <c r="A1391" i="34"/>
  <c r="B1391" i="34"/>
  <c r="L1391" i="34"/>
  <c r="A1392" i="34"/>
  <c r="B1392" i="34"/>
  <c r="L1392" i="34"/>
  <c r="A1393" i="34"/>
  <c r="B1393" i="34"/>
  <c r="L1393" i="34"/>
  <c r="A1394" i="34"/>
  <c r="B1394" i="34"/>
  <c r="L1394" i="34"/>
  <c r="A1395" i="34"/>
  <c r="B1395" i="34"/>
  <c r="L1395" i="34"/>
  <c r="A1396" i="34"/>
  <c r="B1396" i="34"/>
  <c r="L1396" i="34"/>
  <c r="A1397" i="34"/>
  <c r="B1397" i="34"/>
  <c r="L1397" i="34"/>
  <c r="A1398" i="34"/>
  <c r="B1398" i="34"/>
  <c r="L1398" i="34"/>
  <c r="A1399" i="34"/>
  <c r="B1399" i="34"/>
  <c r="L1399" i="34"/>
  <c r="A1400" i="34"/>
  <c r="B1400" i="34"/>
  <c r="L1400" i="34"/>
  <c r="A1401" i="34"/>
  <c r="B1401" i="34"/>
  <c r="L1401" i="34"/>
  <c r="A1402" i="34"/>
  <c r="B1402" i="34"/>
  <c r="L1402" i="34"/>
  <c r="A1403" i="34"/>
  <c r="B1403" i="34"/>
  <c r="L1403" i="34"/>
  <c r="A1404" i="34"/>
  <c r="B1404" i="34"/>
  <c r="L1404" i="34"/>
  <c r="A1405" i="34"/>
  <c r="B1405" i="34"/>
  <c r="L1405" i="34"/>
  <c r="A1406" i="34"/>
  <c r="B1406" i="34"/>
  <c r="L1406" i="34"/>
  <c r="A1407" i="34"/>
  <c r="B1407" i="34"/>
  <c r="L1407" i="34"/>
  <c r="A1408" i="34"/>
  <c r="B1408" i="34"/>
  <c r="L1408" i="34"/>
  <c r="A1409" i="34"/>
  <c r="B1409" i="34"/>
  <c r="L1409" i="34"/>
  <c r="A1410" i="34"/>
  <c r="B1410" i="34"/>
  <c r="L1410" i="34"/>
  <c r="A1411" i="34"/>
  <c r="B1411" i="34"/>
  <c r="L1411" i="34"/>
  <c r="A1412" i="34"/>
  <c r="B1412" i="34"/>
  <c r="L1412" i="34"/>
  <c r="A1413" i="34"/>
  <c r="B1413" i="34"/>
  <c r="L1413" i="34"/>
  <c r="A1414" i="34"/>
  <c r="B1414" i="34"/>
  <c r="L1414" i="34"/>
  <c r="A1415" i="34"/>
  <c r="B1415" i="34"/>
  <c r="L1415" i="34"/>
  <c r="A1416" i="34"/>
  <c r="B1416" i="34"/>
  <c r="L1416" i="34"/>
  <c r="A1417" i="34"/>
  <c r="B1417" i="34"/>
  <c r="L1417" i="34"/>
  <c r="A1418" i="34"/>
  <c r="B1418" i="34"/>
  <c r="L1418" i="34"/>
  <c r="A1419" i="34"/>
  <c r="B1419" i="34"/>
  <c r="L1419" i="34"/>
  <c r="A1420" i="34"/>
  <c r="B1420" i="34"/>
  <c r="L1420" i="34"/>
  <c r="A1421" i="34"/>
  <c r="B1421" i="34"/>
  <c r="L1421" i="34"/>
  <c r="A1422" i="34"/>
  <c r="B1422" i="34"/>
  <c r="L1422" i="34"/>
  <c r="A1423" i="34"/>
  <c r="B1423" i="34"/>
  <c r="L1423" i="34"/>
  <c r="A1424" i="34"/>
  <c r="B1424" i="34"/>
  <c r="L1424" i="34"/>
  <c r="A1425" i="34"/>
  <c r="B1425" i="34"/>
  <c r="L1425" i="34"/>
  <c r="A1426" i="34"/>
  <c r="B1426" i="34"/>
  <c r="L1426" i="34"/>
  <c r="A1427" i="34"/>
  <c r="B1427" i="34"/>
  <c r="L1427" i="34"/>
  <c r="A1428" i="34"/>
  <c r="B1428" i="34"/>
  <c r="L1428" i="34"/>
  <c r="A1429" i="34"/>
  <c r="B1429" i="34"/>
  <c r="L1429" i="34"/>
  <c r="A1430" i="34"/>
  <c r="B1430" i="34"/>
  <c r="L1430" i="34"/>
  <c r="A1431" i="34"/>
  <c r="B1431" i="34"/>
  <c r="L1431" i="34"/>
  <c r="A1432" i="34"/>
  <c r="B1432" i="34"/>
  <c r="L1432" i="34"/>
  <c r="A1433" i="34"/>
  <c r="B1433" i="34"/>
  <c r="L1433" i="34"/>
  <c r="A1434" i="34"/>
  <c r="B1434" i="34"/>
  <c r="L1434" i="34"/>
  <c r="A1435" i="34"/>
  <c r="B1435" i="34"/>
  <c r="L1435" i="34"/>
  <c r="A1436" i="34"/>
  <c r="B1436" i="34"/>
  <c r="L1436" i="34"/>
  <c r="A1437" i="34"/>
  <c r="B1437" i="34"/>
  <c r="L1437" i="34"/>
  <c r="A1438" i="34"/>
  <c r="B1438" i="34"/>
  <c r="L1438" i="34"/>
  <c r="A1439" i="34"/>
  <c r="B1439" i="34"/>
  <c r="L1439" i="34"/>
  <c r="A1440" i="34"/>
  <c r="B1440" i="34"/>
  <c r="L1440" i="34"/>
  <c r="A1441" i="34"/>
  <c r="B1441" i="34"/>
  <c r="L1441" i="34"/>
  <c r="A1442" i="34"/>
  <c r="B1442" i="34"/>
  <c r="L1442" i="34"/>
  <c r="A1443" i="34"/>
  <c r="B1443" i="34"/>
  <c r="L1443" i="34"/>
  <c r="A1444" i="34"/>
  <c r="B1444" i="34"/>
  <c r="L1444" i="34"/>
  <c r="A1445" i="34"/>
  <c r="B1445" i="34"/>
  <c r="L1445" i="34"/>
  <c r="A1446" i="34"/>
  <c r="B1446" i="34"/>
  <c r="L1446" i="34"/>
  <c r="A1447" i="34"/>
  <c r="B1447" i="34"/>
  <c r="L1447" i="34"/>
  <c r="A1448" i="34"/>
  <c r="B1448" i="34"/>
  <c r="L1448" i="34"/>
  <c r="A1449" i="34"/>
  <c r="B1449" i="34"/>
  <c r="L1449" i="34"/>
  <c r="A1450" i="34"/>
  <c r="B1450" i="34"/>
  <c r="L1450" i="34"/>
  <c r="A1451" i="34"/>
  <c r="B1451" i="34"/>
  <c r="L1451" i="34"/>
  <c r="A1452" i="34"/>
  <c r="B1452" i="34"/>
  <c r="L1452" i="34"/>
  <c r="A1453" i="34"/>
  <c r="B1453" i="34"/>
  <c r="L1453" i="34"/>
  <c r="A1454" i="34"/>
  <c r="B1454" i="34"/>
  <c r="L1454" i="34"/>
  <c r="A1455" i="34"/>
  <c r="B1455" i="34"/>
  <c r="L1455" i="34"/>
  <c r="A1456" i="34"/>
  <c r="B1456" i="34"/>
  <c r="L1456" i="34"/>
  <c r="A1457" i="34"/>
  <c r="B1457" i="34"/>
  <c r="L1457" i="34"/>
  <c r="A1458" i="34"/>
  <c r="B1458" i="34"/>
  <c r="L1458" i="34"/>
  <c r="A1459" i="34"/>
  <c r="B1459" i="34"/>
  <c r="L1459" i="34"/>
  <c r="A1460" i="34"/>
  <c r="B1460" i="34"/>
  <c r="L1460" i="34"/>
  <c r="A1461" i="34"/>
  <c r="B1461" i="34"/>
  <c r="L1461" i="34"/>
  <c r="A1462" i="34"/>
  <c r="B1462" i="34"/>
  <c r="L1462" i="34"/>
  <c r="A1463" i="34"/>
  <c r="B1463" i="34"/>
  <c r="L1463" i="34"/>
  <c r="A1464" i="34"/>
  <c r="B1464" i="34"/>
  <c r="L1464" i="34"/>
  <c r="A1465" i="34"/>
  <c r="B1465" i="34"/>
  <c r="L1465" i="34"/>
  <c r="A1466" i="34"/>
  <c r="B1466" i="34"/>
  <c r="L1466" i="34"/>
  <c r="A1467" i="34"/>
  <c r="B1467" i="34"/>
  <c r="L1467" i="34"/>
  <c r="A1468" i="34"/>
  <c r="B1468" i="34"/>
  <c r="L1468" i="34"/>
  <c r="A1469" i="34"/>
  <c r="B1469" i="34"/>
  <c r="L1469" i="34"/>
  <c r="A1470" i="34"/>
  <c r="B1470" i="34"/>
  <c r="L1470" i="34"/>
  <c r="A1471" i="34"/>
  <c r="B1471" i="34"/>
  <c r="L1471" i="34"/>
  <c r="A1472" i="34"/>
  <c r="B1472" i="34"/>
  <c r="L1472" i="34"/>
  <c r="A1473" i="34"/>
  <c r="B1473" i="34"/>
  <c r="L1473" i="34"/>
  <c r="A1474" i="34"/>
  <c r="B1474" i="34"/>
  <c r="L1474" i="34"/>
  <c r="A1475" i="34"/>
  <c r="B1475" i="34"/>
  <c r="L1475" i="34"/>
  <c r="A1476" i="34"/>
  <c r="B1476" i="34"/>
  <c r="L1476" i="34"/>
  <c r="A1477" i="34"/>
  <c r="B1477" i="34"/>
  <c r="L1477" i="34"/>
  <c r="A1478" i="34"/>
  <c r="B1478" i="34"/>
  <c r="L1478" i="34"/>
  <c r="A1479" i="34"/>
  <c r="B1479" i="34"/>
  <c r="L1479" i="34"/>
  <c r="A1480" i="34"/>
  <c r="B1480" i="34"/>
  <c r="L1480" i="34"/>
  <c r="A1481" i="34"/>
  <c r="B1481" i="34"/>
  <c r="L1481" i="34"/>
  <c r="A1482" i="34"/>
  <c r="B1482" i="34"/>
  <c r="L1482" i="34"/>
  <c r="A1483" i="34"/>
  <c r="B1483" i="34"/>
  <c r="L1483" i="34"/>
  <c r="A1484" i="34"/>
  <c r="B1484" i="34"/>
  <c r="L1484" i="34"/>
  <c r="A1485" i="34"/>
  <c r="B1485" i="34"/>
  <c r="L1485" i="34"/>
  <c r="A1486" i="34"/>
  <c r="B1486" i="34"/>
  <c r="L1486" i="34"/>
  <c r="A1487" i="34"/>
  <c r="B1487" i="34"/>
  <c r="L1487" i="34"/>
  <c r="A1488" i="34"/>
  <c r="B1488" i="34"/>
  <c r="L1488" i="34"/>
  <c r="A1489" i="34"/>
  <c r="B1489" i="34"/>
  <c r="L1489" i="34"/>
  <c r="A1490" i="34"/>
  <c r="B1490" i="34"/>
  <c r="L1490" i="34"/>
  <c r="A1491" i="34"/>
  <c r="B1491" i="34"/>
  <c r="L1491" i="34"/>
  <c r="A1492" i="34"/>
  <c r="B1492" i="34"/>
  <c r="L1492" i="34"/>
  <c r="A1493" i="34"/>
  <c r="B1493" i="34"/>
  <c r="L1493" i="34"/>
  <c r="A1494" i="34"/>
  <c r="B1494" i="34"/>
  <c r="L1494" i="34"/>
  <c r="A1495" i="34"/>
  <c r="B1495" i="34"/>
  <c r="L1495" i="34"/>
  <c r="A1496" i="34"/>
  <c r="B1496" i="34"/>
  <c r="L1496" i="34"/>
  <c r="A1497" i="34"/>
  <c r="B1497" i="34"/>
  <c r="L1497" i="34"/>
  <c r="A1498" i="34"/>
  <c r="B1498" i="34"/>
  <c r="L1498" i="34"/>
  <c r="A1499" i="34"/>
  <c r="B1499" i="34"/>
  <c r="L1499" i="34"/>
  <c r="A1500" i="34"/>
  <c r="B1500" i="34"/>
  <c r="L1500" i="34"/>
  <c r="A1501" i="34"/>
  <c r="B1501" i="34"/>
  <c r="L1501" i="34"/>
  <c r="A1502" i="34"/>
  <c r="B1502" i="34"/>
  <c r="L1502" i="34"/>
  <c r="A1503" i="34"/>
  <c r="B1503" i="34"/>
  <c r="L1503" i="34"/>
  <c r="A1504" i="34"/>
  <c r="B1504" i="34"/>
  <c r="L1504" i="34"/>
  <c r="A1505" i="34"/>
  <c r="B1505" i="34"/>
  <c r="L1505" i="34"/>
  <c r="A1506" i="34"/>
  <c r="B1506" i="34"/>
  <c r="L1506" i="34"/>
  <c r="A1507" i="34"/>
  <c r="B1507" i="34"/>
  <c r="L1507" i="34"/>
  <c r="A1508" i="34"/>
  <c r="B1508" i="34"/>
  <c r="L1508" i="34"/>
  <c r="A1509" i="34"/>
  <c r="B1509" i="34"/>
  <c r="L1509" i="34"/>
  <c r="A1510" i="34"/>
  <c r="B1510" i="34"/>
  <c r="L1510" i="34"/>
  <c r="A1511" i="34"/>
  <c r="B1511" i="34"/>
  <c r="L1511" i="34"/>
  <c r="A1512" i="34"/>
  <c r="B1512" i="34"/>
  <c r="L1512" i="34"/>
  <c r="A1513" i="34"/>
  <c r="B1513" i="34"/>
  <c r="L1513" i="34"/>
  <c r="A1514" i="34"/>
  <c r="B1514" i="34"/>
  <c r="L1514" i="34"/>
  <c r="A1515" i="34"/>
  <c r="B1515" i="34"/>
  <c r="L1515" i="34"/>
  <c r="A1516" i="34"/>
  <c r="B1516" i="34"/>
  <c r="L1516" i="34"/>
  <c r="A1517" i="34"/>
  <c r="B1517" i="34"/>
  <c r="L1517" i="34"/>
  <c r="A1518" i="34"/>
  <c r="B1518" i="34"/>
  <c r="L1518" i="34"/>
  <c r="A1519" i="34"/>
  <c r="B1519" i="34"/>
  <c r="L1519" i="34"/>
  <c r="A1520" i="34"/>
  <c r="B1520" i="34"/>
  <c r="L1520" i="34"/>
  <c r="A1521" i="34"/>
  <c r="B1521" i="34"/>
  <c r="L1521" i="34"/>
  <c r="A1522" i="34"/>
  <c r="B1522" i="34"/>
  <c r="L1522" i="34"/>
  <c r="A1523" i="34"/>
  <c r="B1523" i="34"/>
  <c r="L1523" i="34"/>
  <c r="A1524" i="34"/>
  <c r="B1524" i="34"/>
  <c r="L1524" i="34"/>
  <c r="A1525" i="34"/>
  <c r="B1525" i="34"/>
  <c r="L1525" i="34"/>
  <c r="A1526" i="34"/>
  <c r="B1526" i="34"/>
  <c r="L1526" i="34"/>
  <c r="A1527" i="34"/>
  <c r="B1527" i="34"/>
  <c r="L1527" i="34"/>
  <c r="A1528" i="34"/>
  <c r="B1528" i="34"/>
  <c r="L1528" i="34"/>
  <c r="A1529" i="34"/>
  <c r="B1529" i="34"/>
  <c r="L1529" i="34"/>
  <c r="A1530" i="34"/>
  <c r="B1530" i="34"/>
  <c r="L1530" i="34"/>
  <c r="A1531" i="34"/>
  <c r="B1531" i="34"/>
  <c r="L1531" i="34"/>
  <c r="A1532" i="34"/>
  <c r="B1532" i="34"/>
  <c r="L1532" i="34"/>
  <c r="A1533" i="34"/>
  <c r="B1533" i="34"/>
  <c r="L1533" i="34"/>
  <c r="A1534" i="34"/>
  <c r="B1534" i="34"/>
  <c r="L1534" i="34"/>
  <c r="A1535" i="34"/>
  <c r="B1535" i="34"/>
  <c r="L1535" i="34"/>
  <c r="A1536" i="34"/>
  <c r="B1536" i="34"/>
  <c r="L1536" i="34"/>
  <c r="A1537" i="34"/>
  <c r="B1537" i="34"/>
  <c r="L1537" i="34"/>
  <c r="A1538" i="34"/>
  <c r="B1538" i="34"/>
  <c r="L1538" i="34"/>
  <c r="A1539" i="34"/>
  <c r="B1539" i="34"/>
  <c r="L1539" i="34"/>
  <c r="A1540" i="34"/>
  <c r="B1540" i="34"/>
  <c r="L1540" i="34"/>
  <c r="A1541" i="34"/>
  <c r="B1541" i="34"/>
  <c r="L1541" i="34"/>
  <c r="A1542" i="34"/>
  <c r="B1542" i="34"/>
  <c r="L1542" i="34"/>
  <c r="A1543" i="34"/>
  <c r="B1543" i="34"/>
  <c r="L1543" i="34"/>
  <c r="A1544" i="34"/>
  <c r="B1544" i="34"/>
  <c r="L1544" i="34"/>
  <c r="A1545" i="34"/>
  <c r="B1545" i="34"/>
  <c r="L1545" i="34"/>
  <c r="A1546" i="34"/>
  <c r="B1546" i="34"/>
  <c r="L1546" i="34"/>
  <c r="A1547" i="34"/>
  <c r="B1547" i="34"/>
  <c r="L1547" i="34"/>
  <c r="A1548" i="34"/>
  <c r="B1548" i="34"/>
  <c r="L1548" i="34"/>
  <c r="A1549" i="34"/>
  <c r="B1549" i="34"/>
  <c r="L1549" i="34"/>
  <c r="A1550" i="34"/>
  <c r="B1550" i="34"/>
  <c r="L1550" i="34"/>
  <c r="A1551" i="34"/>
  <c r="B1551" i="34"/>
  <c r="L1551" i="34"/>
  <c r="A1552" i="34"/>
  <c r="B1552" i="34"/>
  <c r="L1552" i="34"/>
  <c r="A1553" i="34"/>
  <c r="B1553" i="34"/>
  <c r="L1553" i="34"/>
  <c r="A1554" i="34"/>
  <c r="B1554" i="34"/>
  <c r="L1554" i="34"/>
  <c r="A1555" i="34"/>
  <c r="B1555" i="34"/>
  <c r="L1555" i="34"/>
  <c r="A1556" i="34"/>
  <c r="B1556" i="34"/>
  <c r="L1556" i="34"/>
  <c r="A1557" i="34"/>
  <c r="B1557" i="34"/>
  <c r="L1557" i="34"/>
  <c r="A1558" i="34"/>
  <c r="B1558" i="34"/>
  <c r="L1558" i="34"/>
  <c r="A1559" i="34"/>
  <c r="B1559" i="34"/>
  <c r="L1559" i="34"/>
  <c r="A1560" i="34"/>
  <c r="B1560" i="34"/>
  <c r="L1560" i="34"/>
  <c r="A1561" i="34"/>
  <c r="B1561" i="34"/>
  <c r="L1561" i="34"/>
  <c r="A1562" i="34"/>
  <c r="B1562" i="34"/>
  <c r="L1562" i="34"/>
  <c r="A1563" i="34"/>
  <c r="B1563" i="34"/>
  <c r="L1563" i="34"/>
  <c r="A1564" i="34"/>
  <c r="B1564" i="34"/>
  <c r="L1564" i="34"/>
  <c r="A1565" i="34"/>
  <c r="B1565" i="34"/>
  <c r="L1565" i="34"/>
  <c r="A1566" i="34"/>
  <c r="B1566" i="34"/>
  <c r="L1566" i="34"/>
  <c r="A1567" i="34"/>
  <c r="B1567" i="34"/>
  <c r="L1567" i="34"/>
  <c r="A1568" i="34"/>
  <c r="B1568" i="34"/>
  <c r="L1568" i="34"/>
  <c r="A1569" i="34"/>
  <c r="B1569" i="34"/>
  <c r="L1569" i="34"/>
  <c r="A1570" i="34"/>
  <c r="B1570" i="34"/>
  <c r="L1570" i="34"/>
  <c r="A1571" i="34"/>
  <c r="B1571" i="34"/>
  <c r="L1571" i="34"/>
  <c r="A1572" i="34"/>
  <c r="B1572" i="34"/>
  <c r="L1572" i="34"/>
  <c r="A1573" i="34"/>
  <c r="B1573" i="34"/>
  <c r="L1573" i="34"/>
  <c r="A1574" i="34"/>
  <c r="B1574" i="34"/>
  <c r="L1574" i="34"/>
  <c r="A1575" i="34"/>
  <c r="B1575" i="34"/>
  <c r="L1575" i="34"/>
  <c r="A1576" i="34"/>
  <c r="B1576" i="34"/>
  <c r="L1576" i="34"/>
  <c r="A1577" i="34"/>
  <c r="B1577" i="34"/>
  <c r="L1577" i="34"/>
  <c r="A1578" i="34"/>
  <c r="B1578" i="34"/>
  <c r="L1578" i="34"/>
  <c r="A1579" i="34"/>
  <c r="B1579" i="34"/>
  <c r="L1579" i="34"/>
  <c r="A1580" i="34"/>
  <c r="B1580" i="34"/>
  <c r="L1580" i="34"/>
  <c r="A1581" i="34"/>
  <c r="B1581" i="34"/>
  <c r="L1581" i="34"/>
  <c r="A1582" i="34"/>
  <c r="B1582" i="34"/>
  <c r="L1582" i="34"/>
  <c r="A1583" i="34"/>
  <c r="B1583" i="34"/>
  <c r="L1583" i="34"/>
  <c r="A1584" i="34"/>
  <c r="B1584" i="34"/>
  <c r="L1584" i="34"/>
  <c r="A1585" i="34"/>
  <c r="B1585" i="34"/>
  <c r="L1585" i="34"/>
  <c r="A1586" i="34"/>
  <c r="B1586" i="34"/>
  <c r="L1586" i="34"/>
  <c r="A1587" i="34"/>
  <c r="B1587" i="34"/>
  <c r="L1587" i="34"/>
  <c r="A1588" i="34"/>
  <c r="B1588" i="34"/>
  <c r="L1588" i="34"/>
  <c r="H233" i="35" l="1"/>
  <c r="G211" i="35" l="1"/>
  <c r="G199" i="35"/>
  <c r="G200" i="35"/>
  <c r="G201" i="35"/>
  <c r="G202" i="35"/>
  <c r="G203" i="35"/>
  <c r="G204" i="35"/>
  <c r="G205" i="35"/>
  <c r="G206" i="35"/>
  <c r="G207" i="35"/>
  <c r="G208" i="35"/>
  <c r="G198" i="35"/>
  <c r="G193" i="35"/>
  <c r="G194" i="35"/>
  <c r="G195" i="35"/>
  <c r="G192" i="35"/>
  <c r="G186" i="35"/>
  <c r="G187" i="35"/>
  <c r="G188" i="35"/>
  <c r="G189" i="35"/>
  <c r="G185" i="35"/>
  <c r="G165" i="35"/>
  <c r="G166" i="35"/>
  <c r="G167" i="35"/>
  <c r="G168" i="35"/>
  <c r="G164" i="35"/>
  <c r="J27" i="40" l="1"/>
  <c r="H185" i="35"/>
  <c r="K27" i="40"/>
  <c r="L27" i="40" l="1"/>
  <c r="E185" i="35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L786" i="34"/>
  <c r="L787" i="34"/>
  <c r="L788" i="34"/>
  <c r="L789" i="34"/>
  <c r="L790" i="34"/>
  <c r="L791" i="34"/>
  <c r="L792" i="34"/>
  <c r="L793" i="34"/>
  <c r="L794" i="34"/>
  <c r="L795" i="34"/>
  <c r="L796" i="34"/>
  <c r="L797" i="34"/>
  <c r="L798" i="34"/>
  <c r="L799" i="34"/>
  <c r="L800" i="34"/>
  <c r="L801" i="34"/>
  <c r="L802" i="34"/>
  <c r="L803" i="34"/>
  <c r="L804" i="34"/>
  <c r="L805" i="34"/>
  <c r="L806" i="34"/>
  <c r="L807" i="34"/>
  <c r="L808" i="34"/>
  <c r="L809" i="34"/>
  <c r="L810" i="34"/>
  <c r="L811" i="34"/>
  <c r="L812" i="34"/>
  <c r="L813" i="34"/>
  <c r="L814" i="34"/>
  <c r="L815" i="34"/>
  <c r="L816" i="34"/>
  <c r="L817" i="34"/>
  <c r="L818" i="34"/>
  <c r="L819" i="34"/>
  <c r="L820" i="34"/>
  <c r="L821" i="34"/>
  <c r="L822" i="34"/>
  <c r="L823" i="34"/>
  <c r="L824" i="34"/>
  <c r="L825" i="34"/>
  <c r="L826" i="34"/>
  <c r="L827" i="34"/>
  <c r="L828" i="34"/>
  <c r="L829" i="34"/>
  <c r="L830" i="34"/>
  <c r="L831" i="34"/>
  <c r="L832" i="34"/>
  <c r="L833" i="34"/>
  <c r="L834" i="34"/>
  <c r="L835" i="34"/>
  <c r="L836" i="34"/>
  <c r="L837" i="34"/>
  <c r="L838" i="34"/>
  <c r="L839" i="34"/>
  <c r="L840" i="34"/>
  <c r="L841" i="34"/>
  <c r="L842" i="34"/>
  <c r="L843" i="34"/>
  <c r="L844" i="34"/>
  <c r="L845" i="34"/>
  <c r="L846" i="34"/>
  <c r="L847" i="34"/>
  <c r="L848" i="34"/>
  <c r="L849" i="34"/>
  <c r="L850" i="34"/>
  <c r="L851" i="34"/>
  <c r="L852" i="34"/>
  <c r="L853" i="34"/>
  <c r="L854" i="34"/>
  <c r="L855" i="34"/>
  <c r="L856" i="34"/>
  <c r="L857" i="34"/>
  <c r="L858" i="34"/>
  <c r="L859" i="34"/>
  <c r="L860" i="34"/>
  <c r="L861" i="34"/>
  <c r="L862" i="34"/>
  <c r="L863" i="34"/>
  <c r="L864" i="34"/>
  <c r="L865" i="34"/>
  <c r="L866" i="34"/>
  <c r="L867" i="34"/>
  <c r="L868" i="34"/>
  <c r="L869" i="34"/>
  <c r="L870" i="34"/>
  <c r="L871" i="34"/>
  <c r="L872" i="34"/>
  <c r="L873" i="34"/>
  <c r="L874" i="34"/>
  <c r="L875" i="34"/>
  <c r="L876" i="34"/>
  <c r="L877" i="34"/>
  <c r="L878" i="34"/>
  <c r="L879" i="34"/>
  <c r="L880" i="34"/>
  <c r="L881" i="34"/>
  <c r="L882" i="34"/>
  <c r="L883" i="34"/>
  <c r="L884" i="34"/>
  <c r="L885" i="34"/>
  <c r="L886" i="34"/>
  <c r="L887" i="34"/>
  <c r="L888" i="34"/>
  <c r="L889" i="34"/>
  <c r="L890" i="34"/>
  <c r="L891" i="34"/>
  <c r="L892" i="34"/>
  <c r="L893" i="34"/>
  <c r="L894" i="34"/>
  <c r="L895" i="34"/>
  <c r="L896" i="34"/>
  <c r="L897" i="34"/>
  <c r="L898" i="34"/>
  <c r="L899" i="34"/>
  <c r="L900" i="34"/>
  <c r="L901" i="34"/>
  <c r="L902" i="34"/>
  <c r="L903" i="34"/>
  <c r="L904" i="34"/>
  <c r="L905" i="34"/>
  <c r="L906" i="34"/>
  <c r="L907" i="34"/>
  <c r="L908" i="34"/>
  <c r="L909" i="34"/>
  <c r="L910" i="34"/>
  <c r="L911" i="34"/>
  <c r="L912" i="34"/>
  <c r="L913" i="34"/>
  <c r="L914" i="34"/>
  <c r="L915" i="34"/>
  <c r="L916" i="34"/>
  <c r="L917" i="34"/>
  <c r="L918" i="34"/>
  <c r="L919" i="34"/>
  <c r="L920" i="34"/>
  <c r="L921" i="34"/>
  <c r="L922" i="34"/>
  <c r="L923" i="34"/>
  <c r="L924" i="34"/>
  <c r="L925" i="34"/>
  <c r="L926" i="34"/>
  <c r="L927" i="34"/>
  <c r="L928" i="34"/>
  <c r="L929" i="34"/>
  <c r="L930" i="34"/>
  <c r="L931" i="34"/>
  <c r="L932" i="34"/>
  <c r="L933" i="34"/>
  <c r="L934" i="34"/>
  <c r="L935" i="34"/>
  <c r="L936" i="34"/>
  <c r="L937" i="34"/>
  <c r="L938" i="34"/>
  <c r="L939" i="34"/>
  <c r="L940" i="34"/>
  <c r="L941" i="34"/>
  <c r="L942" i="34"/>
  <c r="L943" i="34"/>
  <c r="L944" i="34"/>
  <c r="L945" i="34"/>
  <c r="L946" i="34"/>
  <c r="L947" i="34"/>
  <c r="L948" i="34"/>
  <c r="L949" i="34"/>
  <c r="L950" i="34"/>
  <c r="L951" i="34"/>
  <c r="L952" i="34"/>
  <c r="L953" i="34"/>
  <c r="L954" i="34"/>
  <c r="L955" i="34"/>
  <c r="L956" i="34"/>
  <c r="L957" i="34"/>
  <c r="L958" i="34"/>
  <c r="L959" i="34"/>
  <c r="L960" i="34"/>
  <c r="L961" i="34"/>
  <c r="L962" i="34"/>
  <c r="L963" i="34"/>
  <c r="L964" i="34"/>
  <c r="L965" i="34"/>
  <c r="L966" i="34"/>
  <c r="L967" i="34"/>
  <c r="L968" i="34"/>
  <c r="L969" i="34"/>
  <c r="L970" i="34"/>
  <c r="L971" i="34"/>
  <c r="L972" i="34"/>
  <c r="L973" i="34"/>
  <c r="L974" i="34"/>
  <c r="L975" i="34"/>
  <c r="L976" i="34"/>
  <c r="L977" i="34"/>
  <c r="L978" i="34"/>
  <c r="L979" i="34"/>
  <c r="L980" i="34"/>
  <c r="L981" i="34"/>
  <c r="L982" i="34"/>
  <c r="L983" i="34"/>
  <c r="L984" i="34"/>
  <c r="L985" i="34"/>
  <c r="L986" i="34"/>
  <c r="L987" i="34"/>
  <c r="L988" i="34"/>
  <c r="L989" i="34"/>
  <c r="L990" i="34"/>
  <c r="L991" i="34"/>
  <c r="L992" i="34"/>
  <c r="L993" i="34"/>
  <c r="L994" i="34"/>
  <c r="L995" i="34"/>
  <c r="L996" i="34"/>
  <c r="L997" i="34"/>
  <c r="L998" i="34"/>
  <c r="L999" i="34"/>
  <c r="L1000" i="34"/>
  <c r="L1001" i="34"/>
  <c r="L1002" i="34"/>
  <c r="L1003" i="34"/>
  <c r="L1004" i="34"/>
  <c r="L1005" i="34"/>
  <c r="L1006" i="34"/>
  <c r="L1007" i="34"/>
  <c r="L1008" i="34"/>
  <c r="L1009" i="34"/>
  <c r="L1010" i="34"/>
  <c r="L1011" i="34"/>
  <c r="L1012" i="34"/>
  <c r="L1013" i="34"/>
  <c r="L1014" i="34"/>
  <c r="L1015" i="34"/>
  <c r="L1016" i="34"/>
  <c r="L1017" i="34"/>
  <c r="L1018" i="34"/>
  <c r="L1019" i="34"/>
  <c r="L1020" i="34"/>
  <c r="L1021" i="34"/>
  <c r="L1022" i="34"/>
  <c r="L1023" i="34"/>
  <c r="L1024" i="34"/>
  <c r="L1025" i="34"/>
  <c r="L1026" i="34"/>
  <c r="L1027" i="34"/>
  <c r="L1028" i="34"/>
  <c r="L1029" i="34"/>
  <c r="L1030" i="34"/>
  <c r="L1031" i="34"/>
  <c r="L1032" i="34"/>
  <c r="L1033" i="34"/>
  <c r="L1034" i="34"/>
  <c r="L1035" i="34"/>
  <c r="L1036" i="34"/>
  <c r="L1037" i="34"/>
  <c r="L1038" i="34"/>
  <c r="L1039" i="34"/>
  <c r="L1040" i="34"/>
  <c r="L1041" i="34"/>
  <c r="L1042" i="34"/>
  <c r="L1043" i="34"/>
  <c r="L1044" i="34"/>
  <c r="L1045" i="34"/>
  <c r="L1046" i="34"/>
  <c r="L1047" i="34"/>
  <c r="L1048" i="34"/>
  <c r="L1049" i="34"/>
  <c r="L1050" i="34"/>
  <c r="L1051" i="34"/>
  <c r="L1052" i="34"/>
  <c r="L1053" i="34"/>
  <c r="L1054" i="34"/>
  <c r="L1055" i="34"/>
  <c r="L1056" i="34"/>
  <c r="L1057" i="34"/>
  <c r="L1058" i="34"/>
  <c r="L1059" i="34"/>
  <c r="L1060" i="34"/>
  <c r="L1061" i="34"/>
  <c r="L1062" i="34"/>
  <c r="L1063" i="34"/>
  <c r="L1064" i="34"/>
  <c r="L1065" i="34"/>
  <c r="L1066" i="34"/>
  <c r="L1067" i="34"/>
  <c r="L1068" i="34"/>
  <c r="L1069" i="34"/>
  <c r="L1070" i="34"/>
  <c r="L1071" i="34"/>
  <c r="L1072" i="34"/>
  <c r="L1073" i="34"/>
  <c r="L1074" i="34"/>
  <c r="L1075" i="34"/>
  <c r="L1076" i="34"/>
  <c r="L1077" i="34"/>
  <c r="L1078" i="34"/>
  <c r="L1079" i="34"/>
  <c r="L1080" i="34"/>
  <c r="L1081" i="34"/>
  <c r="L1082" i="34"/>
  <c r="L1083" i="34"/>
  <c r="L1084" i="34"/>
  <c r="L1085" i="34"/>
  <c r="L1086" i="34"/>
  <c r="L1087" i="34"/>
  <c r="L1088" i="34"/>
  <c r="L1089" i="34"/>
  <c r="L1090" i="34"/>
  <c r="L1091" i="34"/>
  <c r="L1092" i="34"/>
  <c r="L1093" i="34"/>
  <c r="L1094" i="34"/>
  <c r="L1095" i="34"/>
  <c r="L1096" i="34"/>
  <c r="L1097" i="34"/>
  <c r="L1098" i="34"/>
  <c r="L1099" i="34"/>
  <c r="L1100" i="34"/>
  <c r="L1101" i="34"/>
  <c r="L1102" i="34"/>
  <c r="L1103" i="34"/>
  <c r="L1104" i="34"/>
  <c r="L1105" i="34"/>
  <c r="L1106" i="34"/>
  <c r="L1107" i="34"/>
  <c r="L1108" i="34"/>
  <c r="L1109" i="34"/>
  <c r="L1110" i="34"/>
  <c r="L1111" i="34"/>
  <c r="L1112" i="34"/>
  <c r="L1113" i="34"/>
  <c r="L1114" i="34"/>
  <c r="L1115" i="34"/>
  <c r="L1116" i="34"/>
  <c r="L1117" i="34"/>
  <c r="L1118" i="34"/>
  <c r="L1119" i="34"/>
  <c r="L1120" i="34"/>
  <c r="L1121" i="34"/>
  <c r="L1122" i="34"/>
  <c r="L1123" i="34"/>
  <c r="L1124" i="34"/>
  <c r="L1125" i="34"/>
  <c r="L1126" i="34"/>
  <c r="L1127" i="34"/>
  <c r="L1128" i="34"/>
  <c r="L1129" i="34"/>
  <c r="L1130" i="34"/>
  <c r="L1131" i="34"/>
  <c r="L1132" i="34"/>
  <c r="L1133" i="34"/>
  <c r="L1134" i="34"/>
  <c r="L1135" i="34"/>
  <c r="L1136" i="34"/>
  <c r="L1137" i="34"/>
  <c r="L1138" i="34"/>
  <c r="L1139" i="34"/>
  <c r="L1140" i="34"/>
  <c r="L1141" i="34"/>
  <c r="L1142" i="34"/>
  <c r="L1143" i="34"/>
  <c r="L1144" i="34"/>
  <c r="L1145" i="34"/>
  <c r="L1146" i="34"/>
  <c r="L1147" i="34"/>
  <c r="L1148" i="34"/>
  <c r="L1149" i="34"/>
  <c r="L1150" i="34"/>
  <c r="L1151" i="34"/>
  <c r="L1152" i="34"/>
  <c r="L1153" i="34"/>
  <c r="L1154" i="34"/>
  <c r="L1155" i="34"/>
  <c r="L1156" i="34"/>
  <c r="L1157" i="34"/>
  <c r="L1158" i="34"/>
  <c r="L1159" i="34"/>
  <c r="L1160" i="34"/>
  <c r="L1161" i="34"/>
  <c r="L1162" i="34"/>
  <c r="L1163" i="34"/>
  <c r="L1164" i="34"/>
  <c r="L1165" i="34"/>
  <c r="L1166" i="34"/>
  <c r="L1167" i="34"/>
  <c r="L1168" i="34"/>
  <c r="L1169" i="34"/>
  <c r="L1170" i="34"/>
  <c r="L1171" i="34"/>
  <c r="L1172" i="34"/>
  <c r="L1173" i="34"/>
  <c r="L1174" i="34"/>
  <c r="L1175" i="34"/>
  <c r="L1176" i="34"/>
  <c r="L1177" i="34"/>
  <c r="L1178" i="34"/>
  <c r="L1179" i="34"/>
  <c r="L1180" i="34"/>
  <c r="L1181" i="34"/>
  <c r="L1182" i="34"/>
  <c r="L1183" i="34"/>
  <c r="L1184" i="34"/>
  <c r="L1185" i="34"/>
  <c r="L1186" i="34"/>
  <c r="L1187" i="34"/>
  <c r="L1188" i="34"/>
  <c r="L1189" i="34"/>
  <c r="L1190" i="34"/>
  <c r="L1191" i="34"/>
  <c r="L1192" i="34"/>
  <c r="L1193" i="34"/>
  <c r="L1194" i="34"/>
  <c r="L1195" i="34"/>
  <c r="L1196" i="34"/>
  <c r="L1197" i="34"/>
  <c r="L1198" i="34"/>
  <c r="L1199" i="34"/>
  <c r="L1200" i="34"/>
  <c r="L1201" i="34"/>
  <c r="L1202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A1162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21" i="35"/>
  <c r="J30" i="40" s="1"/>
  <c r="E19" i="40"/>
  <c r="A37" i="12"/>
  <c r="A38" i="12"/>
  <c r="A39" i="12"/>
  <c r="E29" i="40"/>
  <c r="F185" i="35"/>
  <c r="J23" i="40" l="1"/>
  <c r="G149" i="35"/>
  <c r="G239" i="35" l="1"/>
  <c r="G240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K115" i="42" s="1"/>
  <c r="L114" i="42"/>
  <c r="J114" i="42"/>
  <c r="I114" i="42"/>
  <c r="I152" i="42" s="1"/>
  <c r="F114" i="42"/>
  <c r="L111" i="42"/>
  <c r="J111" i="42"/>
  <c r="I111" i="42"/>
  <c r="F111" i="42"/>
  <c r="K111" i="42" s="1"/>
  <c r="L110" i="42"/>
  <c r="J110" i="42"/>
  <c r="I110" i="42"/>
  <c r="F110" i="42"/>
  <c r="K110" i="42" s="1"/>
  <c r="L109" i="42"/>
  <c r="J109" i="42"/>
  <c r="I109" i="42"/>
  <c r="F109" i="42"/>
  <c r="K109" i="42" s="1"/>
  <c r="L108" i="42"/>
  <c r="J108" i="42"/>
  <c r="I108" i="42"/>
  <c r="F108" i="42"/>
  <c r="K108" i="42" s="1"/>
  <c r="L107" i="42"/>
  <c r="J107" i="42"/>
  <c r="I107" i="42"/>
  <c r="F107" i="42"/>
  <c r="K107" i="42" s="1"/>
  <c r="L106" i="42"/>
  <c r="J106" i="42"/>
  <c r="I106" i="42"/>
  <c r="F106" i="42"/>
  <c r="K106" i="42" s="1"/>
  <c r="L105" i="42"/>
  <c r="J105" i="42"/>
  <c r="I105" i="42"/>
  <c r="F105" i="42"/>
  <c r="K105" i="42" s="1"/>
  <c r="L104" i="42"/>
  <c r="J104" i="42"/>
  <c r="I104" i="42"/>
  <c r="F104" i="42"/>
  <c r="K104" i="42" s="1"/>
  <c r="L103" i="42"/>
  <c r="J103" i="42"/>
  <c r="I103" i="42"/>
  <c r="F103" i="42"/>
  <c r="K103" i="42" s="1"/>
  <c r="L102" i="42"/>
  <c r="J102" i="42"/>
  <c r="I102" i="42"/>
  <c r="F102" i="42"/>
  <c r="K102" i="42" s="1"/>
  <c r="L101" i="42"/>
  <c r="J101" i="42"/>
  <c r="I101" i="42"/>
  <c r="F101" i="42"/>
  <c r="K101" i="42" s="1"/>
  <c r="L100" i="42"/>
  <c r="J100" i="42"/>
  <c r="I100" i="42"/>
  <c r="F100" i="42"/>
  <c r="K100" i="42" s="1"/>
  <c r="L99" i="42"/>
  <c r="J99" i="42"/>
  <c r="I99" i="42"/>
  <c r="F99" i="42"/>
  <c r="K99" i="42" s="1"/>
  <c r="L98" i="42"/>
  <c r="J98" i="42"/>
  <c r="I98" i="42"/>
  <c r="F98" i="42"/>
  <c r="K98" i="42" s="1"/>
  <c r="L97" i="42"/>
  <c r="J97" i="42"/>
  <c r="I97" i="42"/>
  <c r="F97" i="42"/>
  <c r="K97" i="42" s="1"/>
  <c r="L96" i="42"/>
  <c r="J96" i="42"/>
  <c r="I96" i="42"/>
  <c r="F96" i="42"/>
  <c r="K96" i="42" s="1"/>
  <c r="L95" i="42"/>
  <c r="J95" i="42"/>
  <c r="I95" i="42"/>
  <c r="F95" i="42"/>
  <c r="K95" i="42" s="1"/>
  <c r="L94" i="42"/>
  <c r="J94" i="42"/>
  <c r="I94" i="42"/>
  <c r="F94" i="42"/>
  <c r="K94" i="42" s="1"/>
  <c r="L93" i="42"/>
  <c r="J93" i="42"/>
  <c r="I93" i="42"/>
  <c r="F93" i="42"/>
  <c r="K93" i="42" s="1"/>
  <c r="L92" i="42"/>
  <c r="J92" i="42"/>
  <c r="I92" i="42"/>
  <c r="F92" i="42"/>
  <c r="K92" i="42" s="1"/>
  <c r="L91" i="42"/>
  <c r="J91" i="42"/>
  <c r="I91" i="42"/>
  <c r="F91" i="42"/>
  <c r="K91" i="42" s="1"/>
  <c r="L90" i="42"/>
  <c r="J90" i="42"/>
  <c r="I90" i="42"/>
  <c r="F90" i="42"/>
  <c r="K90" i="42" s="1"/>
  <c r="L89" i="42"/>
  <c r="J89" i="42"/>
  <c r="I89" i="42"/>
  <c r="F89" i="42"/>
  <c r="K89" i="42" s="1"/>
  <c r="L88" i="42"/>
  <c r="J88" i="42"/>
  <c r="I88" i="42"/>
  <c r="F88" i="42"/>
  <c r="K88" i="42" s="1"/>
  <c r="L87" i="42"/>
  <c r="J87" i="42"/>
  <c r="I87" i="42"/>
  <c r="F87" i="42"/>
  <c r="K87" i="42" s="1"/>
  <c r="L86" i="42"/>
  <c r="J86" i="42"/>
  <c r="I86" i="42"/>
  <c r="F86" i="42"/>
  <c r="K86" i="42" s="1"/>
  <c r="L85" i="42"/>
  <c r="J85" i="42"/>
  <c r="I85" i="42"/>
  <c r="F85" i="42"/>
  <c r="K85" i="42" s="1"/>
  <c r="L84" i="42"/>
  <c r="J84" i="42"/>
  <c r="I84" i="42"/>
  <c r="F84" i="42"/>
  <c r="K84" i="42" s="1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K46" i="42" s="1"/>
  <c r="L45" i="42"/>
  <c r="J45" i="42"/>
  <c r="I45" i="42"/>
  <c r="F45" i="42"/>
  <c r="K45" i="42" s="1"/>
  <c r="L44" i="42"/>
  <c r="J44" i="42"/>
  <c r="I44" i="42"/>
  <c r="F44" i="42"/>
  <c r="K44" i="42" s="1"/>
  <c r="L43" i="42"/>
  <c r="J43" i="42"/>
  <c r="I43" i="42"/>
  <c r="F43" i="42"/>
  <c r="K43" i="42" s="1"/>
  <c r="L42" i="42"/>
  <c r="J42" i="42"/>
  <c r="I42" i="42"/>
  <c r="F42" i="42"/>
  <c r="K42" i="42" s="1"/>
  <c r="L41" i="42"/>
  <c r="J41" i="42"/>
  <c r="I41" i="42"/>
  <c r="F41" i="42"/>
  <c r="K41" i="42" s="1"/>
  <c r="L40" i="42"/>
  <c r="J40" i="42"/>
  <c r="I40" i="42"/>
  <c r="F40" i="42"/>
  <c r="K40" i="42" s="1"/>
  <c r="L39" i="42"/>
  <c r="J39" i="42"/>
  <c r="I39" i="42"/>
  <c r="F39" i="42"/>
  <c r="K39" i="42" s="1"/>
  <c r="L38" i="42"/>
  <c r="J38" i="42"/>
  <c r="I38" i="42"/>
  <c r="F38" i="42"/>
  <c r="K38" i="42" s="1"/>
  <c r="L37" i="42"/>
  <c r="J37" i="42"/>
  <c r="I37" i="42"/>
  <c r="F37" i="42"/>
  <c r="K37" i="42" s="1"/>
  <c r="L36" i="42"/>
  <c r="J36" i="42"/>
  <c r="I36" i="42"/>
  <c r="F36" i="42"/>
  <c r="K36" i="42" s="1"/>
  <c r="L35" i="42"/>
  <c r="J35" i="42"/>
  <c r="I35" i="42"/>
  <c r="F35" i="42"/>
  <c r="K35" i="42" s="1"/>
  <c r="L34" i="42"/>
  <c r="J34" i="42"/>
  <c r="I34" i="42"/>
  <c r="F34" i="42"/>
  <c r="K34" i="42" s="1"/>
  <c r="L33" i="42"/>
  <c r="J33" i="42"/>
  <c r="I33" i="42"/>
  <c r="I72" i="42" s="1"/>
  <c r="F33" i="42"/>
  <c r="F72" i="42" s="1"/>
  <c r="L30" i="42"/>
  <c r="J30" i="42"/>
  <c r="I30" i="42"/>
  <c r="F30" i="42"/>
  <c r="K30" i="42" s="1"/>
  <c r="L29" i="42"/>
  <c r="J29" i="42"/>
  <c r="I29" i="42"/>
  <c r="F29" i="42"/>
  <c r="K29" i="42" s="1"/>
  <c r="L28" i="42"/>
  <c r="J28" i="42"/>
  <c r="I28" i="42"/>
  <c r="F28" i="42"/>
  <c r="K28" i="42" s="1"/>
  <c r="L27" i="42"/>
  <c r="J27" i="42"/>
  <c r="I27" i="42"/>
  <c r="F27" i="42"/>
  <c r="K27" i="42" s="1"/>
  <c r="L26" i="42"/>
  <c r="J26" i="42"/>
  <c r="I26" i="42"/>
  <c r="F26" i="42"/>
  <c r="K26" i="42" s="1"/>
  <c r="L25" i="42"/>
  <c r="J25" i="42"/>
  <c r="I25" i="42"/>
  <c r="F25" i="42"/>
  <c r="K25" i="42" s="1"/>
  <c r="L24" i="42"/>
  <c r="J24" i="42"/>
  <c r="I24" i="42"/>
  <c r="F24" i="42"/>
  <c r="K24" i="42" s="1"/>
  <c r="L23" i="42"/>
  <c r="J23" i="42"/>
  <c r="I23" i="42"/>
  <c r="F23" i="42"/>
  <c r="K23" i="42" s="1"/>
  <c r="L22" i="42"/>
  <c r="J22" i="42"/>
  <c r="I22" i="42"/>
  <c r="F22" i="42"/>
  <c r="K22" i="42" s="1"/>
  <c r="L21" i="42"/>
  <c r="J21" i="42"/>
  <c r="I21" i="42"/>
  <c r="F21" i="42"/>
  <c r="K21" i="42" s="1"/>
  <c r="L20" i="42"/>
  <c r="J20" i="42"/>
  <c r="I20" i="42"/>
  <c r="F20" i="42"/>
  <c r="K20" i="42" s="1"/>
  <c r="L19" i="42"/>
  <c r="J19" i="42"/>
  <c r="I19" i="42"/>
  <c r="F19" i="42"/>
  <c r="K19" i="42" s="1"/>
  <c r="L18" i="42"/>
  <c r="J18" i="42"/>
  <c r="I18" i="42"/>
  <c r="F18" i="42"/>
  <c r="K18" i="42" s="1"/>
  <c r="L17" i="42"/>
  <c r="J17" i="42"/>
  <c r="I17" i="42"/>
  <c r="F17" i="42"/>
  <c r="K17" i="42" s="1"/>
  <c r="L16" i="42"/>
  <c r="J16" i="42"/>
  <c r="I16" i="42"/>
  <c r="F16" i="42"/>
  <c r="K16" i="42" s="1"/>
  <c r="L15" i="42"/>
  <c r="J15" i="42"/>
  <c r="I15" i="42"/>
  <c r="F15" i="42"/>
  <c r="K15" i="42" s="1"/>
  <c r="L14" i="42"/>
  <c r="J14" i="42"/>
  <c r="I14" i="42"/>
  <c r="F14" i="42"/>
  <c r="K14" i="42" s="1"/>
  <c r="L13" i="42"/>
  <c r="J13" i="42"/>
  <c r="I13" i="42"/>
  <c r="F13" i="42"/>
  <c r="K13" i="42" s="1"/>
  <c r="L12" i="42"/>
  <c r="J12" i="42"/>
  <c r="I12" i="42"/>
  <c r="F12" i="42"/>
  <c r="K12" i="42" s="1"/>
  <c r="L11" i="42"/>
  <c r="J11" i="42"/>
  <c r="I11" i="42"/>
  <c r="F11" i="42"/>
  <c r="K11" i="42" s="1"/>
  <c r="L10" i="42"/>
  <c r="J10" i="42"/>
  <c r="I10" i="42"/>
  <c r="F10" i="42"/>
  <c r="K10" i="42" s="1"/>
  <c r="L9" i="42"/>
  <c r="J9" i="42"/>
  <c r="I9" i="42"/>
  <c r="F9" i="42"/>
  <c r="K9" i="42" s="1"/>
  <c r="L8" i="42"/>
  <c r="J8" i="42"/>
  <c r="I8" i="42"/>
  <c r="F8" i="42"/>
  <c r="K8" i="42" s="1"/>
  <c r="L7" i="42"/>
  <c r="J7" i="42"/>
  <c r="I7" i="42"/>
  <c r="F7" i="42"/>
  <c r="K7" i="42" s="1"/>
  <c r="L6" i="42"/>
  <c r="J6" i="42"/>
  <c r="I6" i="42"/>
  <c r="F6" i="42"/>
  <c r="K6" i="42" s="1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5" i="40"/>
  <c r="N16" i="40"/>
  <c r="N18" i="40"/>
  <c r="N20" i="40"/>
  <c r="N21" i="40"/>
  <c r="N22" i="40"/>
  <c r="N24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116" i="42" l="1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43" i="35"/>
  <c r="D41" i="15"/>
  <c r="C41" i="15"/>
  <c r="F17" i="41" l="1"/>
  <c r="J17" i="41" s="1"/>
  <c r="M31" i="42"/>
  <c r="K200" i="42"/>
  <c r="M152" i="42"/>
  <c r="K214" i="42"/>
  <c r="M72" i="42"/>
  <c r="F222" i="42"/>
  <c r="K180" i="42"/>
  <c r="M112" i="42"/>
  <c r="K72" i="42"/>
  <c r="K112" i="42"/>
  <c r="M222" i="42"/>
  <c r="E19" i="41"/>
  <c r="G17" i="41"/>
  <c r="G18" i="41" s="1"/>
  <c r="I18" i="41"/>
  <c r="G237" i="35"/>
  <c r="G241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9" i="35"/>
  <c r="G140" i="35"/>
  <c r="G141" i="35"/>
  <c r="G142" i="35"/>
  <c r="G143" i="35"/>
  <c r="G144" i="35"/>
  <c r="G145" i="35"/>
  <c r="G146" i="35"/>
  <c r="G147" i="35"/>
  <c r="G148" i="35"/>
  <c r="G150" i="35"/>
  <c r="G138" i="35"/>
  <c r="G154" i="35"/>
  <c r="G155" i="35"/>
  <c r="G156" i="35"/>
  <c r="G157" i="35"/>
  <c r="G158" i="35"/>
  <c r="G159" i="35"/>
  <c r="G160" i="35"/>
  <c r="G161" i="35"/>
  <c r="G153" i="35"/>
  <c r="G212" i="35"/>
  <c r="G213" i="35"/>
  <c r="G214" i="35"/>
  <c r="G215" i="35"/>
  <c r="G216" i="35"/>
  <c r="G220" i="35"/>
  <c r="G224" i="35"/>
  <c r="G225" i="35"/>
  <c r="G226" i="35"/>
  <c r="G227" i="35"/>
  <c r="G228" i="35"/>
  <c r="G229" i="35"/>
  <c r="G230" i="35"/>
  <c r="G223" i="35"/>
  <c r="G234" i="35"/>
  <c r="G235" i="35"/>
  <c r="G236" i="35"/>
  <c r="G233" i="35"/>
  <c r="G172" i="35"/>
  <c r="G173" i="35"/>
  <c r="G174" i="35"/>
  <c r="G175" i="35"/>
  <c r="G176" i="35"/>
  <c r="G177" i="35"/>
  <c r="G178" i="35"/>
  <c r="G179" i="35"/>
  <c r="G180" i="35"/>
  <c r="G181" i="35"/>
  <c r="G182" i="35"/>
  <c r="G171" i="35"/>
  <c r="L11" i="34"/>
  <c r="L12" i="34"/>
  <c r="L13" i="34"/>
  <c r="L14" i="34"/>
  <c r="L15" i="34"/>
  <c r="L16" i="34"/>
  <c r="L10" i="34"/>
  <c r="B631" i="34"/>
  <c r="A631" i="34"/>
  <c r="A32" i="12"/>
  <c r="A793" i="34"/>
  <c r="B793" i="34"/>
  <c r="A816" i="34" l="1"/>
  <c r="B816" i="34"/>
  <c r="A817" i="34"/>
  <c r="B817" i="34"/>
  <c r="F100" i="35"/>
  <c r="F59" i="35"/>
  <c r="F24" i="35"/>
  <c r="F21" i="35"/>
  <c r="F6" i="35"/>
  <c r="G87" i="35"/>
  <c r="A781" i="34" l="1"/>
  <c r="B781" i="34"/>
  <c r="A782" i="34"/>
  <c r="B782" i="34"/>
  <c r="A807" i="34" l="1"/>
  <c r="B807" i="34"/>
  <c r="A795" i="34" l="1"/>
  <c r="B795" i="34"/>
  <c r="A792" i="34"/>
  <c r="B792" i="34"/>
  <c r="E153" i="35"/>
  <c r="A771" i="34"/>
  <c r="B771" i="34"/>
  <c r="A772" i="34"/>
  <c r="B772" i="34"/>
  <c r="A784" i="34"/>
  <c r="B784" i="34"/>
  <c r="F136" i="35"/>
  <c r="F30" i="35"/>
  <c r="I30" i="35" s="1"/>
  <c r="H30" i="35" l="1"/>
  <c r="H31" i="35" s="1"/>
  <c r="G30" i="35"/>
  <c r="G31" i="35" s="1"/>
  <c r="I31" i="35"/>
  <c r="F31" i="35"/>
  <c r="E31" i="35"/>
  <c r="L257" i="35"/>
  <c r="A769" i="34"/>
  <c r="B769" i="34"/>
  <c r="A770" i="34"/>
  <c r="B770" i="34"/>
  <c r="A750" i="34"/>
  <c r="B750" i="34"/>
  <c r="A773" i="34"/>
  <c r="B773" i="34"/>
  <c r="A774" i="34"/>
  <c r="B774" i="34"/>
  <c r="G246" i="35"/>
  <c r="H246" i="35" s="1"/>
  <c r="I246" i="35" s="1"/>
  <c r="G247" i="35"/>
  <c r="H247" i="35" s="1"/>
  <c r="I247" i="35" s="1"/>
  <c r="G248" i="35"/>
  <c r="H248" i="35" s="1"/>
  <c r="I248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42" i="35"/>
  <c r="F183" i="35"/>
  <c r="F98" i="35"/>
  <c r="F231" i="35"/>
  <c r="F221" i="35"/>
  <c r="F85" i="35"/>
  <c r="F91" i="35" s="1"/>
  <c r="F83" i="35"/>
  <c r="F209" i="35"/>
  <c r="F196" i="35"/>
  <c r="F190" i="35"/>
  <c r="F169" i="35"/>
  <c r="F162" i="35"/>
  <c r="F143" i="35"/>
  <c r="F138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G183" i="35"/>
  <c r="H183" i="35"/>
  <c r="I183" i="35"/>
  <c r="K26" i="40" s="1"/>
  <c r="L26" i="40" s="1"/>
  <c r="G64" i="35"/>
  <c r="I64" i="35"/>
  <c r="E64" i="35"/>
  <c r="G65" i="35" l="1"/>
  <c r="F151" i="35"/>
  <c r="I65" i="35"/>
  <c r="C244" i="35"/>
  <c r="A1" i="35"/>
  <c r="C245" i="35"/>
  <c r="J245" i="35"/>
  <c r="J244" i="35"/>
  <c r="J246" i="35"/>
  <c r="J247" i="35"/>
  <c r="J248" i="35"/>
  <c r="I60" i="35" l="1"/>
  <c r="H60" i="35"/>
  <c r="G60" i="35"/>
  <c r="E60" i="35"/>
  <c r="B633" i="34"/>
  <c r="A14" i="12"/>
  <c r="A31" i="12"/>
  <c r="I242" i="35"/>
  <c r="K32" i="40" s="1"/>
  <c r="H242" i="35"/>
  <c r="G242" i="35"/>
  <c r="E242" i="35"/>
  <c r="I184" i="35"/>
  <c r="E183" i="35"/>
  <c r="G184" i="35" s="1"/>
  <c r="I57" i="35"/>
  <c r="H57" i="35"/>
  <c r="G57" i="35"/>
  <c r="E57" i="35"/>
  <c r="I98" i="35"/>
  <c r="H98" i="35"/>
  <c r="G98" i="35"/>
  <c r="E98" i="35"/>
  <c r="I231" i="35"/>
  <c r="K31" i="40" s="1"/>
  <c r="L31" i="40" s="1"/>
  <c r="H231" i="35"/>
  <c r="G231" i="35"/>
  <c r="E231" i="35"/>
  <c r="I221" i="35"/>
  <c r="G221" i="35"/>
  <c r="E221" i="35"/>
  <c r="H91" i="35"/>
  <c r="I92" i="35" s="1"/>
  <c r="E91" i="35"/>
  <c r="I83" i="35"/>
  <c r="H83" i="35"/>
  <c r="G83" i="35"/>
  <c r="E83" i="35"/>
  <c r="I209" i="35"/>
  <c r="K29" i="40" s="1"/>
  <c r="L29" i="40" s="1"/>
  <c r="G209" i="35"/>
  <c r="E209" i="35"/>
  <c r="H198" i="35"/>
  <c r="H209" i="35" s="1"/>
  <c r="I196" i="35"/>
  <c r="K28" i="40" s="1"/>
  <c r="L28" i="40" s="1"/>
  <c r="H196" i="35"/>
  <c r="G196" i="35"/>
  <c r="E196" i="35"/>
  <c r="I190" i="35"/>
  <c r="H190" i="35"/>
  <c r="G190" i="35"/>
  <c r="E190" i="35"/>
  <c r="I169" i="35"/>
  <c r="K25" i="40" s="1"/>
  <c r="L25" i="40" s="1"/>
  <c r="H169" i="35"/>
  <c r="G169" i="35"/>
  <c r="E169" i="35"/>
  <c r="I162" i="35"/>
  <c r="K24" i="40" s="1"/>
  <c r="L24" i="40" s="1"/>
  <c r="H162" i="35"/>
  <c r="G162" i="35"/>
  <c r="E162" i="35"/>
  <c r="I151" i="35"/>
  <c r="G151" i="35"/>
  <c r="H143" i="35"/>
  <c r="H151" i="35" s="1"/>
  <c r="I78" i="35"/>
  <c r="H78" i="35"/>
  <c r="G78" i="35"/>
  <c r="E78" i="35"/>
  <c r="I136" i="35"/>
  <c r="K22" i="40" s="1"/>
  <c r="L22" i="40" s="1"/>
  <c r="H136" i="35"/>
  <c r="G136" i="35"/>
  <c r="E136" i="35"/>
  <c r="I52" i="35"/>
  <c r="H52" i="35"/>
  <c r="G52" i="35"/>
  <c r="E52" i="35"/>
  <c r="I43" i="35"/>
  <c r="G43" i="35"/>
  <c r="H36" i="35"/>
  <c r="H43" i="35" s="1"/>
  <c r="I44" i="35" s="1"/>
  <c r="E43" i="35"/>
  <c r="G44" i="35" s="1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92" i="35" l="1"/>
  <c r="K152" i="35"/>
  <c r="H152" i="35" s="1"/>
  <c r="I152" i="35" s="1"/>
  <c r="K23" i="40"/>
  <c r="L23" i="40" s="1"/>
  <c r="K30" i="40"/>
  <c r="I222" i="35"/>
  <c r="G222" i="35"/>
  <c r="I232" i="35"/>
  <c r="I99" i="35"/>
  <c r="G58" i="35"/>
  <c r="I58" i="35"/>
  <c r="I243" i="35"/>
  <c r="A633" i="34"/>
  <c r="G99" i="35"/>
  <c r="G210" i="35"/>
  <c r="I84" i="35"/>
  <c r="G232" i="35"/>
  <c r="G243" i="35"/>
  <c r="G61" i="35"/>
  <c r="I61" i="35"/>
  <c r="I17" i="35"/>
  <c r="I69" i="35"/>
  <c r="I20" i="35"/>
  <c r="I23" i="35"/>
  <c r="I26" i="35"/>
  <c r="I29" i="35"/>
  <c r="I35" i="35"/>
  <c r="I53" i="35"/>
  <c r="I137" i="35"/>
  <c r="I79" i="35"/>
  <c r="E151" i="35"/>
  <c r="G152" i="35" s="1"/>
  <c r="G69" i="35"/>
  <c r="G20" i="35"/>
  <c r="G23" i="35"/>
  <c r="G26" i="35"/>
  <c r="G29" i="35"/>
  <c r="G35" i="35"/>
  <c r="G53" i="35"/>
  <c r="G137" i="35"/>
  <c r="G79" i="35"/>
  <c r="G163" i="35"/>
  <c r="I163" i="35"/>
  <c r="G170" i="35"/>
  <c r="I170" i="35"/>
  <c r="G191" i="35"/>
  <c r="I191" i="35"/>
  <c r="G197" i="35"/>
  <c r="I197" i="35"/>
  <c r="I210" i="35"/>
  <c r="G84" i="35"/>
  <c r="G17" i="35"/>
  <c r="L30" i="40" l="1"/>
  <c r="K256" i="35"/>
  <c r="K257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I11" i="34"/>
  <c r="I15" i="34"/>
  <c r="I14" i="34"/>
  <c r="I13" i="34"/>
  <c r="I12" i="34"/>
  <c r="F37" i="12" l="1" a="1"/>
  <c r="F37" i="12" s="1"/>
  <c r="F38" i="12" a="1"/>
  <c r="F38" i="12" s="1"/>
  <c r="F39" i="12" a="1"/>
  <c r="F39" i="12" s="1"/>
  <c r="E37" i="12" a="1"/>
  <c r="E37" i="12" s="1"/>
  <c r="E38" i="12" a="1"/>
  <c r="E38" i="12" s="1"/>
  <c r="E39" i="12" a="1"/>
  <c r="E39" i="12" s="1"/>
  <c r="G10" i="40" a="1"/>
  <c r="G10" i="40" s="1"/>
  <c r="H10" i="40" a="1"/>
  <c r="H10" i="40" s="1"/>
  <c r="F37" i="40" a="1"/>
  <c r="F37" i="40" s="1"/>
  <c r="F39" i="40" s="1"/>
  <c r="E35" i="15" a="1"/>
  <c r="E35" i="15" s="1"/>
  <c r="G37" i="40" a="1"/>
  <c r="G37" i="40" s="1"/>
  <c r="H17" i="40" a="1"/>
  <c r="H17" i="40" s="1"/>
  <c r="H11" i="40" a="1"/>
  <c r="H11" i="40" s="1"/>
  <c r="H13" i="40" a="1"/>
  <c r="H13" i="40" s="1"/>
  <c r="H22" i="40" a="1"/>
  <c r="H22" i="40" s="1"/>
  <c r="H24" i="40" a="1"/>
  <c r="H24" i="40" s="1"/>
  <c r="H26" i="40" a="1"/>
  <c r="H26" i="40" s="1"/>
  <c r="H28" i="40" a="1"/>
  <c r="H28" i="40" s="1"/>
  <c r="H19" i="40" a="1"/>
  <c r="H19" i="40" s="1"/>
  <c r="H31" i="40" a="1"/>
  <c r="H31" i="40" s="1"/>
  <c r="H8" i="40" a="1"/>
  <c r="H8" i="40" s="1"/>
  <c r="H32" i="40" a="1"/>
  <c r="H32" i="40" s="1"/>
  <c r="H21" i="40" a="1"/>
  <c r="H21" i="40" s="1"/>
  <c r="H9" i="40" a="1"/>
  <c r="H9" i="40" s="1"/>
  <c r="H16" i="40" a="1"/>
  <c r="H16" i="40" s="1"/>
  <c r="H34" i="40" a="1"/>
  <c r="H34" i="40" s="1"/>
  <c r="H6" i="40" a="1"/>
  <c r="H6" i="40" s="1"/>
  <c r="G17" i="40" a="1"/>
  <c r="G17" i="40" s="1"/>
  <c r="G11" i="40" a="1"/>
  <c r="G11" i="40" s="1"/>
  <c r="G13" i="40" a="1"/>
  <c r="G13" i="40" s="1"/>
  <c r="G22" i="40" a="1"/>
  <c r="G22" i="40" s="1"/>
  <c r="I22" i="40" s="1"/>
  <c r="G24" i="40" a="1"/>
  <c r="G24" i="40" s="1"/>
  <c r="I24" i="40" s="1"/>
  <c r="G26" i="40" a="1"/>
  <c r="G26" i="40" s="1"/>
  <c r="I26" i="40" s="1"/>
  <c r="G28" i="40" a="1"/>
  <c r="G28" i="40" s="1"/>
  <c r="I28" i="40" s="1"/>
  <c r="G19" i="40" a="1"/>
  <c r="G19" i="40" s="1"/>
  <c r="J19" i="40" s="1"/>
  <c r="G31" i="40" a="1"/>
  <c r="G31" i="40" s="1"/>
  <c r="I31" i="40" s="1"/>
  <c r="G8" i="40" a="1"/>
  <c r="G8" i="40" s="1"/>
  <c r="G32" i="40" a="1"/>
  <c r="G32" i="40" s="1"/>
  <c r="G21" i="40" a="1"/>
  <c r="G21" i="40" s="1"/>
  <c r="G9" i="40" a="1"/>
  <c r="G9" i="40" s="1"/>
  <c r="G16" i="40" a="1"/>
  <c r="G16" i="40" s="1"/>
  <c r="G34" i="40" a="1"/>
  <c r="G34" i="40" s="1"/>
  <c r="G6" i="40" a="1"/>
  <c r="G6" i="40" s="1"/>
  <c r="F35" i="12" a="1"/>
  <c r="F35" i="12" s="1"/>
  <c r="F36" i="12" a="1"/>
  <c r="F36" i="12" s="1"/>
  <c r="H7" i="40" a="1"/>
  <c r="H7" i="40" s="1"/>
  <c r="H12" i="40" a="1"/>
  <c r="H12" i="40" s="1"/>
  <c r="H18" i="40" a="1"/>
  <c r="H18" i="40" s="1"/>
  <c r="H23" i="40" a="1"/>
  <c r="H23" i="40" s="1"/>
  <c r="H25" i="40" a="1"/>
  <c r="H25" i="40" s="1"/>
  <c r="H27" i="40" a="1"/>
  <c r="H27" i="40" s="1"/>
  <c r="H29" i="40" a="1"/>
  <c r="H29" i="40" s="1"/>
  <c r="H30" i="40" a="1"/>
  <c r="H30" i="40" s="1"/>
  <c r="H20" i="40" a="1"/>
  <c r="H20" i="40" s="1"/>
  <c r="H15" i="40" a="1"/>
  <c r="H15" i="40" s="1"/>
  <c r="H14" i="40" a="1"/>
  <c r="H14" i="40" s="1"/>
  <c r="H5" i="40" a="1"/>
  <c r="H5" i="40" s="1"/>
  <c r="H33" i="40" a="1"/>
  <c r="H33" i="40" s="1"/>
  <c r="H35" i="40" a="1"/>
  <c r="H35" i="40" s="1"/>
  <c r="E4" i="12" a="1"/>
  <c r="E4" i="12" s="1"/>
  <c r="G7" i="40" a="1"/>
  <c r="G7" i="40" s="1"/>
  <c r="G12" i="40" a="1"/>
  <c r="G12" i="40" s="1"/>
  <c r="G18" i="40" a="1"/>
  <c r="G18" i="40" s="1"/>
  <c r="J18" i="40" s="1"/>
  <c r="G23" i="40" a="1"/>
  <c r="G23" i="40" s="1"/>
  <c r="I23" i="40" s="1"/>
  <c r="G25" i="40" a="1"/>
  <c r="G25" i="40" s="1"/>
  <c r="G27" i="40" a="1"/>
  <c r="G27" i="40" s="1"/>
  <c r="I27" i="40" s="1"/>
  <c r="G29" i="40" a="1"/>
  <c r="G29" i="40" s="1"/>
  <c r="G30" i="40" a="1"/>
  <c r="G30" i="40" s="1"/>
  <c r="I30" i="40" s="1"/>
  <c r="G20" i="40" a="1"/>
  <c r="G20" i="40" s="1"/>
  <c r="G15" i="40" a="1"/>
  <c r="G15" i="40" s="1"/>
  <c r="G14" i="40" a="1"/>
  <c r="G14" i="40" s="1"/>
  <c r="G5" i="40" a="1"/>
  <c r="G5" i="40" s="1"/>
  <c r="G33" i="40" a="1"/>
  <c r="G33" i="40" s="1"/>
  <c r="G35" i="40" a="1"/>
  <c r="G35" i="40" s="1"/>
  <c r="F4" i="12" a="1"/>
  <c r="F4" i="12" s="1"/>
  <c r="E35" i="12" a="1"/>
  <c r="E35" i="12" s="1"/>
  <c r="G35" i="12" s="1"/>
  <c r="E36" i="12" a="1"/>
  <c r="E36" i="12" s="1"/>
  <c r="G36" i="12" s="1"/>
  <c r="E18" i="15" a="1"/>
  <c r="E18" i="15" s="1"/>
  <c r="F40" i="40" s="1"/>
  <c r="F18" i="15" a="1"/>
  <c r="F18" i="15" s="1"/>
  <c r="F34" i="12" a="1"/>
  <c r="F34" i="12" s="1"/>
  <c r="E34" i="12" a="1"/>
  <c r="E34" i="12" s="1"/>
  <c r="E33" i="12" a="1"/>
  <c r="E33" i="12" s="1"/>
  <c r="F33" i="12" a="1"/>
  <c r="F33" i="12" s="1"/>
  <c r="E32" i="12" a="1"/>
  <c r="E32" i="12" s="1"/>
  <c r="F32" i="12" a="1"/>
  <c r="F32" i="12" s="1"/>
  <c r="E245" i="35" a="1"/>
  <c r="E245" i="35" s="1"/>
  <c r="E15" i="12" a="1"/>
  <c r="E15" i="12" s="1"/>
  <c r="E20" i="12" a="1"/>
  <c r="E20" i="12" s="1"/>
  <c r="F15" i="12" a="1"/>
  <c r="F15" i="12" s="1"/>
  <c r="F20" i="12" a="1"/>
  <c r="F20" i="12" s="1"/>
  <c r="E244" i="35" a="1"/>
  <c r="E244" i="35" s="1"/>
  <c r="F244" i="35" a="1"/>
  <c r="F244" i="35" s="1"/>
  <c r="G244" i="35" s="1"/>
  <c r="H244" i="35" s="1"/>
  <c r="I244" i="35" s="1"/>
  <c r="F245" i="35" a="1"/>
  <c r="F245" i="35" s="1"/>
  <c r="G245" i="35" s="1"/>
  <c r="H245" i="35" s="1"/>
  <c r="I245" i="35" s="1"/>
  <c r="F31" i="12" a="1"/>
  <c r="F31" i="12" s="1"/>
  <c r="E31" i="12" a="1"/>
  <c r="E31" i="12" s="1"/>
  <c r="F14" i="12" a="1"/>
  <c r="F14" i="12" s="1"/>
  <c r="E14" i="12" a="1"/>
  <c r="E14" i="12" s="1"/>
  <c r="B15" i="34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G38" i="12" l="1"/>
  <c r="I25" i="40"/>
  <c r="I29" i="40"/>
  <c r="G39" i="12"/>
  <c r="G37" i="12"/>
  <c r="H39" i="12"/>
  <c r="H37" i="12"/>
  <c r="H38" i="12"/>
  <c r="I5" i="40"/>
  <c r="J35" i="40"/>
  <c r="I35" i="40"/>
  <c r="J15" i="40"/>
  <c r="I15" i="40"/>
  <c r="J33" i="40"/>
  <c r="I33" i="40"/>
  <c r="J14" i="40"/>
  <c r="I14" i="40"/>
  <c r="J20" i="40"/>
  <c r="I20" i="40"/>
  <c r="I18" i="40"/>
  <c r="J7" i="40"/>
  <c r="I7" i="40"/>
  <c r="J6" i="40"/>
  <c r="I6" i="40"/>
  <c r="J16" i="40"/>
  <c r="I16" i="40"/>
  <c r="J21" i="40"/>
  <c r="I21" i="40"/>
  <c r="J8" i="40"/>
  <c r="I8" i="40"/>
  <c r="I19" i="40"/>
  <c r="J11" i="40"/>
  <c r="I11" i="40"/>
  <c r="J10" i="40"/>
  <c r="I10" i="40"/>
  <c r="J12" i="40"/>
  <c r="I12" i="40"/>
  <c r="J34" i="40"/>
  <c r="I34" i="40"/>
  <c r="J9" i="40"/>
  <c r="I9" i="40"/>
  <c r="L32" i="40"/>
  <c r="I32" i="40"/>
  <c r="J13" i="40"/>
  <c r="I13" i="40"/>
  <c r="J17" i="40"/>
  <c r="I17" i="40"/>
  <c r="K35" i="40"/>
  <c r="K5" i="40"/>
  <c r="K15" i="40"/>
  <c r="K12" i="40"/>
  <c r="K6" i="40"/>
  <c r="K16" i="40"/>
  <c r="K21" i="40"/>
  <c r="K8" i="40"/>
  <c r="K19" i="40"/>
  <c r="K11" i="40"/>
  <c r="J5" i="40"/>
  <c r="G39" i="40"/>
  <c r="K33" i="40"/>
  <c r="K14" i="40"/>
  <c r="K20" i="40"/>
  <c r="K18" i="40"/>
  <c r="K7" i="40"/>
  <c r="K34" i="40"/>
  <c r="K9" i="40"/>
  <c r="K13" i="40"/>
  <c r="K17" i="40"/>
  <c r="K10" i="40"/>
  <c r="N37" i="40"/>
  <c r="N39" i="40" s="1"/>
  <c r="F41" i="40"/>
  <c r="J37" i="40"/>
  <c r="H37" i="40"/>
  <c r="K37" i="40"/>
  <c r="H35" i="12"/>
  <c r="H36" i="12"/>
  <c r="G18" i="15"/>
  <c r="E19" i="15"/>
  <c r="H18" i="15"/>
  <c r="F19" i="15"/>
  <c r="G34" i="12"/>
  <c r="H34" i="12"/>
  <c r="G33" i="12"/>
  <c r="H33" i="12"/>
  <c r="G32" i="12"/>
  <c r="H32" i="12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H20" i="12"/>
  <c r="H15" i="12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G15" i="12"/>
  <c r="G20" i="12"/>
  <c r="F249" i="35"/>
  <c r="F251" i="35" s="1"/>
  <c r="H249" i="35"/>
  <c r="G249" i="35"/>
  <c r="G251" i="35" s="1"/>
  <c r="E249" i="35"/>
  <c r="G31" i="12"/>
  <c r="H31" i="12"/>
  <c r="G14" i="12"/>
  <c r="H14" i="12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H19" i="15" l="1"/>
  <c r="I39" i="40"/>
  <c r="K39" i="40"/>
  <c r="J39" i="40"/>
  <c r="L5" i="40"/>
  <c r="L17" i="40"/>
  <c r="L13" i="40"/>
  <c r="L9" i="40"/>
  <c r="L34" i="40"/>
  <c r="L12" i="40"/>
  <c r="L10" i="40"/>
  <c r="L11" i="40"/>
  <c r="L19" i="40"/>
  <c r="L8" i="40"/>
  <c r="L21" i="40"/>
  <c r="L16" i="40"/>
  <c r="L6" i="40"/>
  <c r="L7" i="40"/>
  <c r="L18" i="40"/>
  <c r="L20" i="40"/>
  <c r="L14" i="40"/>
  <c r="L33" i="40"/>
  <c r="L15" i="40"/>
  <c r="L35" i="40"/>
  <c r="H39" i="40"/>
  <c r="G19" i="15"/>
  <c r="J14" i="14"/>
  <c r="I14" i="14"/>
  <c r="H251" i="35"/>
  <c r="I249" i="35"/>
  <c r="I251" i="35" s="1"/>
  <c r="K255" i="35"/>
  <c r="E251" i="35"/>
  <c r="L39" i="40" l="1"/>
  <c r="I15" i="14"/>
  <c r="J15" i="14"/>
  <c r="I250" i="35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F38" i="15" a="1"/>
  <c r="F38" i="15" s="1"/>
  <c r="E36" i="15" a="1"/>
  <c r="E36" i="15" s="1"/>
  <c r="F37" i="15" a="1"/>
  <c r="F37" i="15" s="1"/>
  <c r="F34" i="15" a="1"/>
  <c r="F34" i="15" s="1"/>
  <c r="F35" i="15" a="1"/>
  <c r="F35" i="15" s="1"/>
  <c r="F39" i="15" a="1"/>
  <c r="F39" i="15" s="1"/>
  <c r="F36" i="15" a="1"/>
  <c r="F36" i="15" s="1"/>
  <c r="E19" i="12" a="1"/>
  <c r="E19" i="12" s="1"/>
  <c r="E38" i="15" a="1"/>
  <c r="E38" i="15" s="1"/>
  <c r="I38" i="15" s="1"/>
  <c r="E24" i="12" a="1"/>
  <c r="E24" i="12" s="1"/>
  <c r="F23" i="12" a="1"/>
  <c r="F23" i="12" s="1"/>
  <c r="E30" i="12" a="1"/>
  <c r="E30" i="12" s="1"/>
  <c r="E28" i="12" a="1"/>
  <c r="E28" i="12" s="1"/>
  <c r="F21" i="12" a="1"/>
  <c r="F21" i="12" s="1"/>
  <c r="E18" i="12" a="1"/>
  <c r="E18" i="12" s="1"/>
  <c r="E37" i="15" a="1"/>
  <c r="E37" i="15" s="1"/>
  <c r="E16" i="15" a="1"/>
  <c r="E16" i="15" s="1"/>
  <c r="E27" i="15" a="1"/>
  <c r="E27" i="15" s="1"/>
  <c r="E31" i="15" a="1"/>
  <c r="E31" i="15" s="1"/>
  <c r="F16" i="12" a="1"/>
  <c r="F16" i="12" s="1"/>
  <c r="F13" i="12" a="1"/>
  <c r="F13" i="12" s="1"/>
  <c r="F19" i="12" a="1"/>
  <c r="F19" i="12" s="1"/>
  <c r="E29" i="12" a="1"/>
  <c r="E29" i="12" s="1"/>
  <c r="E7" i="12" a="1"/>
  <c r="E7" i="12" s="1"/>
  <c r="E13" i="12" a="1"/>
  <c r="E13" i="12" s="1"/>
  <c r="G13" i="12" s="1"/>
  <c r="E39" i="15" a="1"/>
  <c r="E39" i="15" s="1"/>
  <c r="E27" i="12" a="1"/>
  <c r="E27" i="12" s="1"/>
  <c r="E23" i="12" a="1"/>
  <c r="E23" i="12" s="1"/>
  <c r="E12" i="12" a="1"/>
  <c r="E12" i="12" s="1"/>
  <c r="F29" i="15" a="1"/>
  <c r="F29" i="15" s="1"/>
  <c r="F25" i="12" a="1"/>
  <c r="F25" i="12" s="1"/>
  <c r="F12" i="12" a="1"/>
  <c r="F12" i="12" s="1"/>
  <c r="F30" i="12" a="1"/>
  <c r="F30" i="12" s="1"/>
  <c r="E17" i="12" a="1"/>
  <c r="E17" i="12" s="1"/>
  <c r="F18" i="12" a="1"/>
  <c r="F18" i="12" s="1"/>
  <c r="F24" i="12" a="1"/>
  <c r="F24" i="12" s="1"/>
  <c r="E22" i="12" a="1"/>
  <c r="E22" i="12" s="1"/>
  <c r="F6" i="12" a="1"/>
  <c r="F6" i="12" s="1"/>
  <c r="E5" i="12" a="1"/>
  <c r="E5" i="12" s="1"/>
  <c r="F11" i="12" a="1"/>
  <c r="F11" i="12" s="1"/>
  <c r="E10" i="12" a="1"/>
  <c r="E10" i="12" s="1"/>
  <c r="F27" i="12" a="1"/>
  <c r="F27" i="12" s="1"/>
  <c r="F17" i="12" a="1"/>
  <c r="F17" i="12" s="1"/>
  <c r="F28" i="12" a="1"/>
  <c r="F28" i="12" s="1"/>
  <c r="F20" i="15" a="1"/>
  <c r="F20" i="15" s="1"/>
  <c r="F43" i="12" s="1"/>
  <c r="F14" i="15" a="1"/>
  <c r="F14" i="15" s="1"/>
  <c r="E6" i="12" a="1"/>
  <c r="E6" i="12" s="1"/>
  <c r="F22" i="15" a="1"/>
  <c r="F22" i="15" s="1"/>
  <c r="F29" i="12" a="1"/>
  <c r="F29" i="12" s="1"/>
  <c r="H29" i="12" s="1"/>
  <c r="F10" i="12" a="1"/>
  <c r="F10" i="12" s="1"/>
  <c r="F9" i="12" a="1"/>
  <c r="F9" i="12" s="1"/>
  <c r="E8" i="12" a="1"/>
  <c r="E8" i="12" s="1"/>
  <c r="E25" i="15" a="1"/>
  <c r="E25" i="15" s="1"/>
  <c r="F5" i="12" a="1"/>
  <c r="F5" i="12" s="1"/>
  <c r="E40" i="15" a="1"/>
  <c r="E40" i="15" s="1"/>
  <c r="F22" i="12" a="1"/>
  <c r="F22" i="12" s="1"/>
  <c r="F12" i="15" a="1"/>
  <c r="F12" i="15" s="1"/>
  <c r="E20" i="15" a="1"/>
  <c r="E20" i="15" s="1"/>
  <c r="F21" i="15" a="1"/>
  <c r="F21" i="15" s="1"/>
  <c r="F10" i="15" a="1"/>
  <c r="F10" i="15" s="1"/>
  <c r="E26" i="12" a="1"/>
  <c r="E26" i="12" s="1"/>
  <c r="F7" i="12" a="1"/>
  <c r="F7" i="12" s="1"/>
  <c r="E29" i="15" a="1"/>
  <c r="E29" i="15" s="1"/>
  <c r="F16" i="15" a="1"/>
  <c r="F16" i="15" s="1"/>
  <c r="E9" i="12" a="1"/>
  <c r="E9" i="12" s="1"/>
  <c r="E22" i="15" a="1"/>
  <c r="E22" i="15" s="1"/>
  <c r="E21" i="15" a="1"/>
  <c r="E21" i="15" s="1"/>
  <c r="E16" i="12" a="1"/>
  <c r="E16" i="12" s="1"/>
  <c r="E14" i="15" a="1"/>
  <c r="E14" i="15" s="1"/>
  <c r="F31" i="15" a="1"/>
  <c r="F31" i="15" s="1"/>
  <c r="H31" i="15" s="1"/>
  <c r="F27" i="15" a="1"/>
  <c r="F27" i="15" s="1"/>
  <c r="E12" i="15" a="1"/>
  <c r="E12" i="15" s="1"/>
  <c r="E10" i="15" a="1"/>
  <c r="E10" i="15" s="1"/>
  <c r="E25" i="12" a="1"/>
  <c r="E25" i="12" s="1"/>
  <c r="E34" i="15" a="1"/>
  <c r="E34" i="15" s="1"/>
  <c r="E11" i="12" a="1"/>
  <c r="E11" i="12" s="1"/>
  <c r="G11" i="12" s="1"/>
  <c r="E21" i="12" a="1"/>
  <c r="E21" i="12" s="1"/>
  <c r="F26" i="12" a="1"/>
  <c r="F26" i="12" s="1"/>
  <c r="F25" i="15" a="1"/>
  <c r="F25" i="15" s="1"/>
  <c r="I10" i="34"/>
  <c r="F8" i="12" a="1"/>
  <c r="F8" i="12" s="1"/>
  <c r="H26" i="12" l="1"/>
  <c r="E41" i="12"/>
  <c r="F41" i="12"/>
  <c r="F45" i="12" s="1"/>
  <c r="G23" i="12"/>
  <c r="H18" i="12"/>
  <c r="H8" i="12"/>
  <c r="H5" i="12"/>
  <c r="H10" i="12"/>
  <c r="G21" i="12"/>
  <c r="G16" i="12"/>
  <c r="J36" i="14"/>
  <c r="I36" i="14"/>
  <c r="I39" i="15"/>
  <c r="H7" i="12"/>
  <c r="H17" i="12"/>
  <c r="H30" i="12"/>
  <c r="G20" i="15"/>
  <c r="E43" i="12"/>
  <c r="G25" i="12"/>
  <c r="H28" i="12"/>
  <c r="H27" i="12"/>
  <c r="H24" i="12"/>
  <c r="H19" i="12"/>
  <c r="E32" i="15" a="1"/>
  <c r="E32" i="15" s="1"/>
  <c r="E33" i="15" s="1"/>
  <c r="F32" i="15" a="1"/>
  <c r="F32" i="15" s="1"/>
  <c r="F33" i="15" s="1"/>
  <c r="F40" i="15" a="1"/>
  <c r="F40" i="15" s="1"/>
  <c r="I40" i="15" s="1"/>
  <c r="I35" i="15"/>
  <c r="I37" i="15"/>
  <c r="I34" i="15"/>
  <c r="H9" i="12"/>
  <c r="H6" i="12"/>
  <c r="G17" i="12"/>
  <c r="H12" i="12"/>
  <c r="G12" i="15"/>
  <c r="E13" i="15"/>
  <c r="H27" i="15"/>
  <c r="H28" i="15" s="1"/>
  <c r="F28" i="15"/>
  <c r="G14" i="15"/>
  <c r="E15" i="15"/>
  <c r="I21" i="15"/>
  <c r="G21" i="15"/>
  <c r="G22" i="15"/>
  <c r="G23" i="15" s="1"/>
  <c r="I22" i="15"/>
  <c r="E23" i="15"/>
  <c r="E24" i="15" s="1"/>
  <c r="H16" i="15"/>
  <c r="F17" i="15"/>
  <c r="F11" i="15"/>
  <c r="H10" i="15"/>
  <c r="H11" i="15" s="1"/>
  <c r="F23" i="15"/>
  <c r="F24" i="15" s="1"/>
  <c r="H22" i="15"/>
  <c r="H23" i="15" s="1"/>
  <c r="F15" i="15"/>
  <c r="H14" i="15"/>
  <c r="H15" i="15" s="1"/>
  <c r="H29" i="15"/>
  <c r="F30" i="15"/>
  <c r="E28" i="15"/>
  <c r="G27" i="15"/>
  <c r="G28" i="15" s="1"/>
  <c r="G16" i="15"/>
  <c r="E17" i="15"/>
  <c r="G17" i="15" s="1"/>
  <c r="H4" i="12"/>
  <c r="H11" i="12"/>
  <c r="G7" i="12"/>
  <c r="H16" i="12"/>
  <c r="G18" i="12"/>
  <c r="G28" i="12"/>
  <c r="G24" i="12"/>
  <c r="G19" i="12"/>
  <c r="F26" i="15"/>
  <c r="H25" i="15"/>
  <c r="H26" i="15" s="1"/>
  <c r="E11" i="15"/>
  <c r="G10" i="15"/>
  <c r="G4" i="12"/>
  <c r="E30" i="15"/>
  <c r="G29" i="15"/>
  <c r="H21" i="15"/>
  <c r="H12" i="15"/>
  <c r="F13" i="15"/>
  <c r="I25" i="15"/>
  <c r="G25" i="15"/>
  <c r="G26" i="15" s="1"/>
  <c r="E26" i="15"/>
  <c r="G22" i="12"/>
  <c r="H22" i="12"/>
  <c r="G31" i="15"/>
  <c r="G9" i="12"/>
  <c r="G26" i="12"/>
  <c r="G8" i="12"/>
  <c r="G6" i="12"/>
  <c r="H20" i="15"/>
  <c r="G10" i="12"/>
  <c r="G5" i="12"/>
  <c r="H25" i="12"/>
  <c r="G12" i="12"/>
  <c r="G27" i="12"/>
  <c r="G29" i="12"/>
  <c r="H13" i="12"/>
  <c r="H21" i="12"/>
  <c r="G30" i="12"/>
  <c r="H23" i="12"/>
  <c r="I36" i="15"/>
  <c r="G41" i="12" l="1"/>
  <c r="H41" i="12"/>
  <c r="G11" i="15"/>
  <c r="G15" i="15"/>
  <c r="E41" i="15"/>
  <c r="F41" i="15"/>
  <c r="I37" i="14"/>
  <c r="L256" i="35"/>
  <c r="M256" i="35" s="1"/>
  <c r="J37" i="14"/>
  <c r="I26" i="15"/>
  <c r="H32" i="15"/>
  <c r="H33" i="15" s="1"/>
  <c r="G32" i="15"/>
  <c r="G33" i="15" s="1"/>
  <c r="G30" i="15"/>
  <c r="E45" i="12"/>
  <c r="H13" i="15"/>
  <c r="H24" i="15"/>
  <c r="I24" i="15"/>
  <c r="H30" i="15"/>
  <c r="H17" i="15"/>
  <c r="I23" i="15"/>
  <c r="G24" i="15"/>
  <c r="G13" i="15"/>
  <c r="H41" i="15" l="1"/>
  <c r="G41" i="15"/>
  <c r="J38" i="14"/>
  <c r="I38" i="14"/>
  <c r="E43" i="15"/>
  <c r="I39" i="14" l="1"/>
  <c r="J39" i="14"/>
  <c r="H43" i="15"/>
  <c r="A741" i="34"/>
  <c r="J40" i="14" l="1"/>
  <c r="I40" i="14"/>
  <c r="B741" i="34"/>
  <c r="I41" i="14" l="1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57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<sst xmlns="http://schemas.openxmlformats.org/spreadsheetml/2006/main" count="7381" uniqueCount="1232">
  <si>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</si>
  <si>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</si>
  <si>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</si>
  <si>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</si>
  <si>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</si>
  <si>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</si>
  <si>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</si>
  <si>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</si>
  <si>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</si>
  <si>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</si>
  <si>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</si>
  <si>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</si>
  <si>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</si>
  <si>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</si>
  <si>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</si>
  <si>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</si>
  <si>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</si>
  <si>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</si>
  <si>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</si>
  <si>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</si>
  <si>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</si>
  <si>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</si>
  <si>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</si>
  <si>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</si>
  <si>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</si>
  <si>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</si>
  <si>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</si>
  <si>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</si>
  <si>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</si>
  <si>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</si>
  <si>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</si>
  <si>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</si>
  <si>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</si>
  <si>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</si>
  <si>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</si>
  <si>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</si>
  <si>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</si>
  <si>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</si>
  <si>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</si>
  <si>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</si>
  <si>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</si>
  <si>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</si>
  <si>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</si>
  <si>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</si>
  <si>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</si>
  <si>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</si>
  <si>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</si>
  <si>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</si>
  <si>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</si>
  <si>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</si>
  <si>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</si>
  <si>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</si>
  <si>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</si>
  <si>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</si>
  <si>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</si>
  <si>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</si>
  <si>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</si>
  <si>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</si>
  <si>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</si>
  <si>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</si>
  <si>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</si>
  <si>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</si>
  <si>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</si>
  <si>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</si>
  <si>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</si>
  <si>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</si>
  <si>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</si>
  <si>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</si>
  <si>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</si>
  <si>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</si>
  <si>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</si>
  <si>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</si>
  <si>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</si>
  <si>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</si>
  <si>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</si>
  <si>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</si>
  <si>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</si>
  <si>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</si>
  <si>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</si>
  <si>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</si>
  <si>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</si>
  <si>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</si>
  <si>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</si>
  <si>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</si>
  <si>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</si>
  <si>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</si>
  <si>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</si>
  <si>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</si>
  <si>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</si>
  <si>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</si>
  <si>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</si>
  <si>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</si>
  <si>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</si>
  <si>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</si>
  <si>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</si>
  <si>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</si>
  <si>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</si>
  <si>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</si>
  <si>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</si>
  <si>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</si>
  <si>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</si>
  <si>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</si>
  <si>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</si>
  <si>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</si>
  <si>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</si>
  <si>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</si>
  <si>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</si>
  <si>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</si>
  <si>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</si>
  <si>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</si>
  <si>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</si>
  <si>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</si>
  <si>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</si>
  <si>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</si>
  <si>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</si>
  <si>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</si>
  <si>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</si>
  <si>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</si>
  <si>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</si>
  <si>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</si>
  <si>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</si>
  <si>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</si>
  <si>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</si>
  <si>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</si>
  <si>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</si>
  <si>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</si>
  <si>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</si>
  <si>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</si>
  <si>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</si>
  <si>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</si>
  <si>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</si>
  <si>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</si>
  <si>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</si>
  <si>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</si>
  <si>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</si>
  <si>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</si>
  <si>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</si>
  <si>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</si>
  <si>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</si>
  <si>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</si>
  <si>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</si>
  <si>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</si>
  <si>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</si>
  <si>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</si>
  <si>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</si>
  <si>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</si>
  <si>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</si>
  <si>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</si>
  <si>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</si>
  <si>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</si>
  <si>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</si>
  <si>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</si>
  <si>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</si>
  <si>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</si>
  <si>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</si>
  <si>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</si>
  <si>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</si>
  <si>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</si>
  <si>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</si>
  <si>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</si>
  <si>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</si>
  <si>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</si>
  <si>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</si>
  <si>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</si>
  <si>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</si>
  <si>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</si>
  <si>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</si>
  <si>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</si>
  <si>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</si>
  <si>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</si>
  <si>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</si>
  <si>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</si>
  <si>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</si>
  <si>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</si>
  <si>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</si>
  <si>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</si>
  <si>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</si>
  <si>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</si>
  <si>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</si>
  <si>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</si>
  <si>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</si>
  <si>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</si>
  <si>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</si>
  <si>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</si>
  <si>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</si>
  <si>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</si>
  <si>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</si>
  <si>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</si>
  <si>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</si>
  <si>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</si>
  <si>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</si>
  <si>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</si>
  <si>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</si>
  <si>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</si>
  <si>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</si>
  <si>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</si>
  <si>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</si>
  <si>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</si>
  <si>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</si>
  <si>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</si>
  <si>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</si>
  <si>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</si>
  <si>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</si>
  <si>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</si>
  <si>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</si>
  <si>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</si>
  <si>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</si>
  <si>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</si>
  <si>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</si>
  <si>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</si>
  <si>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</si>
  <si>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</si>
  <si>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</si>
  <si>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</si>
  <si>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</si>
  <si>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</si>
  <si>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</si>
  <si>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</si>
  <si>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</si>
  <si>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</si>
  <si>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</si>
  <si>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</si>
  <si>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</si>
  <si>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</si>
  <si>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</si>
  <si>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</si>
  <si>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</si>
  <si>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</si>
  <si>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</si>
  <si>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</si>
  <si>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</si>
  <si>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</si>
  <si>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</si>
  <si>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</si>
  <si>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</si>
  <si>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</si>
  <si>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</si>
  <si>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</si>
  <si>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</si>
  <si>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</si>
  <si>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</si>
  <si>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</si>
  <si>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</si>
  <si>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</si>
  <si>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</si>
  <si>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</si>
  <si>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</si>
  <si>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</si>
  <si>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</si>
  <si>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</si>
  <si>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</si>
  <si>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</si>
  <si>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</si>
  <si>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</si>
  <si>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</si>
  <si>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</si>
  <si>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</si>
  <si>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</si>
  <si>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</si>
  <si>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</si>
  <si>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</si>
  <si>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</si>
  <si>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</si>
  <si>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</si>
  <si>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</si>
  <si>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</si>
  <si>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</si>
  <si>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</si>
  <si>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</si>
  <si>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</si>
  <si>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</si>
  <si>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</si>
  <si>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</si>
  <si>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</si>
  <si>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</si>
  <si>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</si>
  <si>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</si>
  <si>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</si>
  <si>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</si>
  <si>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</si>
  <si>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</si>
  <si>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</si>
  <si>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</si>
  <si>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</si>
  <si>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</si>
  <si>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</si>
  <si>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</si>
  <si>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</si>
  <si>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</si>
  <si>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</si>
  <si>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</si>
  <si>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</si>
  <si>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</si>
  <si>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</si>
  <si>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</si>
  <si>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</si>
  <si>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</si>
  <si>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</si>
  <si>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</si>
  <si>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</si>
  <si>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</si>
  <si>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</si>
  <si>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</si>
  <si>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</si>
  <si>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</si>
  <si>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</si>
  <si>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</si>
  <si>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</si>
  <si>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</si>
  <si>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</si>
  <si>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</si>
  <si>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</si>
  <si>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</si>
  <si>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</si>
  <si>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</si>
  <si>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</si>
  <si>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</si>
  <si>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</si>
  <si>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</si>
  <si>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</si>
  <si>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</si>
  <si>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</si>
  <si>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</si>
  <si>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</si>
  <si>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</si>
  <si>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</si>
  <si>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</si>
  <si>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</si>
  <si>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</si>
  <si>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</si>
  <si>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</si>
  <si>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</si>
  <si>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</si>
  <si>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</si>
  <si>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</si>
  <si>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</si>
  <si>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</si>
  <si>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</si>
  <si>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</si>
  <si>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</si>
  <si>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</si>
  <si>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</si>
  <si>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</si>
  <si>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</si>
  <si>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</si>
  <si>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</si>
  <si>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</si>
  <si>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</si>
  <si>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</si>
  <si>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</si>
  <si>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</si>
  <si>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</si>
  <si>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</si>
  <si>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</si>
  <si>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</si>
  <si>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</si>
  <si>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</si>
  <si>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</si>
  <si>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</si>
  <si>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</si>
  <si>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</si>
  <si>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</si>
  <si>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</si>
  <si>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</si>
  <si>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</si>
  <si>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</si>
  <si>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</si>
  <si>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</si>
  <si>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</si>
  <si>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</si>
  <si>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</si>
  <si>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</si>
  <si>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</si>
  <si>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</si>
  <si>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</si>
  <si>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</si>
  <si>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</si>
  <si>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</si>
  <si>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</si>
  <si>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</si>
  <si>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</si>
  <si>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</si>
  <si>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</si>
  <si>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</si>
  <si>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</si>
  <si>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</si>
  <si>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</si>
  <si>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</si>
  <si>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</si>
  <si>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</si>
  <si>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</si>
  <si>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</si>
  <si>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</si>
  <si>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</si>
  <si>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</si>
  <si>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</si>
  <si>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</si>
  <si>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</si>
  <si>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</si>
  <si>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</si>
  <si>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</si>
  <si>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</si>
  <si>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</si>
  <si>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</si>
  <si>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</si>
  <si>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</si>
  <si>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</si>
  <si>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</si>
  <si>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</si>
  <si>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</si>
  <si>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</si>
  <si>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</si>
  <si>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</si>
  <si>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</si>
  <si>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</si>
  <si>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</si>
  <si>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</si>
  <si>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</si>
  <si>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</si>
  <si>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</si>
  <si>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</si>
  <si>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</si>
  <si>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</si>
  <si>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</si>
  <si>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</si>
  <si>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</si>
  <si>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</si>
  <si>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</si>
  <si>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</si>
  <si>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</si>
  <si>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</si>
  <si>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</si>
  <si>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</si>
  <si>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</si>
  <si>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</si>
  <si>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</si>
  <si>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</si>
  <si>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</si>
  <si>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</si>
  <si>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</si>
  <si>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</si>
  <si>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</si>
  <si>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</si>
  <si>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</si>
  <si>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</si>
  <si>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</si>
  <si>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</si>
  <si>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</si>
  <si>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</si>
  <si>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</si>
  <si>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</si>
  <si>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</si>
  <si>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</si>
  <si>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</si>
  <si>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</si>
  <si>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</si>
  <si>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</si>
  <si>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</si>
  <si>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</si>
  <si>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</si>
  <si>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</si>
  <si>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</si>
  <si>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</si>
  <si>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</si>
  <si>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</si>
  <si>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</si>
  <si>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</si>
  <si>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</si>
  <si>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</si>
  <si>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</si>
  <si>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</si>
  <si>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</si>
  <si>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</si>
  <si>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</si>
  <si>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</si>
  <si>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</si>
  <si>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</si>
  <si>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</si>
  <si>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</si>
  <si>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</si>
  <si>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</si>
  <si>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</si>
  <si>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</si>
  <si>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</si>
  <si>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</si>
  <si>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</si>
  <si>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</si>
  <si>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</si>
  <si>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</si>
  <si>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</si>
  <si>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</si>
  <si>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</si>
  <si>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</si>
  <si>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</si>
  <si>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</si>
  <si>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</si>
  <si>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</si>
  <si>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</si>
  <si>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</si>
  <si>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</si>
  <si>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</si>
  <si>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</si>
  <si>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</si>
  <si>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</si>
  <si>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</si>
  <si>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</si>
  <si>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</si>
  <si>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</si>
  <si>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</si>
  <si>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</si>
  <si>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</si>
  <si>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</si>
  <si>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</si>
  <si>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</si>
  <si>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</si>
  <si>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</si>
  <si>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</si>
  <si>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</si>
  <si>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</si>
  <si>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</si>
  <si>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</si>
  <si>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</si>
  <si>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</si>
  <si>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</si>
  <si>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</si>
  <si>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</si>
  <si>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</si>
  <si>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</si>
  <si>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</si>
  <si>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</si>
  <si>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</si>
  <si>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</si>
  <si>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</si>
  <si>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</si>
  <si>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</si>
  <si>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</si>
  <si>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</si>
  <si>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</si>
  <si>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</si>
  <si>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</si>
  <si>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</si>
  <si>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</si>
  <si>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</si>
  <si>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</si>
  <si>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</si>
  <si>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</si>
  <si>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</si>
  <si>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</si>
  <si>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</si>
  <si>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</si>
  <si>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</si>
  <si>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</si>
  <si>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</si>
  <si>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</si>
  <si>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</si>
  <si>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</si>
  <si>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</si>
  <si>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</si>
  <si>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</si>
  <si>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</si>
  <si>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</si>
  <si>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</si>
  <si>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</si>
  <si>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</si>
  <si>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</si>
  <si>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</si>
  <si>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</si>
  <si>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</si>
  <si>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</si>
  <si>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</si>
  <si>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</si>
  <si>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</si>
  <si>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</si>
  <si>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</si>
  <si>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</si>
  <si>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</si>
  <si>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</si>
  <si>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</si>
  <si>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</si>
  <si>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</si>
  <si>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</si>
  <si>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</si>
  <si>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</si>
  <si>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</si>
  <si>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</si>
  <si>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</si>
  <si>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</si>
  <si>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</si>
  <si>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</si>
  <si>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</si>
  <si>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</si>
  <si>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</si>
  <si>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</si>
  <si>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</si>
  <si>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</si>
  <si>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</si>
  <si>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</si>
  <si>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</si>
  <si>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</si>
  <si>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</si>
  <si>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</si>
  <si>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</si>
  <si>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</si>
  <si>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</si>
  <si>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</si>
  <si>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</si>
  <si>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</si>
  <si>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</si>
  <si>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</si>
  <si>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</si>
  <si>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</si>
  <si>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</si>
  <si>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</si>
  <si>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</si>
  <si>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</si>
  <si>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</si>
  <si>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</si>
  <si>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</si>
  <si>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</si>
  <si>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</si>
  <si>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</si>
  <si>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</si>
  <si>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</si>
  <si>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</si>
  <si>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</si>
  <si>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</si>
  <si>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</si>
  <si>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</si>
  <si>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</si>
  <si>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</si>
  <si>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</si>
  <si>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</si>
  <si>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</si>
  <si>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</si>
  <si>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</si>
  <si>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</si>
  <si>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</si>
  <si>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</si>
  <si>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</si>
  <si>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</si>
  <si>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</si>
  <si>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</si>
  <si>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</si>
  <si>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</si>
  <si>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</si>
  <si>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</si>
  <si>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</si>
  <si>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</si>
  <si>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</si>
  <si>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</si>
  <si>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</si>
  <si>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</si>
  <si>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</si>
  <si>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</si>
  <si>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</si>
  <si>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</si>
  <si>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</si>
  <si>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</si>
  <si>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</si>
  <si>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</si>
  <si>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</si>
  <si>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</si>
  <si>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</si>
  <si>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</si>
  <si>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</si>
  <si>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</si>
  <si>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</si>
  <si>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</si>
  <si>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</si>
  <si>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</si>
  <si>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</si>
  <si>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</si>
  <si>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</si>
  <si>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</si>
  <si>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</si>
  <si>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</si>
  <si>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</si>
  <si>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</si>
  <si>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</si>
  <si>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</si>
  <si>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</si>
  <si>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</si>
  <si>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</si>
  <si>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</si>
  <si>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</si>
  <si>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</si>
  <si>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</si>
  <si>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</si>
  <si>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</si>
  <si>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</si>
  <si>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</si>
  <si>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</si>
  <si>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</si>
  <si>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</si>
  <si>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</si>
  <si>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</si>
  <si>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</si>
  <si>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</si>
  <si>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</si>
  <si>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</si>
  <si>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</si>
  <si>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</si>
  <si>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</si>
  <si>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</si>
  <si>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</si>
  <si>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</si>
  <si>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</si>
  <si>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</si>
  <si>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</si>
  <si>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</si>
  <si>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</si>
  <si>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</si>
  <si>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</si>
  <si>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</si>
  <si>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</si>
  <si>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</si>
  <si>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</si>
  <si>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</si>
  <si>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</si>
  <si>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</si>
  <si>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</si>
  <si>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</si>
  <si>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</si>
  <si>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</si>
  <si>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</si>
  <si>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</si>
  <si>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</si>
  <si>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</si>
  <si>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</si>
  <si>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</si>
  <si>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</si>
  <si>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</si>
  <si>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</si>
  <si>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</si>
  <si>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</si>
  <si>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</si>
  <si>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</si>
  <si>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</si>
  <si>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</si>
  <si>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</si>
  <si>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</si>
  <si>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</si>
  <si>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</si>
  <si>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</si>
  <si>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</si>
  <si>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</si>
  <si>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</si>
  <si>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</si>
  <si>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</si>
  <si>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</si>
  <si>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</si>
  <si>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</si>
  <si>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</si>
  <si>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</si>
  <si>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</si>
  <si>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</si>
  <si>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</si>
  <si>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</si>
  <si>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</si>
  <si>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</si>
  <si>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</si>
  <si>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</si>
  <si>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</si>
  <si>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</si>
  <si>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</si>
  <si>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</si>
  <si>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</si>
  <si>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</si>
  <si>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</si>
  <si>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</si>
  <si>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</si>
  <si>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</si>
  <si>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</si>
  <si>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</si>
  <si>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</si>
  <si>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</si>
  <si>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</si>
  <si>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</si>
  <si>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</si>
  <si>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</si>
  <si>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</si>
  <si>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</si>
  <si>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</si>
  <si>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</si>
  <si>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</si>
  <si>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</si>
  <si>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</si>
  <si>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</si>
  <si>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</si>
  <si>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</si>
  <si>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</si>
  <si>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</si>
  <si>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</si>
  <si>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</si>
  <si>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</si>
  <si>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</si>
  <si>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</si>
  <si>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</si>
  <si>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</si>
  <si>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</si>
  <si>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</si>
  <si>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</si>
  <si>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</si>
  <si>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</si>
  <si>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</si>
  <si>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</si>
  <si>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</si>
  <si>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</si>
  <si>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</si>
  <si>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</si>
  <si>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</si>
  <si>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</si>
  <si>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</si>
  <si>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</si>
  <si>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</si>
  <si>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</si>
  <si>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</si>
  <si>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</si>
  <si>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</si>
  <si>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</si>
  <si>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</si>
  <si>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</si>
  <si>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</si>
  <si>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</si>
  <si>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</si>
  <si>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</si>
  <si>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</si>
  <si>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</si>
  <si>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</si>
  <si>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</si>
  <si>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</si>
  <si>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</si>
  <si>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</si>
  <si>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</si>
  <si>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</si>
  <si>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</si>
  <si>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</si>
  <si>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</si>
  <si>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</si>
  <si>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</si>
  <si>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</si>
  <si>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</si>
  <si>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</si>
  <si>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</si>
  <si>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</si>
  <si>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</si>
  <si>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</si>
  <si>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</si>
  <si>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</si>
  <si>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</si>
  <si>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</si>
  <si>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</si>
  <si>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</si>
  <si>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</si>
  <si>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</si>
  <si>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</si>
  <si>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</si>
  <si>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</si>
  <si>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</si>
  <si>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</si>
  <si>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</si>
  <si>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</si>
  <si>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</si>
  <si>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</si>
  <si>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</si>
  <si>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</si>
  <si>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</si>
  <si>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</si>
  <si>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</si>
  <si>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</si>
  <si>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</si>
  <si>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</si>
  <si>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</si>
  <si>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</si>
  <si>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</si>
  <si>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</si>
  <si>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</si>
  <si>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</si>
  <si>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</si>
  <si>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</si>
  <si>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</si>
  <si>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</si>
  <si>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</si>
  <si>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</si>
  <si>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</si>
  <si>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</si>
  <si>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</si>
  <si>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</si>
  <si>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</si>
  <si>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</si>
  <si>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</si>
  <si>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</si>
  <si>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</si>
  <si>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</si>
  <si>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</si>
  <si>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</si>
  <si>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</si>
  <si>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</si>
  <si>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</si>
  <si>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</si>
  <si>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</si>
  <si>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</si>
  <si>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</si>
  <si>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</si>
  <si>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</si>
  <si>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</si>
  <si>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</si>
  <si>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</si>
  <si>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</si>
  <si>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</si>
  <si>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</si>
  <si>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</si>
  <si>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</si>
  <si>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</si>
  <si>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</si>
  <si>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</si>
  <si>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</si>
  <si>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</si>
  <si>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</si>
  <si>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</si>
  <si>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</si>
  <si>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</si>
  <si>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</si>
  <si>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</si>
  <si>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</si>
  <si>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</si>
  <si>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</si>
  <si>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</si>
  <si>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</si>
  <si>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</si>
  <si>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</si>
  <si>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</si>
  <si>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</si>
  <si>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</si>
  <si>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</si>
  <si>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</si>
  <si>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</si>
  <si>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</si>
  <si>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</si>
  <si>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</si>
  <si>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</si>
  <si>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</si>
  <si>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</si>
  <si>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</si>
  <si>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</si>
  <si>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</si>
  <si>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</si>
  <si>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</si>
  <si>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</si>
  <si>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</si>
  <si>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</si>
  <si>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</si>
  <si>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</si>
  <si>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</si>
  <si>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</si>
  <si>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</si>
  <si>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</si>
  <si>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</si>
  <si>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</si>
  <si>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</si>
  <si>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</si>
  <si>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</si>
  <si>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</si>
  <si>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</si>
  <si>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</si>
  <si>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</si>
  <si>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</si>
  <si>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</si>
  <si>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</si>
  <si>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</si>
  <si>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</si>
  <si>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</si>
  <si>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</si>
  <si>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</si>
  <si>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</si>
  <si>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</si>
  <si>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</si>
  <si>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</si>
  <si>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</si>
  <si>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</si>
  <si>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</si>
  <si>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</si>
  <si>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</si>
  <si>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</si>
  <si>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</si>
  <si>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</si>
  <si>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</si>
  <si>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</si>
  <si>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</si>
  <si>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</si>
  <si>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</si>
  <si>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</si>
  <si>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</si>
  <si>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</si>
  <si>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</si>
  <si>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</si>
  <si>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</si>
  <si>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</si>
  <si>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</si>
  <si>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</si>
  <si>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</si>
  <si>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</si>
  <si>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</si>
  <si>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</si>
  <si>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</si>
  <si>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</si>
  <si>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</si>
  <si>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</si>
  <si>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</si>
  <si>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</si>
  <si>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</si>
  <si>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</si>
  <si>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</si>
  <si>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</si>
  <si>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</si>
  <si>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</si>
  <si>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</si>
  <si>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</si>
  <si>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</si>
  <si>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</si>
  <si>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</si>
  <si>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</si>
  <si>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</si>
  <si>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</si>
  <si>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</si>
  <si>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</si>
  <si>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</si>
  <si>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</si>
  <si>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</si>
  <si>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</si>
  <si>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</si>
  <si>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</si>
  <si>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</si>
  <si>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</si>
  <si>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</si>
  <si>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</si>
  <si>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</si>
  <si>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</si>
  <si>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</si>
  <si>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</si>
  <si>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</si>
  <si>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</si>
  <si>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</si>
  <si>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</si>
  <si>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</si>
  <si>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</si>
  <si>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</si>
  <si>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</si>
  <si>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</si>
  <si>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</si>
  <si>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</si>
  <si>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</si>
  <si>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</si>
  <si>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</si>
  <si>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</si>
  <si>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</si>
  <si>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</si>
  <si>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</si>
  <si>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</si>
  <si>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</si>
  <si>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</si>
  <si>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</si>
  <si>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</si>
  <si>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</si>
  <si>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</si>
  <si>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</si>
  <si>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</si>
  <si>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</si>
  <si>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</si>
  <si>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</si>
  <si>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</si>
  <si>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</si>
  <si>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</si>
  <si>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</si>
  <si>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</si>
  <si>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</si>
  <si>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</si>
  <si>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</si>
  <si>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</si>
  <si>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</si>
  <si>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</si>
  <si>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</si>
  <si>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</si>
  <si>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</si>
  <si>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</si>
  <si>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</si>
  <si>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</si>
  <si>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</si>
  <si>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</si>
  <si>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</si>
  <si>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</si>
  <si>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</si>
  <si>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</si>
  <si>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</si>
  <si>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</si>
  <si>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</si>
  <si>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</si>
  <si>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</si>
  <si>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</si>
  <si>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</si>
  <si>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</si>
  <si>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</si>
  <si>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</si>
  <si>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</si>
  <si>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</si>
  <si>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</si>
  <si>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</si>
  <si>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</si>
  <si>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</si>
  <si>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</si>
  <si>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</si>
  <si>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</si>
  <si>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</si>
  <si>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</si>
  <si>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</si>
  <si>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</si>
  <si>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</si>
  <si>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</si>
  <si>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</si>
  <si>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</si>
  <si>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</si>
  <si>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</si>
  <si>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</si>
  <si>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</si>
  <si>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</si>
  <si>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</si>
  <si>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</si>
  <si>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</si>
  <si>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</si>
  <si>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</si>
  <si>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</si>
  <si>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</si>
  <si>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</si>
  <si>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</si>
  <si>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</si>
  <si>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</si>
  <si>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</si>
  <si>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</si>
  <si>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</si>
  <si>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</si>
  <si>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</si>
  <si>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</si>
  <si>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</si>
  <si>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</si>
  <si>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</si>
  <si>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</si>
  <si>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</si>
  <si>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</si>
  <si>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</si>
  <si>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</si>
  <si>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</si>
  <si>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</si>
  <si>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</si>
  <si>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</si>
  <si>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</si>
  <si>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</si>
  <si>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</si>
  <si>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</si>
  <si>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</si>
  <si>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</si>
  <si>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</si>
  <si>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</si>
  <si>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</si>
  <si>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</si>
  <si>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</si>
  <si>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</si>
  <si>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</si>
  <si>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</si>
  <si>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</si>
  <si>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</si>
  <si>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</si>
  <si>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</si>
  <si>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</si>
  <si>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</si>
  <si>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</si>
  <si>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</si>
  <si>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</si>
  <si>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</si>
  <si>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</si>
  <si>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</si>
  <si>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</si>
  <si>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</si>
  <si>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</si>
  <si>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</si>
  <si>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</si>
  <si>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</si>
  <si>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</si>
  <si>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</si>
  <si>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</si>
  <si>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</si>
  <si>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</si>
  <si>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</si>
  <si>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</si>
  <si>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</si>
  <si>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</si>
  <si>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</si>
  <si>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</si>
  <si>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</si>
  <si>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</si>
  <si>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</si>
  <si>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</si>
  <si>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</si>
  <si>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</si>
  <si>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</si>
  <si>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</si>
  <si>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</si>
  <si>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</si>
  <si>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</si>
  <si>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</si>
  <si>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</si>
  <si>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</si>
  <si>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</si>
  <si>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</si>
  <si>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</si>
  <si>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</si>
  <si>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</si>
  <si>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</si>
  <si>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KBNN Trà Vinh - Chi cục Bảo Vệ Môi Trường Trà Vinh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</si>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</sst>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49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6" sqref="E36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11470000000</v>
      </c>
      <c r="F10" s="51">
        <f t="array" ref="F10">SUM(IF(A10=KHC,TH))</f>
        <v>11199537362</v>
      </c>
      <c r="G10" s="52">
        <f>MAX(C10+E10-D10-F10,0)</f>
        <v>270462638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11470000000</v>
      </c>
      <c r="F11" s="56">
        <f>F10</f>
        <v>11199537362</v>
      </c>
      <c r="G11" s="56">
        <f>G10</f>
        <v>270462638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33865712284</v>
      </c>
      <c r="F12" s="51">
        <f t="array" ref="F12">SUM(IF(A12=KHC,TH))</f>
        <v>33863739680</v>
      </c>
      <c r="G12" s="52">
        <f>MAX(C12+E12-D12-F12,0)</f>
        <v>1972604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33865712284</v>
      </c>
      <c r="F13" s="56">
        <f>F12</f>
        <v>33863739680</v>
      </c>
      <c r="G13" s="56">
        <f>MAX(C13+E13-D13-F13,0)</f>
        <v>1972604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2315366657</v>
      </c>
      <c r="F14" s="51">
        <f t="array" ref="F14">SUM(IF(A14=KHC,TH))</f>
        <v>1678844208</v>
      </c>
      <c r="G14" s="52">
        <f>MAX(C14+E14-D14-F14,0)</f>
        <v>636522449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2315366657</v>
      </c>
      <c r="F15" s="56">
        <f>F14</f>
        <v>1678844208</v>
      </c>
      <c r="G15" s="56">
        <f>G14</f>
        <v>636522449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2110421193</v>
      </c>
      <c r="F16" s="51">
        <f t="array" ref="F16">SUM(IF(A16=KHC,TH))</f>
        <v>2110421193</v>
      </c>
      <c r="G16" s="52">
        <f t="shared" ref="G16:G22" si="0">MAX(C16+E16-D16-F16,0)</f>
        <v>0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2110421193</v>
      </c>
      <c r="F17" s="56">
        <f>F16</f>
        <v>2110421193</v>
      </c>
      <c r="G17" s="56">
        <f t="shared" si="0"/>
        <v>0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24793369426</v>
      </c>
      <c r="F18" s="51">
        <f t="array" ref="F18">SUM(IF(A18=KHC,TH))</f>
        <v>0</v>
      </c>
      <c r="G18" s="52">
        <f t="shared" si="0"/>
        <v>24793369426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24793369426</v>
      </c>
      <c r="F19" s="56">
        <f>F18</f>
        <v>0</v>
      </c>
      <c r="G19" s="56">
        <f t="shared" si="0"/>
        <v>24793369426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29137965436</v>
      </c>
      <c r="F20" s="139">
        <f t="array" ref="F20">SUM(IF(A20=KHC,TH))</f>
        <v>24475773994</v>
      </c>
      <c r="G20" s="56">
        <f t="shared" si="0"/>
        <v>4662191442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12750000</v>
      </c>
      <c r="F22" s="59">
        <f t="array" ref="F22">SUM(IF(A22=KHC,TH))</f>
        <v>12750000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12750000</v>
      </c>
      <c r="F23" s="51">
        <f>F22</f>
        <v>12750000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12750000</v>
      </c>
      <c r="F24" s="56">
        <f>F21+F23</f>
        <v>12750000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21982640000</v>
      </c>
      <c r="G27" s="52">
        <f>MAX(C27+E27-D27-F27,0)</f>
        <v>0</v>
      </c>
      <c r="H27" s="52">
        <f>MAX(D27+F27-E27-C27,0)</f>
        <v>21982640000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21982640000</v>
      </c>
      <c r="G28" s="56">
        <f>G27</f>
        <v>0</v>
      </c>
      <c r="H28" s="56">
        <f>H27</f>
        <v>21982640000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SUM(IF(A32=TH!$J$10:$J$1825,TH!$I$10:$I$1825))</f>
        <v>618121441</v>
      </c>
      <c r="F32" s="51">
        <f t="array" ref="F32">SUM(IF(A32=TH!$K$10:$K$1825,TH!$I$10:$I$1825))</f>
        <v>0</v>
      </c>
      <c r="G32" s="51">
        <f>MAX(C32+E32-D32-F32,0)</f>
        <v>618121441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618121441</v>
      </c>
      <c r="F33" s="56">
        <f>F32+F31</f>
        <v>0</v>
      </c>
      <c r="G33" s="56">
        <f>G32+G31</f>
        <v>618121441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1951091</v>
      </c>
      <c r="F34" s="139">
        <f t="array" ref="F34">SUM(IF(A34=KHC,TH))</f>
        <v>1951091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1872178473</v>
      </c>
      <c r="F35" s="139">
        <f t="array" ref="F35">SUM(IF(A35=KHC,TH))</f>
        <v>1872178473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591052532</v>
      </c>
      <c r="F36" s="139">
        <f t="array" ref="F36">SUM(IF(A36=KHC,TH))</f>
        <v>591052532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900000</v>
      </c>
      <c r="F37" s="139">
        <f t="array" ref="F37">SUM(IF(A37=KHC,TH))</f>
        <v>900000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620972532</v>
      </c>
      <c r="F40" s="140">
        <f t="array" ref="F40">SUM(IF(A40=TH!$K$10:$K$1825,TH!$I$10:$I$1825))</f>
        <v>620972532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108885181065</v>
      </c>
      <c r="F41" s="62">
        <f t="shared" si="4"/>
        <v>108885181065</v>
      </c>
      <c r="G41" s="62">
        <f t="shared" si="4"/>
        <v>30982640000</v>
      </c>
      <c r="H41" s="62">
        <f t="shared" si="4"/>
        <v>30982640000</v>
      </c>
    </row>
    <row r="42" spans="1:9">
      <c r="E42" s="63"/>
      <c r="F42" s="64"/>
    </row>
    <row r="43" spans="1:9">
      <c r="E43" s="64">
        <f>E41-F41</f>
        <v>0</v>
      </c>
      <c r="H43" s="64">
        <f>G41-H41</f>
        <v>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1825"/>
  <sheetViews>
    <sheetView tabSelected="1" topLeftCell="A7" workbookViewId="0">
      <pane ySplit="3" topLeftCell="A1270" activePane="bottomLeft" state="frozen"/>
      <selection activeCell="A7" sqref="A7"/>
      <selection pane="bottomLeft" activeCell="H1296" sqref="H1296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38" t="s">
        <v>253</v>
      </c>
      <c r="D4" s="438"/>
      <c r="E4" s="438"/>
      <c r="F4" s="438"/>
      <c r="G4" s="438"/>
      <c r="H4" s="438"/>
      <c r="I4" s="438"/>
      <c r="J4" s="438"/>
      <c r="K4" s="438"/>
    </row>
    <row r="5" spans="1:12" ht="14.25">
      <c r="A5" s="106"/>
      <c r="B5" s="106"/>
      <c r="C5" s="439"/>
      <c r="D5" s="439"/>
      <c r="E5" s="439"/>
      <c r="F5" s="439"/>
      <c r="G5" s="439"/>
      <c r="H5" s="439"/>
      <c r="I5" s="439"/>
      <c r="J5" s="439"/>
      <c r="K5" s="439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34" t="s">
        <v>265</v>
      </c>
      <c r="B7" s="434" t="s">
        <v>266</v>
      </c>
      <c r="C7" s="440" t="s">
        <v>50</v>
      </c>
      <c r="D7" s="441" t="s">
        <v>10</v>
      </c>
      <c r="E7" s="442"/>
      <c r="F7" s="440" t="s">
        <v>0</v>
      </c>
      <c r="G7" s="443" t="s">
        <v>512</v>
      </c>
      <c r="H7" s="436" t="s">
        <v>184</v>
      </c>
      <c r="I7" s="440" t="s">
        <v>254</v>
      </c>
      <c r="J7" s="437" t="s">
        <v>255</v>
      </c>
      <c r="K7" s="437"/>
      <c r="L7" s="437">
        <v>331</v>
      </c>
    </row>
    <row r="8" spans="1:12" ht="25.5">
      <c r="A8" s="435"/>
      <c r="B8" s="435"/>
      <c r="C8" s="440"/>
      <c r="D8" s="104" t="s">
        <v>32</v>
      </c>
      <c r="E8" s="102" t="s">
        <v>70</v>
      </c>
      <c r="F8" s="440"/>
      <c r="G8" s="444"/>
      <c r="H8" s="436"/>
      <c r="I8" s="440"/>
      <c r="J8" s="105" t="s">
        <v>52</v>
      </c>
      <c r="K8" s="105" t="s">
        <v>53</v>
      </c>
      <c r="L8" s="437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6"/>
      <c r="H10" s="132"/>
      <c r="I10" s="133">
        <f>MAX(SUMIF(KHN,"911",TH)-SUMIF(KHC,"911",TH),SUMIF(KHC,"911",TH)-SUMIF(KHN,"911",TH))</f>
        <v>618121441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6"/>
      <c r="H11" s="132"/>
      <c r="I11" s="133">
        <f>SUMIF(KHN,"635",TH)</f>
        <v>1872178473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6"/>
      <c r="H12" s="132"/>
      <c r="I12" s="133">
        <f>SUMIF(KHN,"642",TH)</f>
        <v>591052532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6"/>
      <c r="H13" s="142"/>
      <c r="I13" s="133">
        <f>SUMIF(KHC,"515",TH)</f>
        <v>1951091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6"/>
      <c r="H14" s="132"/>
      <c r="I14" s="133">
        <f>SUMIF(KHC,"711",TH)</f>
        <v>900000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6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4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4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4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4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4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4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4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4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>x</v>
      </c>
    </row>
    <row r="66" spans="1:12" s="109" customForma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>x</v>
      </c>
    </row>
    <row r="67" spans="1:12" s="109" customForma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4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4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4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4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4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>x</v>
      </c>
    </row>
    <row r="116" spans="1:12" s="109" customForma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>x</v>
      </c>
    </row>
    <row r="119" spans="1:12" s="109" customForma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5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5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5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5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5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>x</v>
      </c>
    </row>
    <row r="164" spans="1:12" s="109" customForma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5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5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5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>x</v>
      </c>
    </row>
    <row r="220" spans="1:12" s="109" customForma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>x</v>
      </c>
    </row>
    <row r="221" spans="1:12" s="109" customForma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5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5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5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5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5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5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5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>x</v>
      </c>
    </row>
    <row r="265" spans="1:12" s="109" customForma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>x</v>
      </c>
    </row>
    <row r="268" spans="1:12" s="109" customForma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>x</v>
      </c>
    </row>
    <row r="269" spans="1:12" s="109" customForma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0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5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5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5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5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5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1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>x</v>
      </c>
    </row>
    <row r="348" spans="1:12" s="109" customForma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5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>x</v>
      </c>
    </row>
    <row r="361" spans="1:12" s="109" customForma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>x</v>
      </c>
    </row>
    <row r="362" spans="1:12" s="109" customForma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5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5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0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5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5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5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5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5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1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1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0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5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5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/>
      </c>
    </row>
    <row r="527" spans="1:12" s="109" customForma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1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1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0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5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>x</v>
      </c>
    </row>
    <row r="537" spans="1:12" s="135" customForma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5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0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0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0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>x</v>
      </c>
    </row>
    <row r="543" spans="1:12" s="109" customForma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0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>x</v>
      </c>
    </row>
    <row r="544" spans="1:12" s="109" customForma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5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5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5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5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5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5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5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5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5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5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5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5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5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5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5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0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0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5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5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0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0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0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0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5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1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0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0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0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5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5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0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0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/>
      </c>
    </row>
    <row r="618" spans="1:12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5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5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0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0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0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0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0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0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0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5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5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5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5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5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5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5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5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5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0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5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5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5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5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5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5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5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5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5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5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5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5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5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0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0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5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/>
      </c>
    </row>
    <row r="676" spans="1:12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5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/>
      </c>
    </row>
    <row r="677" spans="1:12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5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/>
      </c>
    </row>
    <row r="682" spans="1:12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5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/>
      </c>
    </row>
    <row r="683" spans="1:12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5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/>
      </c>
    </row>
    <row r="684" spans="1:12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5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/>
      </c>
    </row>
    <row r="685" spans="1:12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5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5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/>
      </c>
    </row>
    <row r="689" spans="1:12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5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5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5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5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5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/>
      </c>
    </row>
    <row r="702" spans="1:12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5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5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5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5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5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5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5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5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5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5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5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/>
      </c>
    </row>
    <row r="715" spans="1:12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5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6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5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5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5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5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5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5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0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0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0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0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0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5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5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5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5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5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5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5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5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/>
      </c>
    </row>
    <row r="748" spans="1:12" ht="13.5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5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/>
      </c>
    </row>
    <row r="749" spans="1:12" ht="13.5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5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0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0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0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5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5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5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5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5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/>
      </c>
    </row>
    <row r="764" spans="1:12" ht="14.25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5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5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5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5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5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0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0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5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301</v>
      </c>
      <c r="G778" s="310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/>
      </c>
    </row>
    <row r="779" spans="1:12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1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/>
      </c>
    </row>
    <row r="782" spans="1:12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0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5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5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5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5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5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5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502</v>
      </c>
      <c r="E791" s="257">
        <v>42264</v>
      </c>
      <c r="F791" s="244" t="s">
        <v>488</v>
      </c>
      <c r="G791" s="265" t="s">
        <v>558</v>
      </c>
      <c r="H791" s="125" t="s">
        <v>484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503</v>
      </c>
      <c r="E792" s="257">
        <v>42265</v>
      </c>
      <c r="F792" s="244" t="s">
        <v>489</v>
      </c>
      <c r="G792" s="265" t="s">
        <v>559</v>
      </c>
      <c r="H792" s="125" t="s">
        <v>484</v>
      </c>
      <c r="I792" s="258">
        <v>11650000</v>
      </c>
      <c r="J792" s="259" t="s">
        <v>655</v>
      </c>
      <c r="K792" s="259" t="s">
        <v>203</v>
      </c>
      <c r="L792" s="134" t="str">
        <f>IF(AND('331-CT'!$E$7=TH!H792,OR(J792="331",K792="331")),"x","")</f>
        <v/>
      </c>
    </row>
    <row r="793" spans="1:12" s="291" customFormat="1" ht="15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503</v>
      </c>
      <c r="E793" s="287">
        <v>42265</v>
      </c>
      <c r="F793" s="288" t="s">
        <v>490</v>
      </c>
      <c r="G793" s="266" t="s">
        <v>559</v>
      </c>
      <c r="H793" s="132" t="s">
        <v>484</v>
      </c>
      <c r="I793" s="289">
        <v>1165000</v>
      </c>
      <c r="J793" s="290" t="s">
        <v>19</v>
      </c>
      <c r="K793" s="290" t="s">
        <v>203</v>
      </c>
      <c r="L793" s="134" t="str">
        <f>IF(AND('331-CT'!$E$7=TH!H793,OR(J793="331",K793="331")),"x","")</f>
        <v/>
      </c>
    </row>
    <row r="794" spans="1:12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59" t="s">
        <v>655</v>
      </c>
      <c r="K794" s="75" t="s">
        <v>203</v>
      </c>
      <c r="L794" s="134" t="str">
        <f>IF(AND('331-CT'!$E$7=TH!H794,OR(J794="331",K794="331")),"x","")</f>
        <v/>
      </c>
    </row>
    <row r="795" spans="1:12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5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5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273</v>
      </c>
      <c r="G806" s="267"/>
      <c r="H806" s="248" t="s">
        <v>320</v>
      </c>
      <c r="I806" s="249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303</v>
      </c>
      <c r="G807" s="267"/>
      <c r="H807" s="248" t="s">
        <v>321</v>
      </c>
      <c r="I807" s="249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0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0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0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0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0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0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5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5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5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5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5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5"/>
      <c r="H825" s="122" t="s">
        <v>431</v>
      </c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5"/>
      <c r="H826" s="122" t="s">
        <v>431</v>
      </c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5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5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5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/>
      </c>
    </row>
    <row r="830" spans="1:12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5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/>
      </c>
    </row>
    <row r="831" spans="1:12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5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/>
      </c>
    </row>
    <row r="832" spans="1:12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5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/>
      </c>
    </row>
    <row r="833" spans="1:12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5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5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5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5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5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725</v>
      </c>
      <c r="G843" s="313" t="s">
        <v>726</v>
      </c>
      <c r="H843" s="314" t="s">
        <v>727</v>
      </c>
      <c r="I843" s="74">
        <v>15000000</v>
      </c>
      <c r="J843" s="315" t="s">
        <v>655</v>
      </c>
      <c r="K843" s="315" t="s">
        <v>203</v>
      </c>
      <c r="L843" s="134" t="str">
        <f>IF(AND('331-CT'!$E$7=TH!H843,OR(J843="331",K843="331")),"x","")</f>
        <v/>
      </c>
    </row>
    <row r="844" spans="1:12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728</v>
      </c>
      <c r="G844" s="313" t="s">
        <v>726</v>
      </c>
      <c r="H844" s="314" t="s">
        <v>727</v>
      </c>
      <c r="I844" s="74">
        <v>1500000</v>
      </c>
      <c r="J844" s="315" t="s">
        <v>19</v>
      </c>
      <c r="K844" s="315" t="s">
        <v>203</v>
      </c>
      <c r="L844" s="134" t="str">
        <f>IF(AND('331-CT'!$E$7=TH!H844,OR(J844="331",K844="331")),"x","")</f>
        <v/>
      </c>
    </row>
    <row r="845" spans="1:12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576</v>
      </c>
      <c r="G845" s="313"/>
      <c r="H845" s="314" t="s">
        <v>272</v>
      </c>
      <c r="I845" s="74">
        <v>600000000</v>
      </c>
      <c r="J845" s="315" t="s">
        <v>54</v>
      </c>
      <c r="K845" s="315" t="s">
        <v>203</v>
      </c>
      <c r="L845" s="134" t="str">
        <f>IF(AND('331-CT'!$E$7=TH!H845,OR(J845="331",K845="331")),"x","")</f>
        <v/>
      </c>
    </row>
    <row r="846" spans="1:12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604</v>
      </c>
      <c r="G846" s="313" t="s">
        <v>606</v>
      </c>
      <c r="H846" s="314" t="s">
        <v>436</v>
      </c>
      <c r="I846" s="74">
        <v>18000000</v>
      </c>
      <c r="J846" s="315" t="s">
        <v>655</v>
      </c>
      <c r="K846" s="315" t="s">
        <v>203</v>
      </c>
      <c r="L846" s="134" t="str">
        <f>IF(AND('331-CT'!$E$7=TH!H846,OR(J846="331",K846="331")),"x","")</f>
        <v/>
      </c>
    </row>
    <row r="847" spans="1:12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610</v>
      </c>
      <c r="G847" s="313" t="s">
        <v>606</v>
      </c>
      <c r="H847" s="314" t="s">
        <v>436</v>
      </c>
      <c r="I847" s="74">
        <v>1800000</v>
      </c>
      <c r="J847" s="315" t="s">
        <v>19</v>
      </c>
      <c r="K847" s="315" t="s">
        <v>203</v>
      </c>
      <c r="L847" s="134" t="str">
        <f>IF(AND('331-CT'!$E$7=TH!H847,OR(J847="331",K847="331")),"x","")</f>
        <v/>
      </c>
    </row>
    <row r="848" spans="1:12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599</v>
      </c>
      <c r="G848" s="313" t="s">
        <v>601</v>
      </c>
      <c r="H848" s="314" t="s">
        <v>602</v>
      </c>
      <c r="I848" s="74">
        <v>68181818</v>
      </c>
      <c r="J848" s="315" t="s">
        <v>655</v>
      </c>
      <c r="K848" s="315" t="s">
        <v>18</v>
      </c>
      <c r="L848" s="134" t="str">
        <f>IF(AND('331-CT'!$E$7=TH!H848,OR(J848="331",K848="331")),"x","")</f>
        <v/>
      </c>
    </row>
    <row r="849" spans="1:12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600</v>
      </c>
      <c r="G849" s="313" t="s">
        <v>601</v>
      </c>
      <c r="H849" s="314" t="s">
        <v>602</v>
      </c>
      <c r="I849" s="74">
        <v>6818182</v>
      </c>
      <c r="J849" s="315" t="s">
        <v>19</v>
      </c>
      <c r="K849" s="315" t="s">
        <v>18</v>
      </c>
      <c r="L849" s="134" t="str">
        <f>IF(AND('331-CT'!$E$7=TH!H849,OR(J849="331",K849="331")),"x","")</f>
        <v/>
      </c>
    </row>
    <row r="850" spans="1:12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615</v>
      </c>
      <c r="G850" s="313"/>
      <c r="H850" s="314" t="s">
        <v>190</v>
      </c>
      <c r="I850" s="74">
        <v>150000000</v>
      </c>
      <c r="J850" s="315" t="s">
        <v>18</v>
      </c>
      <c r="K850" s="315" t="s">
        <v>54</v>
      </c>
      <c r="L850" s="134" t="str">
        <f>IF(AND('331-CT'!$E$7=TH!H850,OR(J850="331",K850="331")),"x","")</f>
        <v/>
      </c>
    </row>
    <row r="851" spans="1:12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74">
        <v>112587</v>
      </c>
      <c r="J851" s="315" t="s">
        <v>242</v>
      </c>
      <c r="K851" s="315" t="s">
        <v>54</v>
      </c>
      <c r="L851" s="134" t="str">
        <f>IF(AND('331-CT'!$E$7=TH!H851,OR(J851="331",K851="331")),"x","")</f>
        <v/>
      </c>
    </row>
    <row r="852" spans="1:12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74">
        <v>11259</v>
      </c>
      <c r="J852" s="315" t="s">
        <v>19</v>
      </c>
      <c r="K852" s="315" t="s">
        <v>54</v>
      </c>
      <c r="L852" s="134" t="str">
        <f>IF(AND('331-CT'!$E$7=TH!H852,OR(J852="331",K852="331")),"x","")</f>
        <v/>
      </c>
    </row>
    <row r="853" spans="1:12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615</v>
      </c>
      <c r="G853" s="313"/>
      <c r="H853" s="314" t="s">
        <v>269</v>
      </c>
      <c r="I853" s="74">
        <v>400000000</v>
      </c>
      <c r="J853" s="315" t="s">
        <v>18</v>
      </c>
      <c r="K853" s="315" t="s">
        <v>54</v>
      </c>
      <c r="L853" s="134" t="str">
        <f>IF(AND('331-CT'!$E$7=TH!H853,OR(J853="331",K853="331")),"x","")</f>
        <v/>
      </c>
    </row>
    <row r="854" spans="1:12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74">
        <v>320000</v>
      </c>
      <c r="J854" s="315" t="s">
        <v>242</v>
      </c>
      <c r="K854" s="315" t="s">
        <v>54</v>
      </c>
      <c r="L854" s="134" t="str">
        <f>IF(AND('331-CT'!$E$7=TH!H854,OR(J854="331",K854="331")),"x","")</f>
        <v/>
      </c>
    </row>
    <row r="855" spans="1:12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74">
        <v>32000</v>
      </c>
      <c r="J855" s="315" t="s">
        <v>19</v>
      </c>
      <c r="K855" s="315" t="s">
        <v>54</v>
      </c>
      <c r="L855" s="134" t="str">
        <f>IF(AND('331-CT'!$E$7=TH!H855,OR(J855="331",K855="331")),"x","")</f>
        <v/>
      </c>
    </row>
    <row r="856" spans="1:12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604</v>
      </c>
      <c r="G856" s="313" t="s">
        <v>607</v>
      </c>
      <c r="H856" s="314" t="s">
        <v>436</v>
      </c>
      <c r="I856" s="74">
        <v>18000000</v>
      </c>
      <c r="J856" s="315" t="s">
        <v>655</v>
      </c>
      <c r="K856" s="315" t="s">
        <v>203</v>
      </c>
      <c r="L856" s="134" t="str">
        <f>IF(AND('331-CT'!$E$7=TH!H856,OR(J856="331",K856="331")),"x","")</f>
        <v/>
      </c>
    </row>
    <row r="857" spans="1:12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610</v>
      </c>
      <c r="G857" s="316" t="s">
        <v>607</v>
      </c>
      <c r="H857" s="314" t="s">
        <v>436</v>
      </c>
      <c r="I857" s="74">
        <v>1800000</v>
      </c>
      <c r="J857" s="315" t="s">
        <v>19</v>
      </c>
      <c r="K857" s="315" t="s">
        <v>203</v>
      </c>
      <c r="L857" s="134" t="str">
        <f>IF(AND('331-CT'!$E$7=TH!H857,OR(J857="331",K857="331")),"x","")</f>
        <v/>
      </c>
    </row>
    <row r="858" spans="1:12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604</v>
      </c>
      <c r="G858" s="316" t="s">
        <v>608</v>
      </c>
      <c r="H858" s="314" t="s">
        <v>436</v>
      </c>
      <c r="I858" s="74">
        <v>18000000</v>
      </c>
      <c r="J858" s="315" t="s">
        <v>655</v>
      </c>
      <c r="K858" s="315" t="s">
        <v>203</v>
      </c>
      <c r="L858" s="134" t="str">
        <f>IF(AND('331-CT'!$E$7=TH!H858,OR(J858="331",K858="331")),"x","")</f>
        <v/>
      </c>
    </row>
    <row r="859" spans="1:12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610</v>
      </c>
      <c r="G859" s="316" t="s">
        <v>608</v>
      </c>
      <c r="H859" s="314" t="s">
        <v>436</v>
      </c>
      <c r="I859" s="74">
        <v>1800000</v>
      </c>
      <c r="J859" s="315" t="s">
        <v>19</v>
      </c>
      <c r="K859" s="315" t="s">
        <v>203</v>
      </c>
      <c r="L859" s="134" t="str">
        <f>IF(AND('331-CT'!$E$7=TH!H859,OR(J859="331",K859="331")),"x","")</f>
        <v/>
      </c>
    </row>
    <row r="860" spans="1:12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616</v>
      </c>
      <c r="G860" s="316" t="s">
        <v>617</v>
      </c>
      <c r="H860" s="314" t="s">
        <v>620</v>
      </c>
      <c r="I860" s="74">
        <v>7848182</v>
      </c>
      <c r="J860" s="315" t="s">
        <v>655</v>
      </c>
      <c r="K860" s="315" t="s">
        <v>203</v>
      </c>
      <c r="L860" s="134" t="str">
        <f>IF(AND('331-CT'!$E$7=TH!H860,OR(J860="331",K860="331")),"x","")</f>
        <v/>
      </c>
    </row>
    <row r="861" spans="1:12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619</v>
      </c>
      <c r="G861" s="316" t="s">
        <v>617</v>
      </c>
      <c r="H861" s="314" t="s">
        <v>620</v>
      </c>
      <c r="I861" s="74">
        <v>784818</v>
      </c>
      <c r="J861" s="315" t="s">
        <v>19</v>
      </c>
      <c r="K861" s="315" t="s">
        <v>203</v>
      </c>
      <c r="L861" s="134" t="str">
        <f>IF(AND('331-CT'!$E$7=TH!H861,OR(J861="331",K861="331")),"x","")</f>
        <v/>
      </c>
    </row>
    <row r="862" spans="1:12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621</v>
      </c>
      <c r="G862" s="316" t="s">
        <v>618</v>
      </c>
      <c r="H862" s="9" t="s">
        <v>620</v>
      </c>
      <c r="I862" s="74">
        <v>6666364</v>
      </c>
      <c r="J862" s="315" t="s">
        <v>655</v>
      </c>
      <c r="K862" s="315" t="s">
        <v>203</v>
      </c>
      <c r="L862" s="134" t="str">
        <f>IF(AND('331-CT'!$E$7=TH!H862,OR(J862="331",K862="331")),"x","")</f>
        <v/>
      </c>
    </row>
    <row r="863" spans="1:12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622</v>
      </c>
      <c r="G863" s="316" t="s">
        <v>618</v>
      </c>
      <c r="H863" s="314" t="s">
        <v>620</v>
      </c>
      <c r="I863" s="74">
        <v>666636</v>
      </c>
      <c r="J863" s="315" t="s">
        <v>19</v>
      </c>
      <c r="K863" s="315" t="s">
        <v>203</v>
      </c>
      <c r="L863" s="134" t="str">
        <f>IF(AND('331-CT'!$E$7=TH!H863,OR(J863="331",K863="331")),"x","")</f>
        <v/>
      </c>
    </row>
    <row r="864" spans="1:12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604</v>
      </c>
      <c r="G864" s="316" t="s">
        <v>609</v>
      </c>
      <c r="H864" s="314" t="s">
        <v>436</v>
      </c>
      <c r="I864" s="74">
        <v>18000000</v>
      </c>
      <c r="J864" s="315" t="s">
        <v>655</v>
      </c>
      <c r="K864" s="315" t="s">
        <v>203</v>
      </c>
      <c r="L864" s="134" t="str">
        <f>IF(AND('331-CT'!$E$7=TH!H864,OR(J864="331",K864="331")),"x","")</f>
        <v/>
      </c>
    </row>
    <row r="865" spans="1:12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610</v>
      </c>
      <c r="G865" s="270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659</v>
      </c>
      <c r="G866" s="270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660</v>
      </c>
      <c r="G867" s="316" t="s">
        <v>661</v>
      </c>
      <c r="H867" s="314" t="s">
        <v>357</v>
      </c>
      <c r="I867" s="74">
        <v>518182</v>
      </c>
      <c r="J867" s="315" t="s">
        <v>19</v>
      </c>
      <c r="K867" s="315" t="s">
        <v>203</v>
      </c>
      <c r="L867" s="134" t="str">
        <f>IF(AND('331-CT'!$E$7=TH!H867,OR(J867="331",K867="331")),"x","")</f>
        <v/>
      </c>
    </row>
    <row r="868" spans="1:12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630</v>
      </c>
      <c r="G868" s="313" t="s">
        <v>631</v>
      </c>
      <c r="H868" s="314" t="s">
        <v>632</v>
      </c>
      <c r="I868" s="74">
        <v>20382000</v>
      </c>
      <c r="J868" s="315" t="s">
        <v>655</v>
      </c>
      <c r="K868" s="315" t="s">
        <v>18</v>
      </c>
      <c r="L868" s="134" t="str">
        <f>IF(AND('331-CT'!$E$7=TH!H868,OR(J868="331",K868="331")),"x","")</f>
        <v/>
      </c>
    </row>
    <row r="869" spans="1:12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725</v>
      </c>
      <c r="G869" s="313" t="s">
        <v>729</v>
      </c>
      <c r="H869" s="314" t="s">
        <v>727</v>
      </c>
      <c r="I869" s="74">
        <v>15000000</v>
      </c>
      <c r="J869" s="315" t="s">
        <v>655</v>
      </c>
      <c r="K869" s="315" t="s">
        <v>203</v>
      </c>
      <c r="L869" s="134" t="str">
        <f>IF(AND('331-CT'!$E$7=TH!H869,OR(J869="331",K869="331")),"x","")</f>
        <v/>
      </c>
    </row>
    <row r="870" spans="1:12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728</v>
      </c>
      <c r="G870" s="313" t="s">
        <v>729</v>
      </c>
      <c r="H870" s="314" t="s">
        <v>727</v>
      </c>
      <c r="I870" s="74">
        <v>1500000</v>
      </c>
      <c r="J870" s="315" t="s">
        <v>19</v>
      </c>
      <c r="K870" s="315" t="s">
        <v>203</v>
      </c>
      <c r="L870" s="134" t="str">
        <f>IF(AND('331-CT'!$E$7=TH!H870,OR(J870="331",K870="331")),"x","")</f>
        <v/>
      </c>
    </row>
    <row r="871" spans="1:12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623</v>
      </c>
      <c r="G871" s="313" t="s">
        <v>624</v>
      </c>
      <c r="H871" s="314" t="s">
        <v>625</v>
      </c>
      <c r="I871" s="74">
        <v>400000</v>
      </c>
      <c r="J871" s="315" t="s">
        <v>655</v>
      </c>
      <c r="K871" s="315" t="s">
        <v>203</v>
      </c>
      <c r="L871" s="134" t="str">
        <f>IF(AND('331-CT'!$E$7=TH!H871,OR(J871="331",K871="331")),"x","")</f>
        <v/>
      </c>
    </row>
    <row r="872" spans="1:12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626</v>
      </c>
      <c r="G872" s="316" t="s">
        <v>628</v>
      </c>
      <c r="H872" s="9" t="s">
        <v>629</v>
      </c>
      <c r="I872" s="74">
        <v>2650000</v>
      </c>
      <c r="J872" s="315" t="s">
        <v>655</v>
      </c>
      <c r="K872" s="315" t="s">
        <v>203</v>
      </c>
      <c r="L872" s="134" t="str">
        <f>IF(AND('331-CT'!$E$7=TH!H872,OR(J872="331",K872="331")),"x","")</f>
        <v/>
      </c>
    </row>
    <row r="873" spans="1:12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627</v>
      </c>
      <c r="G873" s="316" t="s">
        <v>628</v>
      </c>
      <c r="H873" s="314" t="s">
        <v>629</v>
      </c>
      <c r="I873" s="74">
        <v>265000</v>
      </c>
      <c r="J873" s="315" t="s">
        <v>19</v>
      </c>
      <c r="K873" s="315" t="s">
        <v>203</v>
      </c>
      <c r="L873" s="134" t="str">
        <f>IF(AND('331-CT'!$E$7=TH!H873,OR(J873="331",K873="331")),"x","")</f>
        <v/>
      </c>
    </row>
    <row r="874" spans="1:12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637</v>
      </c>
      <c r="G874" s="316" t="s">
        <v>639</v>
      </c>
      <c r="H874" s="314" t="s">
        <v>640</v>
      </c>
      <c r="I874" s="74">
        <v>1338182</v>
      </c>
      <c r="J874" s="315" t="s">
        <v>655</v>
      </c>
      <c r="K874" s="315" t="s">
        <v>203</v>
      </c>
      <c r="L874" s="134" t="str">
        <f>IF(AND('331-CT'!$E$7=TH!H874,OR(J874="331",K874="331")),"x","")</f>
        <v/>
      </c>
    </row>
    <row r="875" spans="1:12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638</v>
      </c>
      <c r="G875" s="316" t="s">
        <v>639</v>
      </c>
      <c r="H875" s="9" t="s">
        <v>640</v>
      </c>
      <c r="I875" s="74">
        <v>133818</v>
      </c>
      <c r="J875" s="315" t="s">
        <v>19</v>
      </c>
      <c r="K875" s="315" t="s">
        <v>203</v>
      </c>
      <c r="L875" s="134" t="str">
        <f>IF(AND('331-CT'!$E$7=TH!H875,OR(J875="331",K875="331")),"x","")</f>
        <v/>
      </c>
    </row>
    <row r="876" spans="1:12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301</v>
      </c>
      <c r="G876" s="316"/>
      <c r="H876" s="314" t="s">
        <v>407</v>
      </c>
      <c r="I876" s="74">
        <v>30000000</v>
      </c>
      <c r="J876" s="315" t="s">
        <v>18</v>
      </c>
      <c r="K876" s="315" t="s">
        <v>54</v>
      </c>
      <c r="L876" s="134" t="str">
        <f>IF(AND('331-CT'!$E$7=TH!H876,OR(J876="331",K876="331")),"x","")</f>
        <v/>
      </c>
    </row>
    <row r="877" spans="1:12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74">
        <v>25000</v>
      </c>
      <c r="J877" s="315" t="s">
        <v>242</v>
      </c>
      <c r="K877" s="315" t="s">
        <v>54</v>
      </c>
      <c r="L877" s="134" t="str">
        <f>IF(AND('331-CT'!$E$7=TH!H877,OR(J877="331",K877="331")),"x","")</f>
        <v/>
      </c>
    </row>
    <row r="878" spans="1:12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74">
        <v>2500</v>
      </c>
      <c r="J878" s="315" t="s">
        <v>19</v>
      </c>
      <c r="K878" s="315" t="s">
        <v>54</v>
      </c>
      <c r="L878" s="134" t="str">
        <f>IF(AND('331-CT'!$E$7=TH!H878,OR(J878="331",K878="331")),"x","")</f>
        <v/>
      </c>
    </row>
    <row r="879" spans="1:12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663</v>
      </c>
      <c r="G879" s="313" t="s">
        <v>662</v>
      </c>
      <c r="H879" s="314" t="s">
        <v>585</v>
      </c>
      <c r="I879" s="74">
        <v>1882000</v>
      </c>
      <c r="J879" s="315" t="s">
        <v>655</v>
      </c>
      <c r="K879" s="315" t="s">
        <v>203</v>
      </c>
      <c r="L879" s="134" t="str">
        <f>IF(AND('331-CT'!$E$7=TH!H879,OR(J879="331",K879="331")),"x","")</f>
        <v/>
      </c>
    </row>
    <row r="880" spans="1:12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725</v>
      </c>
      <c r="G880" s="313" t="s">
        <v>730</v>
      </c>
      <c r="H880" s="314" t="s">
        <v>727</v>
      </c>
      <c r="I880" s="74">
        <v>15000000</v>
      </c>
      <c r="J880" s="315" t="s">
        <v>655</v>
      </c>
      <c r="K880" s="315" t="s">
        <v>203</v>
      </c>
      <c r="L880" s="134" t="str">
        <f>IF(AND('331-CT'!$E$7=TH!H880,OR(J880="331",K880="331")),"x","")</f>
        <v/>
      </c>
    </row>
    <row r="881" spans="1:12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728</v>
      </c>
      <c r="G881" s="313" t="s">
        <v>730</v>
      </c>
      <c r="H881" s="314" t="s">
        <v>727</v>
      </c>
      <c r="I881" s="74">
        <v>1500000</v>
      </c>
      <c r="J881" s="315" t="s">
        <v>19</v>
      </c>
      <c r="K881" s="315" t="s">
        <v>203</v>
      </c>
      <c r="L881" s="134" t="str">
        <f>IF(AND('331-CT'!$E$7=TH!H881,OR(J881="331",K881="331")),"x","")</f>
        <v/>
      </c>
    </row>
    <row r="882" spans="1:12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633</v>
      </c>
      <c r="G882" s="313" t="s">
        <v>634</v>
      </c>
      <c r="H882" s="314" t="s">
        <v>635</v>
      </c>
      <c r="I882" s="74">
        <v>19200000</v>
      </c>
      <c r="J882" s="315" t="s">
        <v>655</v>
      </c>
      <c r="K882" s="315" t="s">
        <v>203</v>
      </c>
      <c r="L882" s="134" t="str">
        <f>IF(AND('331-CT'!$E$7=TH!H882,OR(J882="331",K882="331")),"x","")</f>
        <v/>
      </c>
    </row>
    <row r="883" spans="1:12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495</v>
      </c>
      <c r="E883" s="311">
        <v>42287</v>
      </c>
      <c r="F883" s="312" t="s">
        <v>1124</v>
      </c>
      <c r="G883" s="313" t="s">
        <v>1125</v>
      </c>
      <c r="H883" s="314" t="s">
        <v>1126</v>
      </c>
      <c r="I883" s="74">
        <v>17478660</v>
      </c>
      <c r="J883" s="315" t="s">
        <v>655</v>
      </c>
      <c r="K883" s="315" t="s">
        <v>203</v>
      </c>
      <c r="L883" s="134" t="str">
        <f>IF(AND('331-CT'!$E$7=TH!H883,OR(J883="331",K883="331")),"x","")</f>
        <v/>
      </c>
    </row>
    <row r="884" spans="1:12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495</v>
      </c>
      <c r="E884" s="311">
        <v>42287</v>
      </c>
      <c r="F884" s="312" t="s">
        <v>1127</v>
      </c>
      <c r="G884" s="313" t="s">
        <v>1125</v>
      </c>
      <c r="H884" s="314" t="s">
        <v>1126</v>
      </c>
      <c r="I884" s="74">
        <v>1747866</v>
      </c>
      <c r="J884" s="315" t="s">
        <v>19</v>
      </c>
      <c r="K884" s="315" t="s">
        <v>203</v>
      </c>
      <c r="L884" s="134" t="str">
        <f>IF(AND('331-CT'!$E$7=TH!H884,OR(J884="331",K884="331")),"x","")</f>
        <v/>
      </c>
    </row>
    <row r="885" spans="1:12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496</v>
      </c>
      <c r="E885" s="311">
        <v>42288</v>
      </c>
      <c r="F885" s="312" t="s">
        <v>633</v>
      </c>
      <c r="G885" s="313" t="s">
        <v>636</v>
      </c>
      <c r="H885" s="314" t="s">
        <v>635</v>
      </c>
      <c r="I885" s="74">
        <v>18000000</v>
      </c>
      <c r="J885" s="315" t="s">
        <v>655</v>
      </c>
      <c r="K885" s="315" t="s">
        <v>203</v>
      </c>
      <c r="L885" s="134" t="str">
        <f>IF(AND('331-CT'!$E$7=TH!H885,OR(J885="331",K885="331")),"x","")</f>
        <v/>
      </c>
    </row>
    <row r="886" spans="1:12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715</v>
      </c>
      <c r="G886" s="313" t="s">
        <v>716</v>
      </c>
      <c r="H886" s="314" t="s">
        <v>649</v>
      </c>
      <c r="I886" s="74">
        <v>14553800</v>
      </c>
      <c r="J886" s="315" t="s">
        <v>242</v>
      </c>
      <c r="K886" s="315" t="s">
        <v>18</v>
      </c>
      <c r="L886" s="134" t="str">
        <f>IF(AND('331-CT'!$E$7=TH!H886,OR(J886="331",K886="331")),"x","")</f>
        <v/>
      </c>
    </row>
    <row r="887" spans="1:12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717</v>
      </c>
      <c r="G887" s="313" t="s">
        <v>716</v>
      </c>
      <c r="H887" s="314" t="s">
        <v>649</v>
      </c>
      <c r="I887" s="74">
        <v>1455380</v>
      </c>
      <c r="J887" s="315" t="s">
        <v>19</v>
      </c>
      <c r="K887" s="315" t="s">
        <v>18</v>
      </c>
      <c r="L887" s="134" t="str">
        <f>IF(AND('331-CT'!$E$7=TH!H887,OR(J887="331",K887="331")),"x","")</f>
        <v/>
      </c>
    </row>
    <row r="888" spans="1:12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718</v>
      </c>
      <c r="G888" s="313" t="s">
        <v>719</v>
      </c>
      <c r="H888" s="314" t="s">
        <v>649</v>
      </c>
      <c r="I888" s="74">
        <v>855763</v>
      </c>
      <c r="J888" s="315" t="s">
        <v>242</v>
      </c>
      <c r="K888" s="315" t="s">
        <v>18</v>
      </c>
      <c r="L888" s="134" t="str">
        <f>IF(AND('331-CT'!$E$7=TH!H888,OR(J888="331",K888="331")),"x","")</f>
        <v/>
      </c>
    </row>
    <row r="889" spans="1:12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720</v>
      </c>
      <c r="G889" s="313" t="s">
        <v>719</v>
      </c>
      <c r="H889" s="314" t="s">
        <v>649</v>
      </c>
      <c r="I889" s="74">
        <v>85576</v>
      </c>
      <c r="J889" s="315" t="s">
        <v>19</v>
      </c>
      <c r="K889" s="315" t="s">
        <v>18</v>
      </c>
      <c r="L889" s="134" t="str">
        <f>IF(AND('331-CT'!$E$7=TH!H889,OR(J889="331",K889="331")),"x","")</f>
        <v/>
      </c>
    </row>
    <row r="890" spans="1:12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497</v>
      </c>
      <c r="E890" s="311">
        <v>42289</v>
      </c>
      <c r="F890" s="312" t="s">
        <v>641</v>
      </c>
      <c r="G890" s="313" t="s">
        <v>643</v>
      </c>
      <c r="H890" s="314" t="s">
        <v>644</v>
      </c>
      <c r="I890" s="74">
        <v>10000000</v>
      </c>
      <c r="J890" s="315" t="s">
        <v>655</v>
      </c>
      <c r="K890" s="315" t="s">
        <v>203</v>
      </c>
      <c r="L890" s="134" t="str">
        <f>IF(AND('331-CT'!$E$7=TH!H890,OR(J890="331",K890="331")),"x","")</f>
        <v/>
      </c>
    </row>
    <row r="891" spans="1:12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497</v>
      </c>
      <c r="E891" s="73">
        <v>42289</v>
      </c>
      <c r="F891" s="76" t="s">
        <v>642</v>
      </c>
      <c r="G891" s="270" t="s">
        <v>643</v>
      </c>
      <c r="H891" s="122" t="s">
        <v>644</v>
      </c>
      <c r="I891" s="74">
        <v>1000000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498</v>
      </c>
      <c r="E892" s="73">
        <v>42289</v>
      </c>
      <c r="F892" s="76" t="s">
        <v>1128</v>
      </c>
      <c r="G892" s="270" t="s">
        <v>1129</v>
      </c>
      <c r="H892" s="122" t="s">
        <v>1126</v>
      </c>
      <c r="I892" s="74">
        <v>15000000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498</v>
      </c>
      <c r="E893" s="311">
        <v>42289</v>
      </c>
      <c r="F893" s="312" t="s">
        <v>1130</v>
      </c>
      <c r="G893" s="313" t="s">
        <v>1129</v>
      </c>
      <c r="H893" s="314" t="s">
        <v>1126</v>
      </c>
      <c r="I893" s="74">
        <v>1500000</v>
      </c>
      <c r="J893" s="315" t="s">
        <v>19</v>
      </c>
      <c r="K893" s="315" t="s">
        <v>203</v>
      </c>
      <c r="L893" s="134" t="str">
        <f>IF(AND('331-CT'!$E$7=TH!H893,OR(J893="331",K893="331")),"x","")</f>
        <v/>
      </c>
    </row>
    <row r="894" spans="1:12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499</v>
      </c>
      <c r="E894" s="311">
        <v>42290</v>
      </c>
      <c r="F894" s="312" t="s">
        <v>752</v>
      </c>
      <c r="G894" s="313" t="s">
        <v>753</v>
      </c>
      <c r="H894" s="314" t="s">
        <v>754</v>
      </c>
      <c r="I894" s="74">
        <v>17985000</v>
      </c>
      <c r="J894" s="315" t="s">
        <v>655</v>
      </c>
      <c r="K894" s="315" t="s">
        <v>203</v>
      </c>
      <c r="L894" s="134" t="str">
        <f>IF(AND('331-CT'!$E$7=TH!H894,OR(J894="331",K894="331")),"x","")</f>
        <v/>
      </c>
    </row>
    <row r="895" spans="1:12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499</v>
      </c>
      <c r="E895" s="311">
        <v>42290</v>
      </c>
      <c r="F895" s="312" t="s">
        <v>755</v>
      </c>
      <c r="G895" s="313" t="s">
        <v>753</v>
      </c>
      <c r="H895" s="314" t="s">
        <v>754</v>
      </c>
      <c r="I895" s="74">
        <v>1798500</v>
      </c>
      <c r="J895" s="315" t="s">
        <v>19</v>
      </c>
      <c r="K895" s="315" t="s">
        <v>203</v>
      </c>
      <c r="L895" s="134" t="str">
        <f>IF(AND('331-CT'!$E$7=TH!H895,OR(J895="331",K895="331")),"x","")</f>
        <v/>
      </c>
    </row>
    <row r="896" spans="1:12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500</v>
      </c>
      <c r="E896" s="311">
        <v>42291</v>
      </c>
      <c r="F896" s="312" t="s">
        <v>645</v>
      </c>
      <c r="G896" s="313" t="s">
        <v>646</v>
      </c>
      <c r="H896" s="314" t="s">
        <v>644</v>
      </c>
      <c r="I896" s="74">
        <v>11999996</v>
      </c>
      <c r="J896" s="315" t="s">
        <v>655</v>
      </c>
      <c r="K896" s="315" t="s">
        <v>203</v>
      </c>
      <c r="L896" s="134" t="str">
        <f>IF(AND('331-CT'!$E$7=TH!H896,OR(J896="331",K896="331")),"x","")</f>
        <v/>
      </c>
    </row>
    <row r="897" spans="1:12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500</v>
      </c>
      <c r="E897" s="311">
        <v>42291</v>
      </c>
      <c r="F897" s="312" t="s">
        <v>647</v>
      </c>
      <c r="G897" s="313" t="s">
        <v>646</v>
      </c>
      <c r="H897" s="314" t="s">
        <v>644</v>
      </c>
      <c r="I897" s="74">
        <v>1199999</v>
      </c>
      <c r="J897" s="315" t="s">
        <v>19</v>
      </c>
      <c r="K897" s="315" t="s">
        <v>203</v>
      </c>
      <c r="L897" s="134" t="str">
        <f>IF(AND('331-CT'!$E$7=TH!H897,OR(J897="331",K897="331")),"x","")</f>
        <v/>
      </c>
    </row>
    <row r="898" spans="1:12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501</v>
      </c>
      <c r="E898" s="311">
        <v>42291</v>
      </c>
      <c r="F898" s="312" t="s">
        <v>752</v>
      </c>
      <c r="G898" s="313" t="s">
        <v>756</v>
      </c>
      <c r="H898" s="314" t="s">
        <v>754</v>
      </c>
      <c r="I898" s="74">
        <v>17985000</v>
      </c>
      <c r="J898" s="315" t="s">
        <v>655</v>
      </c>
      <c r="K898" s="315" t="s">
        <v>203</v>
      </c>
      <c r="L898" s="134" t="str">
        <f>IF(AND('331-CT'!$E$7=TH!H898,OR(J898="331",K898="331")),"x","")</f>
        <v/>
      </c>
    </row>
    <row r="899" spans="1:12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501</v>
      </c>
      <c r="E899" s="311">
        <v>42291</v>
      </c>
      <c r="F899" s="312" t="s">
        <v>755</v>
      </c>
      <c r="G899" s="313" t="s">
        <v>756</v>
      </c>
      <c r="H899" s="314" t="s">
        <v>754</v>
      </c>
      <c r="I899" s="74">
        <v>1798500</v>
      </c>
      <c r="J899" s="315" t="s">
        <v>19</v>
      </c>
      <c r="K899" s="315" t="s">
        <v>203</v>
      </c>
      <c r="L899" s="134" t="str">
        <f>IF(AND('331-CT'!$E$7=TH!H899,OR(J899="331",K899="331")),"x","")</f>
        <v/>
      </c>
    </row>
    <row r="900" spans="1:12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502</v>
      </c>
      <c r="E900" s="311">
        <v>42268</v>
      </c>
      <c r="F900" s="312" t="s">
        <v>650</v>
      </c>
      <c r="G900" s="313" t="s">
        <v>651</v>
      </c>
      <c r="H900" s="314" t="s">
        <v>188</v>
      </c>
      <c r="I900" s="74">
        <v>2900800</v>
      </c>
      <c r="J900" s="315" t="s">
        <v>242</v>
      </c>
      <c r="K900" s="315" t="s">
        <v>203</v>
      </c>
      <c r="L900" s="134" t="str">
        <f>IF(AND('331-CT'!$E$7=TH!H900,OR(J900="331",K900="331")),"x","")</f>
        <v/>
      </c>
    </row>
    <row r="901" spans="1:12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502</v>
      </c>
      <c r="E901" s="311">
        <v>42268</v>
      </c>
      <c r="F901" s="312" t="s">
        <v>652</v>
      </c>
      <c r="G901" s="313" t="s">
        <v>651</v>
      </c>
      <c r="H901" s="314" t="s">
        <v>188</v>
      </c>
      <c r="I901" s="74">
        <v>145040</v>
      </c>
      <c r="J901" s="315" t="s">
        <v>19</v>
      </c>
      <c r="K901" s="315" t="s">
        <v>203</v>
      </c>
      <c r="L901" s="134" t="str">
        <f>IF(AND('331-CT'!$E$7=TH!H901,OR(J901="331",K901="331")),"x","")</f>
        <v/>
      </c>
    </row>
    <row r="902" spans="1:12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503</v>
      </c>
      <c r="E902" s="73">
        <v>42291</v>
      </c>
      <c r="F902" s="76" t="s">
        <v>576</v>
      </c>
      <c r="G902" s="270"/>
      <c r="H902" s="122" t="s">
        <v>272</v>
      </c>
      <c r="I902" s="74">
        <v>150000000</v>
      </c>
      <c r="J902" s="75" t="s">
        <v>54</v>
      </c>
      <c r="K902" s="75" t="s">
        <v>203</v>
      </c>
      <c r="L902" s="134" t="str">
        <f>IF(AND('331-CT'!$E$7=TH!H902,OR(J902="331",K902="331")),"x","")</f>
        <v/>
      </c>
    </row>
    <row r="903" spans="1:12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301</v>
      </c>
      <c r="G903" s="270"/>
      <c r="H903" s="122" t="s">
        <v>306</v>
      </c>
      <c r="I903" s="74">
        <v>150000000</v>
      </c>
      <c r="J903" s="75" t="s">
        <v>18</v>
      </c>
      <c r="K903" s="75" t="s">
        <v>54</v>
      </c>
      <c r="L903" s="134" t="str">
        <f>IF(AND('331-CT'!$E$7=TH!H903,OR(J903="331",K903="331")),"x","")</f>
        <v/>
      </c>
    </row>
    <row r="904" spans="1:12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74">
        <v>106738</v>
      </c>
      <c r="J904" s="315" t="s">
        <v>242</v>
      </c>
      <c r="K904" s="315" t="s">
        <v>54</v>
      </c>
      <c r="L904" s="134" t="str">
        <f>IF(AND('331-CT'!$E$7=TH!H904,OR(J904="331",K904="331")),"x","")</f>
        <v/>
      </c>
    </row>
    <row r="905" spans="1:12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74">
        <v>10674</v>
      </c>
      <c r="J905" s="315" t="s">
        <v>19</v>
      </c>
      <c r="K905" s="315" t="s">
        <v>54</v>
      </c>
      <c r="L905" s="134" t="str">
        <f>IF(AND('331-CT'!$E$7=TH!H905,OR(J905="331",K905="331")),"x","")</f>
        <v/>
      </c>
    </row>
    <row r="906" spans="1:12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504</v>
      </c>
      <c r="E906" s="311">
        <v>42291</v>
      </c>
      <c r="F906" s="312" t="s">
        <v>725</v>
      </c>
      <c r="G906" s="313" t="s">
        <v>731</v>
      </c>
      <c r="H906" s="314" t="s">
        <v>727</v>
      </c>
      <c r="I906" s="74">
        <v>15000000</v>
      </c>
      <c r="J906" s="315" t="s">
        <v>655</v>
      </c>
      <c r="K906" s="315" t="s">
        <v>203</v>
      </c>
      <c r="L906" s="134" t="str">
        <f>IF(AND('331-CT'!$E$7=TH!H906,OR(J906="331",K906="331")),"x","")</f>
        <v/>
      </c>
    </row>
    <row r="907" spans="1:12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504</v>
      </c>
      <c r="E907" s="311">
        <v>42291</v>
      </c>
      <c r="F907" s="312" t="s">
        <v>728</v>
      </c>
      <c r="G907" s="313" t="s">
        <v>731</v>
      </c>
      <c r="H907" s="314" t="s">
        <v>727</v>
      </c>
      <c r="I907" s="74">
        <v>1500000</v>
      </c>
      <c r="J907" s="315" t="s">
        <v>19</v>
      </c>
      <c r="K907" s="315" t="s">
        <v>203</v>
      </c>
      <c r="L907" s="134" t="str">
        <f>IF(AND('331-CT'!$E$7=TH!H907,OR(J907="331",K907="331")),"x","")</f>
        <v/>
      </c>
    </row>
    <row r="908" spans="1:12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505</v>
      </c>
      <c r="E908" s="311">
        <v>42292</v>
      </c>
      <c r="F908" s="312" t="s">
        <v>752</v>
      </c>
      <c r="G908" s="313" t="s">
        <v>757</v>
      </c>
      <c r="H908" s="314" t="s">
        <v>754</v>
      </c>
      <c r="I908" s="74">
        <v>17985000</v>
      </c>
      <c r="J908" s="315" t="s">
        <v>655</v>
      </c>
      <c r="K908" s="315" t="s">
        <v>203</v>
      </c>
      <c r="L908" s="134" t="str">
        <f>IF(AND('331-CT'!$E$7=TH!H908,OR(J908="331",K908="331")),"x","")</f>
        <v/>
      </c>
    </row>
    <row r="909" spans="1:12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505</v>
      </c>
      <c r="E909" s="311">
        <v>42292</v>
      </c>
      <c r="F909" s="312" t="s">
        <v>755</v>
      </c>
      <c r="G909" s="316" t="s">
        <v>757</v>
      </c>
      <c r="H909" s="314" t="s">
        <v>754</v>
      </c>
      <c r="I909" s="74">
        <v>1798500</v>
      </c>
      <c r="J909" s="315" t="s">
        <v>19</v>
      </c>
      <c r="K909" s="315" t="s">
        <v>203</v>
      </c>
      <c r="L909" s="134" t="str">
        <f>IF(AND('331-CT'!$E$7=TH!H909,OR(J909="331",K909="331")),"x","")</f>
        <v/>
      </c>
    </row>
    <row r="910" spans="1:12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579</v>
      </c>
      <c r="G910" s="316"/>
      <c r="H910" s="314" t="s">
        <v>431</v>
      </c>
      <c r="I910" s="74">
        <v>1000000000</v>
      </c>
      <c r="J910" s="315" t="s">
        <v>203</v>
      </c>
      <c r="K910" s="315" t="s">
        <v>39</v>
      </c>
      <c r="L910" s="134" t="str">
        <f>IF(AND('331-CT'!$E$7=TH!H910,OR(J910="331",K910="331")),"x","")</f>
        <v/>
      </c>
    </row>
    <row r="911" spans="1:12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721</v>
      </c>
      <c r="G911" s="313"/>
      <c r="H911" s="314" t="s">
        <v>751</v>
      </c>
      <c r="I911" s="74">
        <v>16950519</v>
      </c>
      <c r="J911" s="315" t="s">
        <v>212</v>
      </c>
      <c r="K911" s="315" t="s">
        <v>54</v>
      </c>
      <c r="L911" s="134" t="str">
        <f>IF(AND('331-CT'!$E$7=TH!H911,OR(J911="331",K911="331")),"x","")</f>
        <v/>
      </c>
    </row>
    <row r="912" spans="1:12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74">
        <v>45000</v>
      </c>
      <c r="J912" s="315" t="s">
        <v>242</v>
      </c>
      <c r="K912" s="315" t="s">
        <v>54</v>
      </c>
      <c r="L912" s="134" t="str">
        <f>IF(AND('331-CT'!$E$7=TH!H912,OR(J912="331",K912="331")),"x","")</f>
        <v/>
      </c>
    </row>
    <row r="913" spans="1:12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74">
        <v>4500</v>
      </c>
      <c r="J913" s="315" t="s">
        <v>19</v>
      </c>
      <c r="K913" s="315" t="s">
        <v>54</v>
      </c>
      <c r="L913" s="134" t="str">
        <f>IF(AND('331-CT'!$E$7=TH!H913,OR(J913="331",K913="331")),"x","")</f>
        <v/>
      </c>
    </row>
    <row r="914" spans="1:12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722</v>
      </c>
      <c r="G914" s="319"/>
      <c r="H914" s="320" t="s">
        <v>751</v>
      </c>
      <c r="I914" s="133">
        <v>16950519</v>
      </c>
      <c r="J914" s="321" t="s">
        <v>54</v>
      </c>
      <c r="K914" s="321" t="s">
        <v>212</v>
      </c>
      <c r="L914" s="134" t="str">
        <f>IF(AND('331-CT'!$E$7=TH!H914,OR(J914="331",K914="331")),"x","")</f>
        <v/>
      </c>
    </row>
    <row r="915" spans="1:12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721</v>
      </c>
      <c r="G915" s="313"/>
      <c r="H915" s="314" t="s">
        <v>649</v>
      </c>
      <c r="I915" s="74">
        <v>16950519</v>
      </c>
      <c r="J915" s="315" t="s">
        <v>18</v>
      </c>
      <c r="K915" s="315" t="s">
        <v>54</v>
      </c>
      <c r="L915" s="134" t="str">
        <f>IF(AND('331-CT'!$E$7=TH!H915,OR(J915="331",K915="331")),"x","")</f>
        <v/>
      </c>
    </row>
    <row r="916" spans="1:12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74">
        <v>25000</v>
      </c>
      <c r="J916" s="75" t="s">
        <v>242</v>
      </c>
      <c r="K916" s="75" t="s">
        <v>54</v>
      </c>
      <c r="L916" s="134" t="str">
        <f>IF(AND('331-CT'!$E$7=TH!H916,OR(J916="331",K916="331")),"x","")</f>
        <v/>
      </c>
    </row>
    <row r="917" spans="1:12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74">
        <v>2500</v>
      </c>
      <c r="J917" s="75" t="s">
        <v>19</v>
      </c>
      <c r="K917" s="75" t="s">
        <v>54</v>
      </c>
      <c r="L917" s="134" t="str">
        <f>IF(AND('331-CT'!$E$7=TH!H917,OR(J917="331",K917="331")),"x","")</f>
        <v/>
      </c>
    </row>
    <row r="918" spans="1:12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314</v>
      </c>
      <c r="I918" s="74">
        <v>7919801</v>
      </c>
      <c r="J918" s="75" t="s">
        <v>240</v>
      </c>
      <c r="K918" s="75" t="s">
        <v>54</v>
      </c>
      <c r="L918" s="134" t="str">
        <f>IF(AND('331-CT'!$E$7=TH!H918,OR(J918="331",K918="331")),"x","")</f>
        <v/>
      </c>
    </row>
    <row r="919" spans="1:12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318</v>
      </c>
      <c r="I919" s="133">
        <v>7919801</v>
      </c>
      <c r="J919" s="134" t="s">
        <v>240</v>
      </c>
      <c r="K919" s="134" t="s">
        <v>54</v>
      </c>
      <c r="L919" s="134" t="str">
        <f>IF(AND('331-CT'!$E$7=TH!H919,OR(J919="331",K919="331")),"x","")</f>
        <v/>
      </c>
    </row>
    <row r="920" spans="1:12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303</v>
      </c>
      <c r="G920" s="270"/>
      <c r="H920" s="122" t="s">
        <v>321</v>
      </c>
      <c r="I920" s="74">
        <v>11087720</v>
      </c>
      <c r="J920" s="75" t="s">
        <v>240</v>
      </c>
      <c r="K920" s="75" t="s">
        <v>54</v>
      </c>
      <c r="L920" s="134" t="str">
        <f>IF(AND('331-CT'!$E$7=TH!H920,OR(J920="331",K920="331")),"x","")</f>
        <v/>
      </c>
    </row>
    <row r="921" spans="1:12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506</v>
      </c>
      <c r="E921" s="73">
        <v>42297</v>
      </c>
      <c r="F921" s="76" t="s">
        <v>725</v>
      </c>
      <c r="G921" s="270" t="s">
        <v>732</v>
      </c>
      <c r="H921" s="122" t="s">
        <v>727</v>
      </c>
      <c r="I921" s="74">
        <v>15000000</v>
      </c>
      <c r="J921" s="75" t="s">
        <v>655</v>
      </c>
      <c r="K921" s="75" t="s">
        <v>203</v>
      </c>
      <c r="L921" s="134" t="str">
        <f>IF(AND('331-CT'!$E$7=TH!H921,OR(J921="331",K921="331")),"x","")</f>
        <v/>
      </c>
    </row>
    <row r="922" spans="1:12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506</v>
      </c>
      <c r="E922" s="130">
        <v>42297</v>
      </c>
      <c r="F922" s="131" t="s">
        <v>728</v>
      </c>
      <c r="G922" s="271" t="s">
        <v>732</v>
      </c>
      <c r="H922" s="320" t="s">
        <v>727</v>
      </c>
      <c r="I922" s="133">
        <v>1500000</v>
      </c>
      <c r="J922" s="134" t="s">
        <v>19</v>
      </c>
      <c r="K922" s="134" t="s">
        <v>203</v>
      </c>
      <c r="L922" s="134" t="str">
        <f>IF(AND('331-CT'!$E$7=TH!H922,OR(J922="331",K922="331")),"x","")</f>
        <v/>
      </c>
    </row>
    <row r="923" spans="1:12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507</v>
      </c>
      <c r="E923" s="73">
        <v>42298</v>
      </c>
      <c r="F923" s="76" t="s">
        <v>733</v>
      </c>
      <c r="G923" s="265" t="s">
        <v>734</v>
      </c>
      <c r="H923" s="122" t="s">
        <v>727</v>
      </c>
      <c r="I923" s="74">
        <v>13390000</v>
      </c>
      <c r="J923" s="75" t="s">
        <v>655</v>
      </c>
      <c r="K923" s="75" t="s">
        <v>203</v>
      </c>
      <c r="L923" s="134" t="str">
        <f>IF(AND('331-CT'!$E$7=TH!H923,OR(J923="331",K923="331")),"x","")</f>
        <v/>
      </c>
    </row>
    <row r="924" spans="1:12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507</v>
      </c>
      <c r="E924" s="73">
        <v>42298</v>
      </c>
      <c r="F924" s="76" t="s">
        <v>735</v>
      </c>
      <c r="G924" s="265" t="s">
        <v>734</v>
      </c>
      <c r="H924" s="122" t="s">
        <v>727</v>
      </c>
      <c r="I924" s="74">
        <v>1339000</v>
      </c>
      <c r="J924" s="75" t="s">
        <v>19</v>
      </c>
      <c r="K924" s="75" t="s">
        <v>203</v>
      </c>
      <c r="L924" s="134" t="str">
        <f>IF(AND('331-CT'!$E$7=TH!H924,OR(J924="331",K924="331")),"x","")</f>
        <v/>
      </c>
    </row>
    <row r="925" spans="1:12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508</v>
      </c>
      <c r="E925" s="73">
        <v>42298</v>
      </c>
      <c r="F925" s="76" t="s">
        <v>758</v>
      </c>
      <c r="G925" s="265" t="s">
        <v>759</v>
      </c>
      <c r="H925" s="122" t="s">
        <v>188</v>
      </c>
      <c r="I925" s="74">
        <v>4773000</v>
      </c>
      <c r="J925" s="75" t="s">
        <v>242</v>
      </c>
      <c r="K925" s="75" t="s">
        <v>203</v>
      </c>
      <c r="L925" s="134" t="str">
        <f>IF(AND('331-CT'!$E$7=TH!H925,OR(J925="331",K925="331")),"x","")</f>
        <v/>
      </c>
    </row>
    <row r="926" spans="1:12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508</v>
      </c>
      <c r="E926" s="73">
        <v>42298</v>
      </c>
      <c r="F926" s="76" t="s">
        <v>760</v>
      </c>
      <c r="G926" s="265" t="s">
        <v>759</v>
      </c>
      <c r="H926" s="122" t="s">
        <v>188</v>
      </c>
      <c r="I926" s="74">
        <v>238650</v>
      </c>
      <c r="J926" s="75" t="s">
        <v>19</v>
      </c>
      <c r="K926" s="75" t="s">
        <v>203</v>
      </c>
      <c r="L926" s="134" t="str">
        <f>IF(AND('331-CT'!$E$7=TH!H926,OR(J926="331",K926="331")),"x","")</f>
        <v/>
      </c>
    </row>
    <row r="927" spans="1:12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509</v>
      </c>
      <c r="E927" s="73">
        <v>42299</v>
      </c>
      <c r="F927" s="76" t="s">
        <v>576</v>
      </c>
      <c r="G927" s="265"/>
      <c r="H927" s="122" t="s">
        <v>272</v>
      </c>
      <c r="I927" s="74">
        <v>140000000</v>
      </c>
      <c r="J927" s="75" t="s">
        <v>54</v>
      </c>
      <c r="K927" s="75" t="s">
        <v>203</v>
      </c>
      <c r="L927" s="134" t="str">
        <f>IF(AND('331-CT'!$E$7=TH!H927,OR(J927="331",K927="331")),"x","")</f>
        <v/>
      </c>
    </row>
    <row r="928" spans="1:12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315</v>
      </c>
      <c r="I928" s="74">
        <v>15852135</v>
      </c>
      <c r="J928" s="75" t="s">
        <v>240</v>
      </c>
      <c r="K928" s="75" t="s">
        <v>54</v>
      </c>
      <c r="L928" s="134" t="str">
        <f>IF(AND('331-CT'!$E$7=TH!H928,OR(J928="331",K928="331")),"x","")</f>
        <v/>
      </c>
    </row>
    <row r="929" spans="1:12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317</v>
      </c>
      <c r="I929" s="74">
        <v>12681709</v>
      </c>
      <c r="J929" s="75" t="s">
        <v>240</v>
      </c>
      <c r="K929" s="75" t="s">
        <v>54</v>
      </c>
      <c r="L929" s="134" t="str">
        <f>IF(AND('331-CT'!$E$7=TH!H929,OR(J929="331",K929="331")),"x","")</f>
        <v/>
      </c>
    </row>
    <row r="930" spans="1:12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316</v>
      </c>
      <c r="I930" s="74">
        <v>11889102</v>
      </c>
      <c r="J930" s="75" t="s">
        <v>240</v>
      </c>
      <c r="K930" s="75" t="s">
        <v>54</v>
      </c>
      <c r="L930" s="134" t="str">
        <f>IF(AND('331-CT'!$E$7=TH!H930,OR(J930="331",K930="331")),"x","")</f>
        <v/>
      </c>
    </row>
    <row r="931" spans="1:12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319</v>
      </c>
      <c r="I931" s="74">
        <v>11889102</v>
      </c>
      <c r="J931" s="75" t="s">
        <v>240</v>
      </c>
      <c r="K931" s="75" t="s">
        <v>54</v>
      </c>
      <c r="L931" s="134" t="str">
        <f>IF(AND('331-CT'!$E$7=TH!H931,OR(J931="331",K931="331")),"x","")</f>
        <v/>
      </c>
    </row>
    <row r="932" spans="1:12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273</v>
      </c>
      <c r="G932" s="265"/>
      <c r="H932" s="122" t="s">
        <v>320</v>
      </c>
      <c r="I932" s="74">
        <v>15852135</v>
      </c>
      <c r="J932" s="75" t="s">
        <v>240</v>
      </c>
      <c r="K932" s="75" t="s">
        <v>54</v>
      </c>
      <c r="L932" s="134" t="str">
        <f>IF(AND('331-CT'!$E$7=TH!H932,OR(J932="331",K932="331")),"x","")</f>
        <v/>
      </c>
    </row>
    <row r="933" spans="1:12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304</v>
      </c>
      <c r="G933" s="270"/>
      <c r="H933" s="122" t="s">
        <v>322</v>
      </c>
      <c r="I933" s="74">
        <v>11889102</v>
      </c>
      <c r="J933" s="75" t="s">
        <v>240</v>
      </c>
      <c r="K933" s="75" t="s">
        <v>54</v>
      </c>
      <c r="L933" s="134" t="str">
        <f>IF(AND('331-CT'!$E$7=TH!H933,OR(J933="331",K933="331")),"x","")</f>
        <v/>
      </c>
    </row>
    <row r="934" spans="1:12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465</v>
      </c>
      <c r="G934" s="270"/>
      <c r="H934" s="122" t="s">
        <v>326</v>
      </c>
      <c r="I934" s="74">
        <v>11889102</v>
      </c>
      <c r="J934" s="75" t="s">
        <v>240</v>
      </c>
      <c r="K934" s="75" t="s">
        <v>54</v>
      </c>
      <c r="L934" s="134" t="str">
        <f>IF(AND('331-CT'!$E$7=TH!H934,OR(J934="331",K934="331")),"x","")</f>
        <v/>
      </c>
    </row>
    <row r="935" spans="1:12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466</v>
      </c>
      <c r="G935" s="270"/>
      <c r="H935" s="122" t="s">
        <v>417</v>
      </c>
      <c r="I935" s="74">
        <v>11889102</v>
      </c>
      <c r="J935" s="75" t="s">
        <v>240</v>
      </c>
      <c r="K935" s="75" t="s">
        <v>54</v>
      </c>
      <c r="L935" s="134" t="str">
        <f>IF(AND('331-CT'!$E$7=TH!H935,OR(J935="331",K935="331")),"x","")</f>
        <v/>
      </c>
    </row>
    <row r="936" spans="1:12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580</v>
      </c>
      <c r="G936" s="270"/>
      <c r="H936" s="122" t="s">
        <v>422</v>
      </c>
      <c r="I936" s="74">
        <v>7926068</v>
      </c>
      <c r="J936" s="75" t="s">
        <v>240</v>
      </c>
      <c r="K936" s="75" t="s">
        <v>54</v>
      </c>
      <c r="L936" s="134" t="str">
        <f>IF(AND('331-CT'!$E$7=TH!H936,OR(J936="331",K936="331")),"x","")</f>
        <v/>
      </c>
    </row>
    <row r="937" spans="1:12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581</v>
      </c>
      <c r="G937" s="265"/>
      <c r="H937" s="122" t="s">
        <v>456</v>
      </c>
      <c r="I937" s="74">
        <v>7926068</v>
      </c>
      <c r="J937" s="75" t="s">
        <v>240</v>
      </c>
      <c r="K937" s="75" t="s">
        <v>54</v>
      </c>
      <c r="L937" s="134" t="str">
        <f>IF(AND('331-CT'!$E$7=TH!H937,OR(J937="331",K937="331")),"x","")</f>
        <v/>
      </c>
    </row>
    <row r="938" spans="1:12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418</v>
      </c>
      <c r="G938" s="265"/>
      <c r="H938" s="122" t="s">
        <v>324</v>
      </c>
      <c r="I938" s="74">
        <v>11889102</v>
      </c>
      <c r="J938" s="75" t="s">
        <v>240</v>
      </c>
      <c r="K938" s="75" t="s">
        <v>54</v>
      </c>
      <c r="L938" s="134" t="str">
        <f>IF(AND('331-CT'!$E$7=TH!H938,OR(J938="331",K938="331")),"x","")</f>
        <v/>
      </c>
    </row>
    <row r="939" spans="1:12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420</v>
      </c>
      <c r="G939" s="265"/>
      <c r="H939" s="122"/>
      <c r="I939" s="74">
        <v>400000</v>
      </c>
      <c r="J939" s="75" t="s">
        <v>54</v>
      </c>
      <c r="K939" s="75" t="s">
        <v>244</v>
      </c>
      <c r="L939" s="134" t="str">
        <f>IF(AND('331-CT'!$E$7=TH!H939,OR(J939="331",K939="331")),"x","")</f>
        <v/>
      </c>
    </row>
    <row r="940" spans="1:12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74">
        <v>9085</v>
      </c>
      <c r="J940" s="75" t="s">
        <v>54</v>
      </c>
      <c r="K940" s="75" t="s">
        <v>99</v>
      </c>
      <c r="L940" s="134" t="str">
        <f>IF(AND('331-CT'!$E$7=TH!H940,OR(J940="331",K940="331")),"x","")</f>
        <v/>
      </c>
    </row>
    <row r="941" spans="1:12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510</v>
      </c>
      <c r="E941" s="73">
        <v>42301</v>
      </c>
      <c r="F941" s="76" t="s">
        <v>736</v>
      </c>
      <c r="G941" s="265" t="s">
        <v>737</v>
      </c>
      <c r="H941" s="122" t="s">
        <v>727</v>
      </c>
      <c r="I941" s="74">
        <v>18000000</v>
      </c>
      <c r="J941" s="75" t="s">
        <v>655</v>
      </c>
      <c r="K941" s="75" t="s">
        <v>203</v>
      </c>
      <c r="L941" s="134" t="str">
        <f>IF(AND('331-CT'!$E$7=TH!H941,OR(J941="331",K941="331")),"x","")</f>
        <v/>
      </c>
    </row>
    <row r="942" spans="1:12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510</v>
      </c>
      <c r="E942" s="73">
        <v>42301</v>
      </c>
      <c r="F942" s="76" t="s">
        <v>738</v>
      </c>
      <c r="G942" s="265" t="s">
        <v>737</v>
      </c>
      <c r="H942" s="122" t="s">
        <v>727</v>
      </c>
      <c r="I942" s="74">
        <v>1800000</v>
      </c>
      <c r="J942" s="75" t="s">
        <v>19</v>
      </c>
      <c r="K942" s="75" t="s">
        <v>203</v>
      </c>
      <c r="L942" s="134" t="str">
        <f>IF(AND('331-CT'!$E$7=TH!H942,OR(J942="331",K942="331")),"x","")</f>
        <v/>
      </c>
    </row>
    <row r="943" spans="1:12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664</v>
      </c>
      <c r="G943" s="265" t="s">
        <v>666</v>
      </c>
      <c r="H943" s="122" t="s">
        <v>667</v>
      </c>
      <c r="I943" s="74">
        <v>16000000</v>
      </c>
      <c r="J943" s="75" t="s">
        <v>655</v>
      </c>
      <c r="K943" s="75" t="s">
        <v>203</v>
      </c>
      <c r="L943" s="134" t="str">
        <f>IF(AND('331-CT'!$E$7=TH!H943,OR(J943="331",K943="331")),"x","")</f>
        <v/>
      </c>
    </row>
    <row r="944" spans="1:12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511</v>
      </c>
      <c r="E944" s="73">
        <v>42303</v>
      </c>
      <c r="F944" s="76" t="s">
        <v>665</v>
      </c>
      <c r="G944" s="265" t="s">
        <v>666</v>
      </c>
      <c r="H944" s="122" t="s">
        <v>667</v>
      </c>
      <c r="I944" s="74">
        <v>1600000</v>
      </c>
      <c r="J944" s="75" t="s">
        <v>19</v>
      </c>
      <c r="K944" s="75" t="s">
        <v>203</v>
      </c>
      <c r="L944" s="134" t="str">
        <f>IF(AND('331-CT'!$E$7=TH!H944,OR(J944="331",K944="331")),"x","")</f>
        <v/>
      </c>
    </row>
    <row r="945" spans="1:12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762</v>
      </c>
      <c r="E945" s="73">
        <v>42303</v>
      </c>
      <c r="F945" s="76" t="s">
        <v>576</v>
      </c>
      <c r="G945" s="265"/>
      <c r="H945" s="122" t="s">
        <v>272</v>
      </c>
      <c r="I945" s="74">
        <v>20000000</v>
      </c>
      <c r="J945" s="75" t="s">
        <v>54</v>
      </c>
      <c r="K945" s="75" t="s">
        <v>203</v>
      </c>
      <c r="L945" s="134" t="str">
        <f>IF(AND('331-CT'!$E$7=TH!H945,OR(J945="331",K945="331")),"x","")</f>
        <v/>
      </c>
    </row>
    <row r="946" spans="1:12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763</v>
      </c>
      <c r="E946" s="73">
        <v>42303</v>
      </c>
      <c r="F946" s="76" t="s">
        <v>725</v>
      </c>
      <c r="G946" s="265" t="s">
        <v>739</v>
      </c>
      <c r="H946" s="122" t="s">
        <v>727</v>
      </c>
      <c r="I946" s="74">
        <v>15000000</v>
      </c>
      <c r="J946" s="75" t="s">
        <v>655</v>
      </c>
      <c r="K946" s="75" t="s">
        <v>203</v>
      </c>
      <c r="L946" s="134" t="str">
        <f>IF(AND('331-CT'!$E$7=TH!H946,OR(J946="331",K946="331")),"x","")</f>
        <v/>
      </c>
    </row>
    <row r="947" spans="1:12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763</v>
      </c>
      <c r="E947" s="73">
        <v>42303</v>
      </c>
      <c r="F947" s="76" t="s">
        <v>728</v>
      </c>
      <c r="G947" s="265" t="s">
        <v>739</v>
      </c>
      <c r="H947" s="122" t="s">
        <v>727</v>
      </c>
      <c r="I947" s="74">
        <v>1500000</v>
      </c>
      <c r="J947" s="75" t="s">
        <v>19</v>
      </c>
      <c r="K947" s="75" t="s">
        <v>203</v>
      </c>
      <c r="L947" s="134" t="str">
        <f>IF(AND('331-CT'!$E$7=TH!H947,OR(J947="331",K947="331")),"x","")</f>
        <v/>
      </c>
    </row>
    <row r="948" spans="1:12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1050</v>
      </c>
      <c r="G948" s="265" t="s">
        <v>1051</v>
      </c>
      <c r="H948" s="122" t="s">
        <v>649</v>
      </c>
      <c r="I948" s="74">
        <v>27858600</v>
      </c>
      <c r="J948" s="75" t="s">
        <v>242</v>
      </c>
      <c r="K948" s="75" t="s">
        <v>18</v>
      </c>
      <c r="L948" s="134" t="str">
        <f>IF(AND('331-CT'!$E$7=TH!H948,OR(J948="331",K948="331")),"x","")</f>
        <v/>
      </c>
    </row>
    <row r="949" spans="1:12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1052</v>
      </c>
      <c r="G949" s="265" t="s">
        <v>1051</v>
      </c>
      <c r="H949" s="122" t="s">
        <v>649</v>
      </c>
      <c r="I949" s="74">
        <v>2785860</v>
      </c>
      <c r="J949" s="75" t="s">
        <v>19</v>
      </c>
      <c r="K949" s="75" t="s">
        <v>18</v>
      </c>
      <c r="L949" s="134" t="str">
        <f>IF(AND('331-CT'!$E$7=TH!H949,OR(J949="331",K949="331")),"x","")</f>
        <v/>
      </c>
    </row>
    <row r="950" spans="1:12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723</v>
      </c>
      <c r="G950" s="265"/>
      <c r="H950" s="122" t="s">
        <v>632</v>
      </c>
      <c r="I950" s="74">
        <v>20382000</v>
      </c>
      <c r="J950" s="75" t="s">
        <v>18</v>
      </c>
      <c r="K950" s="75" t="s">
        <v>54</v>
      </c>
      <c r="L950" s="134" t="str">
        <f>IF(AND('331-CT'!$E$7=TH!H950,OR(J950="331",K950="331")),"x","")</f>
        <v/>
      </c>
    </row>
    <row r="951" spans="1:12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74">
        <v>45000</v>
      </c>
      <c r="J951" s="75" t="s">
        <v>242</v>
      </c>
      <c r="K951" s="75" t="s">
        <v>54</v>
      </c>
      <c r="L951" s="134" t="str">
        <f>IF(AND('331-CT'!$E$7=TH!H951,OR(J951="331",K951="331")),"x","")</f>
        <v/>
      </c>
    </row>
    <row r="952" spans="1:12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74">
        <v>4500</v>
      </c>
      <c r="J952" s="75" t="s">
        <v>19</v>
      </c>
      <c r="K952" s="75" t="s">
        <v>54</v>
      </c>
      <c r="L952" s="134" t="str">
        <f>IF(AND('331-CT'!$E$7=TH!H952,OR(J952="331",K952="331")),"x","")</f>
        <v/>
      </c>
    </row>
    <row r="953" spans="1:12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740</v>
      </c>
      <c r="G953" s="265" t="s">
        <v>741</v>
      </c>
      <c r="H953" s="122" t="s">
        <v>742</v>
      </c>
      <c r="I953" s="74">
        <v>9272640</v>
      </c>
      <c r="J953" s="75" t="s">
        <v>242</v>
      </c>
      <c r="K953" s="75" t="s">
        <v>18</v>
      </c>
      <c r="L953" s="134" t="str">
        <f>IF(AND('331-CT'!$E$7=TH!H953,OR(J953="331",K953="331")),"x","")</f>
        <v/>
      </c>
    </row>
    <row r="954" spans="1:12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743</v>
      </c>
      <c r="G954" s="265" t="s">
        <v>741</v>
      </c>
      <c r="H954" s="122" t="s">
        <v>742</v>
      </c>
      <c r="I954" s="74">
        <v>927264</v>
      </c>
      <c r="J954" s="75" t="s">
        <v>19</v>
      </c>
      <c r="K954" s="75" t="s">
        <v>18</v>
      </c>
      <c r="L954" s="134" t="str">
        <f>IF(AND('331-CT'!$E$7=TH!H954,OR(J954="331",K954="331")),"x","")</f>
        <v/>
      </c>
    </row>
    <row r="955" spans="1:12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463</v>
      </c>
      <c r="G955" s="265" t="s">
        <v>761</v>
      </c>
      <c r="H955" s="122" t="s">
        <v>190</v>
      </c>
      <c r="I955" s="74">
        <v>10313194</v>
      </c>
      <c r="J955" s="75" t="s">
        <v>655</v>
      </c>
      <c r="K955" s="75" t="s">
        <v>18</v>
      </c>
      <c r="L955" s="134" t="str">
        <f>IF(AND('331-CT'!$E$7=TH!H955,OR(J955="331",K955="331")),"x","")</f>
        <v/>
      </c>
    </row>
    <row r="956" spans="1:12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464</v>
      </c>
      <c r="G956" s="270" t="s">
        <v>761</v>
      </c>
      <c r="H956" s="122" t="s">
        <v>190</v>
      </c>
      <c r="I956" s="74">
        <v>1031319</v>
      </c>
      <c r="J956" s="75" t="s">
        <v>19</v>
      </c>
      <c r="K956" s="75" t="s">
        <v>18</v>
      </c>
      <c r="L956" s="134" t="str">
        <f>IF(AND('331-CT'!$E$7=TH!H956,OR(J956="331",K956="331")),"x","")</f>
        <v/>
      </c>
    </row>
    <row r="957" spans="1:12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764</v>
      </c>
      <c r="E957" s="73">
        <v>42303</v>
      </c>
      <c r="F957" s="76" t="s">
        <v>576</v>
      </c>
      <c r="G957" s="270"/>
      <c r="H957" s="122" t="s">
        <v>272</v>
      </c>
      <c r="I957" s="74">
        <v>400000000</v>
      </c>
      <c r="J957" s="75" t="s">
        <v>54</v>
      </c>
      <c r="K957" s="75" t="s">
        <v>203</v>
      </c>
      <c r="L957" s="134" t="str">
        <f>IF(AND('331-CT'!$E$7=TH!H957,OR(J957="331",K957="331")),"x","")</f>
        <v/>
      </c>
    </row>
    <row r="958" spans="1:12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301</v>
      </c>
      <c r="G958" s="265"/>
      <c r="H958" s="122" t="s">
        <v>306</v>
      </c>
      <c r="I958" s="74">
        <v>400000000</v>
      </c>
      <c r="J958" s="75" t="s">
        <v>18</v>
      </c>
      <c r="K958" s="75" t="s">
        <v>54</v>
      </c>
      <c r="L958" s="134" t="str">
        <f>IF(AND('331-CT'!$E$7=TH!H958,OR(J958="331",K958="331")),"x","")</f>
        <v/>
      </c>
    </row>
    <row r="959" spans="1:12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74">
        <v>317438</v>
      </c>
      <c r="J959" s="75" t="s">
        <v>242</v>
      </c>
      <c r="K959" s="75" t="s">
        <v>54</v>
      </c>
      <c r="L959" s="134" t="str">
        <f>IF(AND('331-CT'!$E$7=TH!H959,OR(J959="331",K959="331")),"x","")</f>
        <v/>
      </c>
    </row>
    <row r="960" spans="1:12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74">
        <v>31744</v>
      </c>
      <c r="J960" s="75" t="s">
        <v>19</v>
      </c>
      <c r="K960" s="75" t="s">
        <v>54</v>
      </c>
      <c r="L960" s="134" t="str">
        <f>IF(AND('331-CT'!$E$7=TH!H960,OR(J960="331",K960="331")),"x","")</f>
        <v/>
      </c>
    </row>
    <row r="961" spans="1:12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765</v>
      </c>
      <c r="E961" s="73">
        <v>42306</v>
      </c>
      <c r="F961" s="76" t="s">
        <v>744</v>
      </c>
      <c r="G961" s="270" t="s">
        <v>745</v>
      </c>
      <c r="H961" s="122" t="s">
        <v>727</v>
      </c>
      <c r="I961" s="74">
        <v>17100000</v>
      </c>
      <c r="J961" s="75" t="s">
        <v>655</v>
      </c>
      <c r="K961" s="75" t="s">
        <v>203</v>
      </c>
      <c r="L961" s="134" t="str">
        <f>IF(AND('331-CT'!$E$7=TH!H961,OR(J961="331",K961="331")),"x","")</f>
        <v/>
      </c>
    </row>
    <row r="962" spans="1:12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765</v>
      </c>
      <c r="E962" s="73">
        <v>42306</v>
      </c>
      <c r="F962" s="76" t="s">
        <v>746</v>
      </c>
      <c r="G962" s="270" t="s">
        <v>745</v>
      </c>
      <c r="H962" s="122" t="s">
        <v>727</v>
      </c>
      <c r="I962" s="74">
        <v>1710000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766</v>
      </c>
      <c r="E963" s="73">
        <v>42307</v>
      </c>
      <c r="F963" s="76" t="s">
        <v>626</v>
      </c>
      <c r="G963" s="265" t="s">
        <v>714</v>
      </c>
      <c r="H963" s="122" t="s">
        <v>629</v>
      </c>
      <c r="I963" s="74">
        <v>1650000</v>
      </c>
      <c r="J963" s="75" t="s">
        <v>655</v>
      </c>
      <c r="K963" s="75" t="s">
        <v>203</v>
      </c>
      <c r="L963" s="134" t="str">
        <f>IF(AND('331-CT'!$E$7=TH!H963,OR(J963="331",K963="331")),"x","")</f>
        <v/>
      </c>
    </row>
    <row r="964" spans="1:12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766</v>
      </c>
      <c r="E964" s="73">
        <v>42307</v>
      </c>
      <c r="F964" s="76" t="s">
        <v>627</v>
      </c>
      <c r="G964" s="265" t="s">
        <v>714</v>
      </c>
      <c r="H964" s="122" t="s">
        <v>629</v>
      </c>
      <c r="I964" s="74">
        <v>165000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1077</v>
      </c>
      <c r="G965" s="265"/>
      <c r="H965" s="122" t="s">
        <v>520</v>
      </c>
      <c r="I965" s="74">
        <v>1678844208</v>
      </c>
      <c r="J965" s="75" t="s">
        <v>212</v>
      </c>
      <c r="K965" s="75" t="s">
        <v>19</v>
      </c>
      <c r="L965" s="134" t="str">
        <f>IF(AND('331-CT'!$E$7=TH!H965,OR(J965="331",K965="331")),"x","")</f>
        <v/>
      </c>
    </row>
    <row r="966" spans="1:12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771</v>
      </c>
      <c r="E966" s="73">
        <v>42308</v>
      </c>
      <c r="F966" s="76" t="s">
        <v>725</v>
      </c>
      <c r="G966" s="265" t="s">
        <v>747</v>
      </c>
      <c r="H966" s="122" t="s">
        <v>727</v>
      </c>
      <c r="I966" s="74">
        <v>15000000</v>
      </c>
      <c r="J966" s="75" t="s">
        <v>655</v>
      </c>
      <c r="K966" s="75" t="s">
        <v>203</v>
      </c>
      <c r="L966" s="134" t="str">
        <f>IF(AND('331-CT'!$E$7=TH!H966,OR(J966="331",K966="331")),"x","")</f>
        <v/>
      </c>
    </row>
    <row r="967" spans="1:12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771</v>
      </c>
      <c r="E967" s="73">
        <v>42308</v>
      </c>
      <c r="F967" s="76" t="s">
        <v>728</v>
      </c>
      <c r="G967" s="270" t="s">
        <v>747</v>
      </c>
      <c r="H967" s="122" t="s">
        <v>727</v>
      </c>
      <c r="I967" s="74">
        <v>1500000</v>
      </c>
      <c r="J967" s="75" t="s">
        <v>19</v>
      </c>
      <c r="K967" s="75" t="s">
        <v>203</v>
      </c>
      <c r="L967" s="134" t="str">
        <f>IF(AND('331-CT'!$E$7=TH!H967,OR(J967="331",K967="331")),"x","")</f>
        <v/>
      </c>
    </row>
    <row r="968" spans="1:12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776</v>
      </c>
      <c r="E968" s="73">
        <v>42313</v>
      </c>
      <c r="F968" s="76" t="s">
        <v>767</v>
      </c>
      <c r="G968" s="270" t="s">
        <v>768</v>
      </c>
      <c r="H968" s="122" t="s">
        <v>769</v>
      </c>
      <c r="I968" s="74">
        <v>17750000</v>
      </c>
      <c r="J968" s="75" t="s">
        <v>655</v>
      </c>
      <c r="K968" s="75" t="s">
        <v>203</v>
      </c>
      <c r="L968" s="134" t="str">
        <f>IF(AND('331-CT'!$E$7=TH!H968,OR(J968="331",K968="331")),"x","")</f>
        <v/>
      </c>
    </row>
    <row r="969" spans="1:12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776</v>
      </c>
      <c r="E969" s="73">
        <v>42313</v>
      </c>
      <c r="F969" s="76" t="s">
        <v>770</v>
      </c>
      <c r="G969" s="265" t="s">
        <v>768</v>
      </c>
      <c r="H969" s="122" t="s">
        <v>769</v>
      </c>
      <c r="I969" s="74">
        <v>1775000</v>
      </c>
      <c r="J969" s="75" t="s">
        <v>19</v>
      </c>
      <c r="K969" s="75" t="s">
        <v>203</v>
      </c>
      <c r="L969" s="134" t="str">
        <f>IF(AND('331-CT'!$E$7=TH!H969,OR(J969="331",K969="331")),"x","")</f>
        <v/>
      </c>
    </row>
    <row r="970" spans="1:12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778</v>
      </c>
      <c r="E970" s="73">
        <v>42317</v>
      </c>
      <c r="F970" s="76" t="s">
        <v>772</v>
      </c>
      <c r="G970" s="265" t="s">
        <v>773</v>
      </c>
      <c r="H970" s="122" t="s">
        <v>774</v>
      </c>
      <c r="I970" s="74">
        <v>14460700</v>
      </c>
      <c r="J970" s="75" t="s">
        <v>655</v>
      </c>
      <c r="K970" s="75" t="s">
        <v>203</v>
      </c>
      <c r="L970" s="134" t="str">
        <f>IF(AND('331-CT'!$E$7=TH!H970,OR(J970="331",K970="331")),"x","")</f>
        <v/>
      </c>
    </row>
    <row r="971" spans="1:12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778</v>
      </c>
      <c r="E971" s="73">
        <v>42317</v>
      </c>
      <c r="F971" s="76" t="s">
        <v>775</v>
      </c>
      <c r="G971" s="270" t="s">
        <v>773</v>
      </c>
      <c r="H971" s="122" t="s">
        <v>774</v>
      </c>
      <c r="I971" s="74">
        <v>1446070</v>
      </c>
      <c r="J971" s="75" t="s">
        <v>19</v>
      </c>
      <c r="K971" s="75" t="s">
        <v>203</v>
      </c>
      <c r="L971" s="134" t="str">
        <f>IF(AND('331-CT'!$E$7=TH!H971,OR(J971="331",K971="331")),"x","")</f>
        <v/>
      </c>
    </row>
    <row r="972" spans="1:12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780</v>
      </c>
      <c r="E972" s="73">
        <v>42317</v>
      </c>
      <c r="F972" s="76" t="s">
        <v>767</v>
      </c>
      <c r="G972" s="270" t="s">
        <v>777</v>
      </c>
      <c r="H972" s="122" t="s">
        <v>769</v>
      </c>
      <c r="I972" s="74">
        <v>17900000</v>
      </c>
      <c r="J972" s="75" t="s">
        <v>655</v>
      </c>
      <c r="K972" s="75" t="s">
        <v>203</v>
      </c>
      <c r="L972" s="134" t="str">
        <f>IF(AND('331-CT'!$E$7=TH!H972,OR(J972="331",K972="331")),"x","")</f>
        <v/>
      </c>
    </row>
    <row r="973" spans="1:12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780</v>
      </c>
      <c r="E973" s="73">
        <v>42317</v>
      </c>
      <c r="F973" s="76" t="s">
        <v>770</v>
      </c>
      <c r="G973" s="265" t="s">
        <v>777</v>
      </c>
      <c r="H973" s="122" t="s">
        <v>769</v>
      </c>
      <c r="I973" s="74">
        <v>1790000</v>
      </c>
      <c r="J973" s="75" t="s">
        <v>19</v>
      </c>
      <c r="K973" s="75" t="s">
        <v>203</v>
      </c>
      <c r="L973" s="134" t="str">
        <f>IF(AND('331-CT'!$E$7=TH!H973,OR(J973="331",K973="331")),"x","")</f>
        <v/>
      </c>
    </row>
    <row r="974" spans="1:12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785</v>
      </c>
      <c r="E974" s="73">
        <v>42318</v>
      </c>
      <c r="F974" s="76" t="s">
        <v>772</v>
      </c>
      <c r="G974" s="265" t="s">
        <v>779</v>
      </c>
      <c r="H974" s="122" t="s">
        <v>774</v>
      </c>
      <c r="I974" s="74">
        <v>15610550</v>
      </c>
      <c r="J974" s="75" t="s">
        <v>655</v>
      </c>
      <c r="K974" s="75" t="s">
        <v>203</v>
      </c>
      <c r="L974" s="134" t="str">
        <f>IF(AND('331-CT'!$E$7=TH!H974,OR(J974="331",K974="331")),"x","")</f>
        <v/>
      </c>
    </row>
    <row r="975" spans="1:12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785</v>
      </c>
      <c r="E975" s="73">
        <v>42318</v>
      </c>
      <c r="F975" s="76" t="s">
        <v>775</v>
      </c>
      <c r="G975" s="265" t="s">
        <v>779</v>
      </c>
      <c r="H975" s="122" t="s">
        <v>774</v>
      </c>
      <c r="I975" s="74">
        <v>1561055</v>
      </c>
      <c r="J975" s="75" t="s">
        <v>19</v>
      </c>
      <c r="K975" s="75" t="s">
        <v>203</v>
      </c>
      <c r="L975" s="134" t="str">
        <f>IF(AND('331-CT'!$E$7=TH!H975,OR(J975="331",K975="331")),"x","")</f>
        <v/>
      </c>
    </row>
    <row r="976" spans="1:12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793</v>
      </c>
      <c r="E976" s="73">
        <v>42318</v>
      </c>
      <c r="F976" s="76" t="s">
        <v>781</v>
      </c>
      <c r="G976" s="265" t="s">
        <v>782</v>
      </c>
      <c r="H976" s="122" t="s">
        <v>783</v>
      </c>
      <c r="I976" s="74">
        <v>6818182</v>
      </c>
      <c r="J976" s="75" t="s">
        <v>242</v>
      </c>
      <c r="K976" s="75" t="s">
        <v>203</v>
      </c>
      <c r="L976" s="134" t="str">
        <f>IF(AND('331-CT'!$E$7=TH!H976,OR(J976="331",K976="331")),"x","")</f>
        <v/>
      </c>
    </row>
    <row r="977" spans="1:12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793</v>
      </c>
      <c r="E977" s="73">
        <v>42318</v>
      </c>
      <c r="F977" s="76" t="s">
        <v>784</v>
      </c>
      <c r="G977" s="265" t="s">
        <v>782</v>
      </c>
      <c r="H977" s="122" t="s">
        <v>783</v>
      </c>
      <c r="I977" s="74">
        <v>681818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797</v>
      </c>
      <c r="E978" s="73">
        <v>42318</v>
      </c>
      <c r="F978" s="76" t="s">
        <v>786</v>
      </c>
      <c r="G978" s="265" t="s">
        <v>787</v>
      </c>
      <c r="H978" s="122" t="s">
        <v>788</v>
      </c>
      <c r="I978" s="74">
        <v>7960000</v>
      </c>
      <c r="J978" s="75" t="s">
        <v>655</v>
      </c>
      <c r="K978" s="75" t="s">
        <v>203</v>
      </c>
      <c r="L978" s="134" t="str">
        <f>IF(AND('331-CT'!$E$7=TH!H978,OR(J978="331",K978="331")),"x","")</f>
        <v/>
      </c>
    </row>
    <row r="979" spans="1:12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789</v>
      </c>
      <c r="G979" s="265" t="s">
        <v>790</v>
      </c>
      <c r="H979" s="122" t="s">
        <v>791</v>
      </c>
      <c r="I979" s="74">
        <v>15221000</v>
      </c>
      <c r="J979" s="75" t="s">
        <v>655</v>
      </c>
      <c r="K979" s="75" t="s">
        <v>18</v>
      </c>
      <c r="L979" s="134" t="str">
        <f>IF(AND('331-CT'!$E$7=TH!H979,OR(J979="331",K979="331")),"x","")</f>
        <v/>
      </c>
    </row>
    <row r="980" spans="1:12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792</v>
      </c>
      <c r="G980" s="265" t="s">
        <v>790</v>
      </c>
      <c r="H980" s="122" t="s">
        <v>791</v>
      </c>
      <c r="I980" s="74">
        <v>1522100</v>
      </c>
      <c r="J980" s="75" t="s">
        <v>19</v>
      </c>
      <c r="K980" s="75" t="s">
        <v>18</v>
      </c>
      <c r="L980" s="134" t="str">
        <f>IF(AND('331-CT'!$E$7=TH!H980,OR(J980="331",K980="331")),"x","")</f>
        <v/>
      </c>
    </row>
    <row r="981" spans="1:12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802</v>
      </c>
      <c r="E981" s="73">
        <v>42319</v>
      </c>
      <c r="F981" s="76" t="s">
        <v>794</v>
      </c>
      <c r="G981" s="265" t="s">
        <v>795</v>
      </c>
      <c r="H981" s="122" t="s">
        <v>774</v>
      </c>
      <c r="I981" s="74">
        <v>15000000</v>
      </c>
      <c r="J981" s="75" t="s">
        <v>655</v>
      </c>
      <c r="K981" s="75" t="s">
        <v>203</v>
      </c>
      <c r="L981" s="134" t="str">
        <f>IF(AND('331-CT'!$E$7=TH!H981,OR(J981="331",K981="331")),"x","")</f>
        <v/>
      </c>
    </row>
    <row r="982" spans="1:12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802</v>
      </c>
      <c r="E982" s="73">
        <v>42319</v>
      </c>
      <c r="F982" s="76" t="s">
        <v>796</v>
      </c>
      <c r="G982" s="265" t="s">
        <v>795</v>
      </c>
      <c r="H982" s="122" t="s">
        <v>774</v>
      </c>
      <c r="I982" s="74">
        <v>1500000</v>
      </c>
      <c r="J982" s="75" t="s">
        <v>19</v>
      </c>
      <c r="K982" s="75" t="s">
        <v>203</v>
      </c>
      <c r="L982" s="134" t="str">
        <f>IF(AND('331-CT'!$E$7=TH!H982,OR(J982="331",K982="331")),"x","")</f>
        <v/>
      </c>
    </row>
    <row r="983" spans="1:12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803</v>
      </c>
      <c r="E983" s="73">
        <v>42319</v>
      </c>
      <c r="F983" s="76" t="s">
        <v>798</v>
      </c>
      <c r="G983" s="265" t="s">
        <v>799</v>
      </c>
      <c r="H983" s="122" t="s">
        <v>800</v>
      </c>
      <c r="I983" s="74">
        <v>8181816</v>
      </c>
      <c r="J983" s="75" t="s">
        <v>655</v>
      </c>
      <c r="K983" s="75" t="s">
        <v>203</v>
      </c>
      <c r="L983" s="134" t="str">
        <f>IF(AND('331-CT'!$E$7=TH!H983,OR(J983="331",K983="331")),"x","")</f>
        <v/>
      </c>
    </row>
    <row r="984" spans="1:12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803</v>
      </c>
      <c r="E984" s="73">
        <v>42319</v>
      </c>
      <c r="F984" s="76" t="s">
        <v>801</v>
      </c>
      <c r="G984" s="265" t="s">
        <v>799</v>
      </c>
      <c r="H984" s="122" t="s">
        <v>800</v>
      </c>
      <c r="I984" s="74">
        <v>818181</v>
      </c>
      <c r="J984" s="75" t="s">
        <v>19</v>
      </c>
      <c r="K984" s="75" t="s">
        <v>203</v>
      </c>
      <c r="L984" s="134" t="str">
        <f>IF(AND('331-CT'!$E$7=TH!H984,OR(J984="331",K984="331")),"x","")</f>
        <v/>
      </c>
    </row>
    <row r="985" spans="1:12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804</v>
      </c>
      <c r="E985" s="73">
        <v>42319</v>
      </c>
      <c r="F985" s="76" t="s">
        <v>576</v>
      </c>
      <c r="G985" s="265"/>
      <c r="H985" s="122" t="s">
        <v>272</v>
      </c>
      <c r="I985" s="74">
        <v>50000000</v>
      </c>
      <c r="J985" s="75" t="s">
        <v>54</v>
      </c>
      <c r="K985" s="75" t="s">
        <v>203</v>
      </c>
      <c r="L985" s="134" t="str">
        <f>IF(AND('331-CT'!$E$7=TH!H985,OR(J985="331",K985="331")),"x","")</f>
        <v/>
      </c>
    </row>
    <row r="986" spans="1:12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301</v>
      </c>
      <c r="G986" s="265"/>
      <c r="H986" s="122" t="s">
        <v>151</v>
      </c>
      <c r="I986" s="74">
        <v>50000000</v>
      </c>
      <c r="J986" s="75" t="s">
        <v>18</v>
      </c>
      <c r="K986" s="75" t="s">
        <v>54</v>
      </c>
      <c r="L986" s="134" t="str">
        <f>IF(AND('331-CT'!$E$7=TH!H986,OR(J986="331",K986="331")),"x","")</f>
        <v/>
      </c>
    </row>
    <row r="987" spans="1:12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74">
        <v>45000</v>
      </c>
      <c r="J987" s="75" t="s">
        <v>242</v>
      </c>
      <c r="K987" s="75" t="s">
        <v>54</v>
      </c>
      <c r="L987" s="134" t="str">
        <f>IF(AND('331-CT'!$E$7=TH!H987,OR(J987="331",K987="331")),"x","")</f>
        <v/>
      </c>
    </row>
    <row r="988" spans="1:12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74">
        <v>4500</v>
      </c>
      <c r="J988" s="75" t="s">
        <v>19</v>
      </c>
      <c r="K988" s="75" t="s">
        <v>54</v>
      </c>
      <c r="L988" s="134" t="str">
        <f>IF(AND('331-CT'!$E$7=TH!H988,OR(J988="331",K988="331")),"x","")</f>
        <v/>
      </c>
    </row>
    <row r="989" spans="1:12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865</v>
      </c>
      <c r="G989" s="265" t="s">
        <v>866</v>
      </c>
      <c r="H989" s="122" t="s">
        <v>649</v>
      </c>
      <c r="I989" s="74">
        <v>35145400</v>
      </c>
      <c r="J989" s="75" t="s">
        <v>242</v>
      </c>
      <c r="K989" s="75" t="s">
        <v>18</v>
      </c>
      <c r="L989" s="134" t="str">
        <f>IF(AND('331-CT'!$E$7=TH!H989,OR(J989="331",K989="331")),"x","")</f>
        <v/>
      </c>
    </row>
    <row r="990" spans="1:12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867</v>
      </c>
      <c r="G990" s="265" t="s">
        <v>866</v>
      </c>
      <c r="H990" s="122" t="s">
        <v>649</v>
      </c>
      <c r="I990" s="74">
        <v>3514540</v>
      </c>
      <c r="J990" s="75" t="s">
        <v>19</v>
      </c>
      <c r="K990" s="75" t="s">
        <v>18</v>
      </c>
      <c r="L990" s="134" t="str">
        <f>IF(AND('331-CT'!$E$7=TH!H990,OR(J990="331",K990="331")),"x","")</f>
        <v/>
      </c>
    </row>
    <row r="991" spans="1:12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808</v>
      </c>
      <c r="E991" s="73">
        <v>42321</v>
      </c>
      <c r="F991" s="76" t="s">
        <v>576</v>
      </c>
      <c r="G991" s="265"/>
      <c r="H991" s="122" t="s">
        <v>272</v>
      </c>
      <c r="I991" s="74">
        <v>50000000</v>
      </c>
      <c r="J991" s="75" t="s">
        <v>54</v>
      </c>
      <c r="K991" s="75" t="s">
        <v>203</v>
      </c>
      <c r="L991" s="134" t="str">
        <f>IF(AND('331-CT'!$E$7=TH!H991,OR(J991="331",K991="331")),"x","")</f>
        <v/>
      </c>
    </row>
    <row r="992" spans="1:12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840</v>
      </c>
      <c r="G992" s="265"/>
      <c r="H992" s="122" t="s">
        <v>742</v>
      </c>
      <c r="I992" s="74">
        <v>10199904</v>
      </c>
      <c r="J992" s="75" t="s">
        <v>18</v>
      </c>
      <c r="K992" s="75" t="s">
        <v>54</v>
      </c>
      <c r="L992" s="134" t="str">
        <f>IF(AND('331-CT'!$E$7=TH!H992,OR(J992="331",K992="331")),"x","")</f>
        <v/>
      </c>
    </row>
    <row r="993" spans="1:12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74">
        <v>45000</v>
      </c>
      <c r="J993" s="75" t="s">
        <v>242</v>
      </c>
      <c r="K993" s="75" t="s">
        <v>54</v>
      </c>
      <c r="L993" s="134" t="str">
        <f>IF(AND('331-CT'!$E$7=TH!H993,OR(J993="331",K993="331")),"x","")</f>
        <v/>
      </c>
    </row>
    <row r="994" spans="1:12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74">
        <v>4500</v>
      </c>
      <c r="J994" s="75" t="s">
        <v>19</v>
      </c>
      <c r="K994" s="75" t="s">
        <v>54</v>
      </c>
      <c r="L994" s="134" t="str">
        <f>IF(AND('331-CT'!$E$7=TH!H994,OR(J994="331",K994="331")),"x","")</f>
        <v/>
      </c>
    </row>
    <row r="995" spans="1:12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841</v>
      </c>
      <c r="G995" s="265"/>
      <c r="H995" s="122" t="s">
        <v>649</v>
      </c>
      <c r="I995" s="74">
        <v>30644460</v>
      </c>
      <c r="J995" s="75" t="s">
        <v>18</v>
      </c>
      <c r="K995" s="75" t="s">
        <v>54</v>
      </c>
      <c r="L995" s="134" t="str">
        <f>IF(AND('331-CT'!$E$7=TH!H995,OR(J995="331",K995="331")),"x","")</f>
        <v/>
      </c>
    </row>
    <row r="996" spans="1:12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74">
        <v>45000</v>
      </c>
      <c r="J996" s="75" t="s">
        <v>242</v>
      </c>
      <c r="K996" s="75" t="s">
        <v>54</v>
      </c>
      <c r="L996" s="134" t="str">
        <f>IF(AND('331-CT'!$E$7=TH!H996,OR(J996="331",K996="331")),"x","")</f>
        <v/>
      </c>
    </row>
    <row r="997" spans="1:12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74">
        <v>4500</v>
      </c>
      <c r="J997" s="75" t="s">
        <v>19</v>
      </c>
      <c r="K997" s="75" t="s">
        <v>54</v>
      </c>
      <c r="L997" s="134" t="str">
        <f>IF(AND('331-CT'!$E$7=TH!H997,OR(J997="331",K997="331")),"x","")</f>
        <v/>
      </c>
    </row>
    <row r="998" spans="1:12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812</v>
      </c>
      <c r="E998" s="73">
        <v>42322</v>
      </c>
      <c r="F998" s="76" t="s">
        <v>1089</v>
      </c>
      <c r="G998" s="265" t="s">
        <v>474</v>
      </c>
      <c r="H998" s="122" t="s">
        <v>1131</v>
      </c>
      <c r="I998" s="74">
        <v>16500000</v>
      </c>
      <c r="J998" s="75" t="s">
        <v>655</v>
      </c>
      <c r="K998" s="75" t="s">
        <v>203</v>
      </c>
      <c r="L998" s="134" t="str">
        <f>IF(AND('331-CT'!$E$7=TH!H998,OR(J998="331",K998="331")),"x","")</f>
        <v/>
      </c>
    </row>
    <row r="999" spans="1:12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812</v>
      </c>
      <c r="E999" s="73">
        <v>42322</v>
      </c>
      <c r="F999" s="76" t="s">
        <v>1092</v>
      </c>
      <c r="G999" s="265" t="s">
        <v>474</v>
      </c>
      <c r="H999" s="122" t="s">
        <v>1131</v>
      </c>
      <c r="I999" s="74">
        <v>1650000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814</v>
      </c>
      <c r="E1000" s="73">
        <v>42324</v>
      </c>
      <c r="F1000" s="76" t="s">
        <v>1084</v>
      </c>
      <c r="G1000" s="265" t="s">
        <v>1085</v>
      </c>
      <c r="H1000" s="122" t="s">
        <v>1086</v>
      </c>
      <c r="I1000" s="74">
        <v>277273</v>
      </c>
      <c r="J1000" s="75" t="s">
        <v>242</v>
      </c>
      <c r="K1000" s="75" t="s">
        <v>203</v>
      </c>
      <c r="L1000" s="134" t="str">
        <f>IF(AND('331-CT'!$E$7=TH!H1000,OR(J1000="331",K1000="331")),"x","")</f>
        <v/>
      </c>
    </row>
    <row r="1001" spans="1:12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814</v>
      </c>
      <c r="E1001" s="73">
        <v>42324</v>
      </c>
      <c r="F1001" s="76" t="s">
        <v>1087</v>
      </c>
      <c r="G1001" s="265" t="s">
        <v>1085</v>
      </c>
      <c r="H1001" s="122" t="s">
        <v>1086</v>
      </c>
      <c r="I1001" s="74">
        <v>27727</v>
      </c>
      <c r="J1001" s="75" t="s">
        <v>19</v>
      </c>
      <c r="K1001" s="75" t="s">
        <v>203</v>
      </c>
      <c r="L1001" s="134" t="str">
        <f>IF(AND('331-CT'!$E$7=TH!H1001,OR(J1001="331",K1001="331")),"x","")</f>
        <v/>
      </c>
    </row>
    <row r="1002" spans="1:12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463</v>
      </c>
      <c r="G1002" s="265" t="s">
        <v>819</v>
      </c>
      <c r="H1002" s="122" t="s">
        <v>300</v>
      </c>
      <c r="I1002" s="74">
        <v>83901727</v>
      </c>
      <c r="J1002" s="75" t="s">
        <v>655</v>
      </c>
      <c r="K1002" s="75" t="s">
        <v>18</v>
      </c>
      <c r="L1002" s="134" t="str">
        <f>IF(AND('331-CT'!$E$7=TH!H1002,OR(J1002="331",K1002="331")),"x","")</f>
        <v/>
      </c>
    </row>
    <row r="1003" spans="1:12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464</v>
      </c>
      <c r="G1003" s="265" t="s">
        <v>819</v>
      </c>
      <c r="H1003" s="122" t="s">
        <v>300</v>
      </c>
      <c r="I1003" s="74">
        <v>8390173</v>
      </c>
      <c r="J1003" s="75" t="s">
        <v>19</v>
      </c>
      <c r="K1003" s="75" t="s">
        <v>18</v>
      </c>
      <c r="L1003" s="134" t="str">
        <f>IF(AND('331-CT'!$E$7=TH!H1003,OR(J1003="331",K1003="331")),"x","")</f>
        <v/>
      </c>
    </row>
    <row r="1004" spans="1:12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815</v>
      </c>
      <c r="E1004" s="73">
        <v>42327</v>
      </c>
      <c r="F1004" s="76" t="s">
        <v>1089</v>
      </c>
      <c r="G1004" s="265" t="s">
        <v>1132</v>
      </c>
      <c r="H1004" s="122" t="s">
        <v>1131</v>
      </c>
      <c r="I1004" s="74">
        <v>17250000</v>
      </c>
      <c r="J1004" s="75" t="s">
        <v>655</v>
      </c>
      <c r="K1004" s="75" t="s">
        <v>203</v>
      </c>
      <c r="L1004" s="134" t="str">
        <f>IF(AND('331-CT'!$E$7=TH!H1004,OR(J1004="331",K1004="331")),"x","")</f>
        <v/>
      </c>
    </row>
    <row r="1005" spans="1:12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815</v>
      </c>
      <c r="E1005" s="73">
        <v>42327</v>
      </c>
      <c r="F1005" s="76" t="s">
        <v>1092</v>
      </c>
      <c r="G1005" s="265" t="s">
        <v>1132</v>
      </c>
      <c r="H1005" s="122" t="s">
        <v>1131</v>
      </c>
      <c r="I1005" s="74">
        <v>1725000</v>
      </c>
      <c r="J1005" s="75" t="s">
        <v>19</v>
      </c>
      <c r="K1005" s="75" t="s">
        <v>203</v>
      </c>
      <c r="L1005" s="134" t="str">
        <f>IF(AND('331-CT'!$E$7=TH!H1005,OR(J1005="331",K1005="331")),"x","")</f>
        <v/>
      </c>
    </row>
    <row r="1006" spans="1:12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826</v>
      </c>
      <c r="E1006" s="73">
        <v>42328</v>
      </c>
      <c r="F1006" s="76" t="s">
        <v>805</v>
      </c>
      <c r="G1006" s="265" t="s">
        <v>806</v>
      </c>
      <c r="H1006" s="122" t="s">
        <v>280</v>
      </c>
      <c r="I1006" s="74">
        <v>280531</v>
      </c>
      <c r="J1006" s="75" t="s">
        <v>242</v>
      </c>
      <c r="K1006" s="75" t="s">
        <v>203</v>
      </c>
      <c r="L1006" s="134" t="str">
        <f>IF(AND('331-CT'!$E$7=TH!H1006,OR(J1006="331",K1006="331")),"x","")</f>
        <v/>
      </c>
    </row>
    <row r="1007" spans="1:12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826</v>
      </c>
      <c r="E1007" s="73">
        <v>42328</v>
      </c>
      <c r="F1007" s="76" t="s">
        <v>807</v>
      </c>
      <c r="G1007" s="265" t="s">
        <v>806</v>
      </c>
      <c r="H1007" s="122" t="s">
        <v>280</v>
      </c>
      <c r="I1007" s="74">
        <v>28053</v>
      </c>
      <c r="J1007" s="75" t="s">
        <v>19</v>
      </c>
      <c r="K1007" s="75" t="s">
        <v>203</v>
      </c>
      <c r="L1007" s="134" t="str">
        <f>IF(AND('331-CT'!$E$7=TH!H1007,OR(J1007="331",K1007="331")),"x","")</f>
        <v/>
      </c>
    </row>
    <row r="1008" spans="1:12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830</v>
      </c>
      <c r="E1008" s="73">
        <v>42328</v>
      </c>
      <c r="F1008" s="76" t="s">
        <v>809</v>
      </c>
      <c r="G1008" s="265" t="s">
        <v>810</v>
      </c>
      <c r="H1008" s="122" t="s">
        <v>280</v>
      </c>
      <c r="I1008" s="74">
        <v>305830</v>
      </c>
      <c r="J1008" s="75" t="s">
        <v>242</v>
      </c>
      <c r="K1008" s="75" t="s">
        <v>203</v>
      </c>
      <c r="L1008" s="134" t="str">
        <f>IF(AND('331-CT'!$E$7=TH!H1008,OR(J1008="331",K1008="331")),"x","")</f>
        <v/>
      </c>
    </row>
    <row r="1009" spans="1:12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830</v>
      </c>
      <c r="E1009" s="73">
        <v>42328</v>
      </c>
      <c r="F1009" s="76" t="s">
        <v>811</v>
      </c>
      <c r="G1009" s="265" t="s">
        <v>810</v>
      </c>
      <c r="H1009" s="122" t="s">
        <v>280</v>
      </c>
      <c r="I1009" s="74">
        <v>30583</v>
      </c>
      <c r="J1009" s="75" t="s">
        <v>19</v>
      </c>
      <c r="K1009" s="75" t="s">
        <v>203</v>
      </c>
      <c r="L1009" s="134" t="str">
        <f>IF(AND('331-CT'!$E$7=TH!H1009,OR(J1009="331",K1009="331")),"x","")</f>
        <v/>
      </c>
    </row>
    <row r="1010" spans="1:12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834</v>
      </c>
      <c r="E1010" s="73">
        <v>42328</v>
      </c>
      <c r="F1010" s="76" t="s">
        <v>626</v>
      </c>
      <c r="G1010" s="265" t="s">
        <v>813</v>
      </c>
      <c r="H1010" s="122" t="s">
        <v>629</v>
      </c>
      <c r="I1010" s="74">
        <v>6700000</v>
      </c>
      <c r="J1010" s="75" t="s">
        <v>242</v>
      </c>
      <c r="K1010" s="75" t="s">
        <v>203</v>
      </c>
      <c r="L1010" s="134" t="str">
        <f>IF(AND('331-CT'!$E$7=TH!H1010,OR(J1010="331",K1010="331")),"x","")</f>
        <v/>
      </c>
    </row>
    <row r="1011" spans="1:12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834</v>
      </c>
      <c r="E1011" s="73">
        <v>42328</v>
      </c>
      <c r="F1011" s="76" t="s">
        <v>627</v>
      </c>
      <c r="G1011" s="265" t="s">
        <v>813</v>
      </c>
      <c r="H1011" s="122" t="s">
        <v>629</v>
      </c>
      <c r="I1011" s="74">
        <v>670000</v>
      </c>
      <c r="J1011" s="75" t="s">
        <v>19</v>
      </c>
      <c r="K1011" s="75" t="s">
        <v>203</v>
      </c>
      <c r="L1011" s="134" t="str">
        <f>IF(AND('331-CT'!$E$7=TH!H1011,OR(J1011="331",K1011="331")),"x","")</f>
        <v/>
      </c>
    </row>
    <row r="1012" spans="1:12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820</v>
      </c>
      <c r="G1012" s="265" t="s">
        <v>821</v>
      </c>
      <c r="H1012" s="122" t="s">
        <v>111</v>
      </c>
      <c r="I1012" s="74">
        <v>280636364</v>
      </c>
      <c r="J1012" s="75" t="s">
        <v>655</v>
      </c>
      <c r="K1012" s="75" t="s">
        <v>18</v>
      </c>
      <c r="L1012" s="134" t="str">
        <f>IF(AND('331-CT'!$E$7=TH!H1012,OR(J1012="331",K1012="331")),"x","")</f>
        <v/>
      </c>
    </row>
    <row r="1013" spans="1:12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822</v>
      </c>
      <c r="G1013" s="265" t="s">
        <v>821</v>
      </c>
      <c r="H1013" s="122" t="s">
        <v>111</v>
      </c>
      <c r="I1013" s="74">
        <v>28063636</v>
      </c>
      <c r="J1013" s="75" t="s">
        <v>19</v>
      </c>
      <c r="K1013" s="75" t="s">
        <v>18</v>
      </c>
      <c r="L1013" s="134" t="str">
        <f>IF(AND('331-CT'!$E$7=TH!H1013,OR(J1013="331",K1013="331")),"x","")</f>
        <v/>
      </c>
    </row>
    <row r="1014" spans="1:12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314</v>
      </c>
      <c r="I1014" s="74">
        <v>8183794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835</v>
      </c>
      <c r="E1015" s="73">
        <v>42329</v>
      </c>
      <c r="F1015" s="76" t="s">
        <v>576</v>
      </c>
      <c r="G1015" s="265"/>
      <c r="H1015" s="122" t="s">
        <v>272</v>
      </c>
      <c r="I1015" s="74">
        <v>165000000</v>
      </c>
      <c r="J1015" s="75" t="s">
        <v>54</v>
      </c>
      <c r="K1015" s="75" t="s">
        <v>203</v>
      </c>
      <c r="L1015" s="134" t="str">
        <f>IF(AND('331-CT'!$E$7=TH!H1015,OR(J1015="331",K1015="331")),"x","")</f>
        <v/>
      </c>
    </row>
    <row r="1016" spans="1:12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1088</v>
      </c>
      <c r="E1016" s="73">
        <v>42329</v>
      </c>
      <c r="F1016" s="76" t="s">
        <v>816</v>
      </c>
      <c r="G1016" s="265" t="s">
        <v>817</v>
      </c>
      <c r="H1016" s="122" t="s">
        <v>188</v>
      </c>
      <c r="I1016" s="74">
        <v>9042800</v>
      </c>
      <c r="J1016" s="75" t="s">
        <v>242</v>
      </c>
      <c r="K1016" s="75" t="s">
        <v>203</v>
      </c>
      <c r="L1016" s="134" t="str">
        <f>IF(AND('331-CT'!$E$7=TH!H1016,OR(J1016="331",K1016="331")),"x","")</f>
        <v/>
      </c>
    </row>
    <row r="1017" spans="1:12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1088</v>
      </c>
      <c r="E1017" s="73">
        <v>42329</v>
      </c>
      <c r="F1017" s="76" t="s">
        <v>818</v>
      </c>
      <c r="G1017" s="265" t="s">
        <v>817</v>
      </c>
      <c r="H1017" s="122" t="s">
        <v>188</v>
      </c>
      <c r="I1017" s="74">
        <v>452140</v>
      </c>
      <c r="J1017" s="75" t="s">
        <v>19</v>
      </c>
      <c r="K1017" s="75" t="s">
        <v>203</v>
      </c>
      <c r="L1017" s="134" t="str">
        <f>IF(AND('331-CT'!$E$7=TH!H1017,OR(J1017="331",K1017="331")),"x","")</f>
        <v/>
      </c>
    </row>
    <row r="1018" spans="1:12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823</v>
      </c>
      <c r="G1018" s="265" t="s">
        <v>824</v>
      </c>
      <c r="H1018" s="122" t="s">
        <v>111</v>
      </c>
      <c r="I1018" s="74">
        <v>455818182</v>
      </c>
      <c r="J1018" s="75" t="s">
        <v>655</v>
      </c>
      <c r="K1018" s="75" t="s">
        <v>18</v>
      </c>
      <c r="L1018" s="134" t="str">
        <f>IF(AND('331-CT'!$E$7=TH!H1018,OR(J1018="331",K1018="331")),"x","")</f>
        <v/>
      </c>
    </row>
    <row r="1019" spans="1:12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825</v>
      </c>
      <c r="G1019" s="265" t="s">
        <v>824</v>
      </c>
      <c r="H1019" s="122" t="s">
        <v>111</v>
      </c>
      <c r="I1019" s="74">
        <v>45581818</v>
      </c>
      <c r="J1019" s="75" t="s">
        <v>19</v>
      </c>
      <c r="K1019" s="75" t="s">
        <v>18</v>
      </c>
      <c r="L1019" s="134" t="str">
        <f>IF(AND('331-CT'!$E$7=TH!H1019,OR(J1019="331",K1019="331")),"x","")</f>
        <v/>
      </c>
    </row>
    <row r="1020" spans="1:12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315</v>
      </c>
      <c r="I1020" s="74">
        <v>16374064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317</v>
      </c>
      <c r="I1021" s="74">
        <v>13099251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316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318</v>
      </c>
      <c r="I1023" s="74">
        <v>8187032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319</v>
      </c>
      <c r="I1024" s="74">
        <v>12280547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273</v>
      </c>
      <c r="G1025" s="265"/>
      <c r="H1025" s="122" t="s">
        <v>320</v>
      </c>
      <c r="I1025" s="74">
        <v>16374064</v>
      </c>
      <c r="J1025" s="75" t="s">
        <v>240</v>
      </c>
      <c r="K1025" s="75" t="s">
        <v>54</v>
      </c>
      <c r="L1025" s="134" t="str">
        <f>IF(AND('331-CT'!$E$7=TH!H1025,OR(J1025="331",K1025="331")),"x","")</f>
        <v/>
      </c>
    </row>
    <row r="1026" spans="1:12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303</v>
      </c>
      <c r="G1026" s="265"/>
      <c r="H1026" s="122" t="s">
        <v>321</v>
      </c>
      <c r="I1026" s="74">
        <v>11461845</v>
      </c>
      <c r="J1026" s="75" t="s">
        <v>240</v>
      </c>
      <c r="K1026" s="75" t="s">
        <v>54</v>
      </c>
      <c r="L1026" s="134" t="str">
        <f>IF(AND('331-CT'!$E$7=TH!H1026,OR(J1026="331",K1026="331")),"x","")</f>
        <v/>
      </c>
    </row>
    <row r="1027" spans="1:12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304</v>
      </c>
      <c r="G1027" s="265"/>
      <c r="H1027" s="122" t="s">
        <v>322</v>
      </c>
      <c r="I1027" s="74">
        <v>12280547</v>
      </c>
      <c r="J1027" s="75" t="s">
        <v>240</v>
      </c>
      <c r="K1027" s="75" t="s">
        <v>54</v>
      </c>
      <c r="L1027" s="134" t="str">
        <f>IF(AND('331-CT'!$E$7=TH!H1027,OR(J1027="331",K1027="331")),"x","")</f>
        <v/>
      </c>
    </row>
    <row r="1028" spans="1:12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418</v>
      </c>
      <c r="G1028" s="265"/>
      <c r="H1028" s="122" t="s">
        <v>324</v>
      </c>
      <c r="I1028" s="74">
        <v>12280547</v>
      </c>
      <c r="J1028" s="75" t="s">
        <v>240</v>
      </c>
      <c r="K1028" s="75" t="s">
        <v>54</v>
      </c>
      <c r="L1028" s="134" t="str">
        <f>IF(AND('331-CT'!$E$7=TH!H1028,OR(J1028="331",K1028="331")),"x","")</f>
        <v/>
      </c>
    </row>
    <row r="1029" spans="1:12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465</v>
      </c>
      <c r="G1029" s="265"/>
      <c r="H1029" s="122" t="s">
        <v>326</v>
      </c>
      <c r="I1029" s="74">
        <v>12280547</v>
      </c>
      <c r="J1029" s="75" t="s">
        <v>240</v>
      </c>
      <c r="K1029" s="75" t="s">
        <v>54</v>
      </c>
      <c r="L1029" s="134" t="str">
        <f>IF(AND('331-CT'!$E$7=TH!H1029,OR(J1029="331",K1029="331")),"x","")</f>
        <v/>
      </c>
    </row>
    <row r="1030" spans="1:12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466</v>
      </c>
      <c r="G1030" s="265"/>
      <c r="H1030" s="122" t="s">
        <v>417</v>
      </c>
      <c r="I1030" s="74">
        <v>12280547</v>
      </c>
      <c r="J1030" s="75" t="s">
        <v>240</v>
      </c>
      <c r="K1030" s="75" t="s">
        <v>54</v>
      </c>
      <c r="L1030" s="134" t="str">
        <f>IF(AND('331-CT'!$E$7=TH!H1030,OR(J1030="331",K1030="331")),"x","")</f>
        <v/>
      </c>
    </row>
    <row r="1031" spans="1:12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580</v>
      </c>
      <c r="G1031" s="265"/>
      <c r="H1031" s="122" t="s">
        <v>422</v>
      </c>
      <c r="I1031" s="74">
        <v>8187032</v>
      </c>
      <c r="J1031" s="75" t="s">
        <v>240</v>
      </c>
      <c r="K1031" s="75" t="s">
        <v>54</v>
      </c>
      <c r="L1031" s="134" t="str">
        <f>IF(AND('331-CT'!$E$7=TH!H1031,OR(J1031="331",K1031="331")),"x","")</f>
        <v/>
      </c>
    </row>
    <row r="1032" spans="1:12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581</v>
      </c>
      <c r="G1032" s="265"/>
      <c r="H1032" s="122" t="s">
        <v>456</v>
      </c>
      <c r="I1032" s="74">
        <v>8187032</v>
      </c>
      <c r="J1032" s="75" t="s">
        <v>240</v>
      </c>
      <c r="K1032" s="75" t="s">
        <v>54</v>
      </c>
      <c r="L1032" s="134" t="str">
        <f>IF(AND('331-CT'!$E$7=TH!H1032,OR(J1032="331",K1032="331")),"x","")</f>
        <v/>
      </c>
    </row>
    <row r="1033" spans="1:12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868</v>
      </c>
      <c r="G1033" s="265" t="s">
        <v>1082</v>
      </c>
      <c r="H1033" s="122" t="s">
        <v>649</v>
      </c>
      <c r="I1033" s="74">
        <v>36579400</v>
      </c>
      <c r="J1033" s="75" t="s">
        <v>242</v>
      </c>
      <c r="K1033" s="75" t="s">
        <v>18</v>
      </c>
      <c r="L1033" s="134" t="str">
        <f>IF(AND('331-CT'!$E$7=TH!H1033,OR(J1033="331",K1033="331")),"x","")</f>
        <v/>
      </c>
    </row>
    <row r="1034" spans="1:12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869</v>
      </c>
      <c r="G1034" s="265" t="s">
        <v>1082</v>
      </c>
      <c r="H1034" s="122" t="s">
        <v>649</v>
      </c>
      <c r="I1034" s="74">
        <v>3657940</v>
      </c>
      <c r="J1034" s="75" t="s">
        <v>19</v>
      </c>
      <c r="K1034" s="75" t="s">
        <v>18</v>
      </c>
      <c r="L1034" s="134" t="str">
        <f>IF(AND('331-CT'!$E$7=TH!H1034,OR(J1034="331",K1034="331")),"x","")</f>
        <v/>
      </c>
    </row>
    <row r="1035" spans="1:12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848</v>
      </c>
      <c r="E1035" s="73">
        <v>42335</v>
      </c>
      <c r="F1035" s="76" t="s">
        <v>827</v>
      </c>
      <c r="G1035" s="265" t="s">
        <v>828</v>
      </c>
      <c r="H1035" s="122" t="s">
        <v>829</v>
      </c>
      <c r="I1035" s="74">
        <v>4937000</v>
      </c>
      <c r="J1035" s="75" t="s">
        <v>655</v>
      </c>
      <c r="K1035" s="75" t="s">
        <v>203</v>
      </c>
      <c r="L1035" s="134" t="str">
        <f>IF(AND('331-CT'!$E$7=TH!H1035,OR(J1035="331",K1035="331")),"x","")</f>
        <v/>
      </c>
    </row>
    <row r="1036" spans="1:12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851</v>
      </c>
      <c r="E1036" s="73">
        <v>42336</v>
      </c>
      <c r="F1036" s="76" t="s">
        <v>831</v>
      </c>
      <c r="G1036" s="265" t="s">
        <v>832</v>
      </c>
      <c r="H1036" s="122" t="s">
        <v>774</v>
      </c>
      <c r="I1036" s="74">
        <v>3856320</v>
      </c>
      <c r="J1036" s="75" t="s">
        <v>655</v>
      </c>
      <c r="K1036" s="75" t="s">
        <v>203</v>
      </c>
      <c r="L1036" s="134" t="str">
        <f>IF(AND('331-CT'!$E$7=TH!H1036,OR(J1036="331",K1036="331")),"x","")</f>
        <v/>
      </c>
    </row>
    <row r="1037" spans="1:12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851</v>
      </c>
      <c r="E1037" s="73">
        <v>42336</v>
      </c>
      <c r="F1037" s="76" t="s">
        <v>833</v>
      </c>
      <c r="G1037" s="265" t="s">
        <v>832</v>
      </c>
      <c r="H1037" s="122" t="s">
        <v>774</v>
      </c>
      <c r="I1037" s="74">
        <v>385632</v>
      </c>
      <c r="J1037" s="75" t="s">
        <v>19</v>
      </c>
      <c r="K1037" s="75" t="s">
        <v>203</v>
      </c>
      <c r="L1037" s="134" t="str">
        <f>IF(AND('331-CT'!$E$7=TH!H1037,OR(J1037="331",K1037="331")),"x","")</f>
        <v/>
      </c>
    </row>
    <row r="1038" spans="1:12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855</v>
      </c>
      <c r="E1038" s="73">
        <v>42336</v>
      </c>
      <c r="F1038" s="76" t="s">
        <v>576</v>
      </c>
      <c r="G1038" s="265"/>
      <c r="H1038" s="122" t="s">
        <v>272</v>
      </c>
      <c r="I1038" s="74">
        <v>40000000</v>
      </c>
      <c r="J1038" s="75" t="s">
        <v>54</v>
      </c>
      <c r="K1038" s="75" t="s">
        <v>203</v>
      </c>
      <c r="L1038" s="134" t="str">
        <f>IF(AND('331-CT'!$E$7=TH!H1038,OR(J1038="331",K1038="331")),"x","")</f>
        <v/>
      </c>
    </row>
    <row r="1039" spans="1:12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858</v>
      </c>
      <c r="E1039" s="73">
        <v>42337</v>
      </c>
      <c r="F1039" s="76" t="s">
        <v>836</v>
      </c>
      <c r="G1039" s="265" t="s">
        <v>837</v>
      </c>
      <c r="H1039" s="122" t="s">
        <v>838</v>
      </c>
      <c r="I1039" s="74">
        <v>2418182</v>
      </c>
      <c r="J1039" s="75" t="s">
        <v>242</v>
      </c>
      <c r="K1039" s="75" t="s">
        <v>203</v>
      </c>
      <c r="L1039" s="134" t="str">
        <f>IF(AND('331-CT'!$E$7=TH!H1039,OR(J1039="331",K1039="331")),"x","")</f>
        <v/>
      </c>
    </row>
    <row r="1040" spans="1:12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858</v>
      </c>
      <c r="E1040" s="73">
        <v>42337</v>
      </c>
      <c r="F1040" s="76" t="s">
        <v>839</v>
      </c>
      <c r="G1040" s="265" t="s">
        <v>837</v>
      </c>
      <c r="H1040" s="122" t="s">
        <v>838</v>
      </c>
      <c r="I1040" s="74">
        <v>241818</v>
      </c>
      <c r="J1040" s="75" t="s">
        <v>19</v>
      </c>
      <c r="K1040" s="75" t="s">
        <v>203</v>
      </c>
      <c r="L1040" s="134" t="str">
        <f>IF(AND('331-CT'!$E$7=TH!H1040,OR(J1040="331",K1040="331")),"x","")</f>
        <v/>
      </c>
    </row>
    <row r="1041" spans="1:12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860</v>
      </c>
      <c r="E1041" s="73">
        <v>42337</v>
      </c>
      <c r="F1041" s="76" t="s">
        <v>1089</v>
      </c>
      <c r="G1041" s="265" t="s">
        <v>1090</v>
      </c>
      <c r="H1041" s="122" t="s">
        <v>1091</v>
      </c>
      <c r="I1041" s="74">
        <v>11730210</v>
      </c>
      <c r="J1041" s="75" t="s">
        <v>242</v>
      </c>
      <c r="K1041" s="75" t="s">
        <v>203</v>
      </c>
      <c r="L1041" s="134" t="str">
        <f>IF(AND('331-CT'!$E$7=TH!H1041,OR(J1041="331",K1041="331")),"x","")</f>
        <v/>
      </c>
    </row>
    <row r="1042" spans="1:12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860</v>
      </c>
      <c r="E1042" s="73">
        <v>42337</v>
      </c>
      <c r="F1042" s="76" t="s">
        <v>1092</v>
      </c>
      <c r="G1042" s="265" t="s">
        <v>1090</v>
      </c>
      <c r="H1042" s="122" t="s">
        <v>1091</v>
      </c>
      <c r="I1042" s="74">
        <v>1173021</v>
      </c>
      <c r="J1042" s="75" t="s">
        <v>19</v>
      </c>
      <c r="K1042" s="75" t="s">
        <v>203</v>
      </c>
      <c r="L1042" s="134" t="str">
        <f>IF(AND('331-CT'!$E$7=TH!H1042,OR(J1042="331",K1042="331")),"x","")</f>
        <v/>
      </c>
    </row>
    <row r="1043" spans="1:12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842</v>
      </c>
      <c r="G1043" s="265"/>
      <c r="H1043" s="122" t="s">
        <v>649</v>
      </c>
      <c r="I1043" s="74">
        <v>38659940</v>
      </c>
      <c r="J1043" s="75" t="s">
        <v>18</v>
      </c>
      <c r="K1043" s="75" t="s">
        <v>54</v>
      </c>
      <c r="L1043" s="134" t="str">
        <f>IF(AND('331-CT'!$E$7=TH!H1043,OR(J1043="331",K1043="331")),"x","")</f>
        <v/>
      </c>
    </row>
    <row r="1044" spans="1:12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74">
        <v>45000</v>
      </c>
      <c r="J1044" s="75" t="s">
        <v>242</v>
      </c>
      <c r="K1044" s="75" t="s">
        <v>54</v>
      </c>
      <c r="L1044" s="134" t="str">
        <f>IF(AND('331-CT'!$E$7=TH!H1044,OR(J1044="331",K1044="331")),"x","")</f>
        <v/>
      </c>
    </row>
    <row r="1045" spans="1:12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74">
        <v>4500</v>
      </c>
      <c r="J1045" s="75" t="s">
        <v>19</v>
      </c>
      <c r="K1045" s="75" t="s">
        <v>54</v>
      </c>
      <c r="L1045" s="134" t="str">
        <f>IF(AND('331-CT'!$E$7=TH!H1045,OR(J1045="331",K1045="331")),"x","")</f>
        <v/>
      </c>
    </row>
    <row r="1046" spans="1:12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843</v>
      </c>
      <c r="G1046" s="265"/>
      <c r="H1046" s="122" t="s">
        <v>267</v>
      </c>
      <c r="I1046" s="74">
        <v>10000000</v>
      </c>
      <c r="J1046" s="75" t="s">
        <v>212</v>
      </c>
      <c r="K1046" s="75" t="s">
        <v>54</v>
      </c>
      <c r="L1046" s="134" t="str">
        <f>IF(AND('331-CT'!$E$7=TH!H1046,OR(J1046="331",K1046="331")),"x","")</f>
        <v/>
      </c>
    </row>
    <row r="1047" spans="1:12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844</v>
      </c>
      <c r="G1047" s="265"/>
      <c r="H1047" s="122" t="s">
        <v>267</v>
      </c>
      <c r="I1047" s="74">
        <v>10000000</v>
      </c>
      <c r="J1047" s="75" t="s">
        <v>203</v>
      </c>
      <c r="K1047" s="75" t="s">
        <v>212</v>
      </c>
      <c r="L1047" s="134" t="str">
        <f>IF(AND('331-CT'!$E$7=TH!H1047,OR(J1047="331",K1047="331")),"x","")</f>
        <v/>
      </c>
    </row>
    <row r="1048" spans="1:12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870</v>
      </c>
      <c r="G1048" s="265" t="s">
        <v>871</v>
      </c>
      <c r="H1048" s="122" t="s">
        <v>150</v>
      </c>
      <c r="I1048" s="74">
        <v>1689997900</v>
      </c>
      <c r="J1048" s="75" t="s">
        <v>655</v>
      </c>
      <c r="K1048" s="75" t="s">
        <v>18</v>
      </c>
      <c r="L1048" s="134" t="str">
        <f>IF(AND('331-CT'!$E$7=TH!H1048,OR(J1048="331",K1048="331")),"x","")</f>
        <v/>
      </c>
    </row>
    <row r="1049" spans="1:12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872</v>
      </c>
      <c r="G1049" s="265" t="s">
        <v>871</v>
      </c>
      <c r="H1049" s="122" t="s">
        <v>150</v>
      </c>
      <c r="I1049" s="74">
        <v>168999790</v>
      </c>
      <c r="J1049" s="75" t="s">
        <v>19</v>
      </c>
      <c r="K1049" s="75" t="s">
        <v>18</v>
      </c>
      <c r="L1049" s="134" t="str">
        <f>IF(AND('331-CT'!$E$7=TH!H1049,OR(J1049="331",K1049="331")),"x","")</f>
        <v/>
      </c>
    </row>
    <row r="1050" spans="1:12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1053</v>
      </c>
      <c r="E1050" s="73">
        <v>42339</v>
      </c>
      <c r="F1050" s="76" t="s">
        <v>845</v>
      </c>
      <c r="G1050" s="265" t="s">
        <v>846</v>
      </c>
      <c r="H1050" s="122" t="s">
        <v>847</v>
      </c>
      <c r="I1050" s="74">
        <v>1520000</v>
      </c>
      <c r="J1050" s="75" t="s">
        <v>655</v>
      </c>
      <c r="K1050" s="75" t="s">
        <v>203</v>
      </c>
      <c r="L1050" s="134" t="str">
        <f>IF(AND('331-CT'!$E$7=TH!H1050,OR(J1050="331",K1050="331")),"x","")</f>
        <v/>
      </c>
    </row>
    <row r="1051" spans="1:12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1054</v>
      </c>
      <c r="E1051" s="73">
        <v>42340</v>
      </c>
      <c r="F1051" s="76" t="s">
        <v>849</v>
      </c>
      <c r="G1051" s="265" t="s">
        <v>850</v>
      </c>
      <c r="H1051" s="122" t="s">
        <v>829</v>
      </c>
      <c r="I1051" s="74">
        <v>3778000</v>
      </c>
      <c r="J1051" s="75" t="s">
        <v>655</v>
      </c>
      <c r="K1051" s="75" t="s">
        <v>203</v>
      </c>
      <c r="L1051" s="134" t="str">
        <f>IF(AND('331-CT'!$E$7=TH!H1051,OR(J1051="331",K1051="331")),"x","")</f>
        <v/>
      </c>
    </row>
    <row r="1052" spans="1:12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1055</v>
      </c>
      <c r="E1052" s="73">
        <v>42340</v>
      </c>
      <c r="F1052" s="76" t="s">
        <v>579</v>
      </c>
      <c r="G1052" s="265"/>
      <c r="H1052" s="122" t="s">
        <v>431</v>
      </c>
      <c r="I1052" s="74">
        <v>1000000000</v>
      </c>
      <c r="J1052" s="75" t="s">
        <v>203</v>
      </c>
      <c r="K1052" s="75" t="s">
        <v>39</v>
      </c>
      <c r="L1052" s="134" t="str">
        <f>IF(AND('331-CT'!$E$7=TH!H1052,OR(J1052="331",K1052="331")),"x","")</f>
        <v/>
      </c>
    </row>
    <row r="1053" spans="1:12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885</v>
      </c>
      <c r="E1053" s="73">
        <v>42340</v>
      </c>
      <c r="F1053" s="76" t="s">
        <v>576</v>
      </c>
      <c r="G1053" s="265"/>
      <c r="H1053" s="122" t="s">
        <v>272</v>
      </c>
      <c r="I1053" s="74">
        <v>250000000</v>
      </c>
      <c r="J1053" s="75" t="s">
        <v>54</v>
      </c>
      <c r="K1053" s="75" t="s">
        <v>203</v>
      </c>
      <c r="L1053" s="134" t="str">
        <f>IF(AND('331-CT'!$E$7=TH!H1053,OR(J1053="331",K1053="331")),"x","")</f>
        <v/>
      </c>
    </row>
    <row r="1054" spans="1:12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1083</v>
      </c>
      <c r="E1054" s="73">
        <v>42341</v>
      </c>
      <c r="F1054" s="76" t="s">
        <v>1089</v>
      </c>
      <c r="G1054" s="265" t="s">
        <v>646</v>
      </c>
      <c r="H1054" s="122" t="s">
        <v>1131</v>
      </c>
      <c r="I1054" s="74">
        <v>16200000</v>
      </c>
      <c r="J1054" s="75" t="s">
        <v>655</v>
      </c>
      <c r="K1054" s="75" t="s">
        <v>203</v>
      </c>
      <c r="L1054" s="134" t="str">
        <f>IF(AND('331-CT'!$E$7=TH!H1054,OR(J1054="331",K1054="331")),"x","")</f>
        <v/>
      </c>
    </row>
    <row r="1055" spans="1:12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1083</v>
      </c>
      <c r="E1055" s="73">
        <v>42341</v>
      </c>
      <c r="F1055" s="76" t="s">
        <v>1092</v>
      </c>
      <c r="G1055" s="265" t="s">
        <v>646</v>
      </c>
      <c r="H1055" s="122" t="s">
        <v>1131</v>
      </c>
      <c r="I1055" s="74">
        <v>1620000</v>
      </c>
      <c r="J1055" s="75" t="s">
        <v>19</v>
      </c>
      <c r="K1055" s="75" t="s">
        <v>203</v>
      </c>
      <c r="L1055" s="134" t="str">
        <f>IF(AND('331-CT'!$E$7=TH!H1055,OR(J1055="331",K1055="331")),"x","")</f>
        <v/>
      </c>
    </row>
    <row r="1056" spans="1:12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1066</v>
      </c>
      <c r="E1056" s="73">
        <v>42342</v>
      </c>
      <c r="F1056" s="76" t="s">
        <v>852</v>
      </c>
      <c r="G1056" s="265" t="s">
        <v>853</v>
      </c>
      <c r="H1056" s="122" t="s">
        <v>854</v>
      </c>
      <c r="I1056" s="74">
        <v>2990000</v>
      </c>
      <c r="J1056" s="75" t="s">
        <v>655</v>
      </c>
      <c r="K1056" s="75" t="s">
        <v>203</v>
      </c>
      <c r="L1056" s="134" t="str">
        <f>IF(AND('331-CT'!$E$7=TH!H1056,OR(J1056="331",K1056="331")),"x","")</f>
        <v/>
      </c>
    </row>
    <row r="1057" spans="1:12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301</v>
      </c>
      <c r="G1057" s="265"/>
      <c r="H1057" s="122" t="s">
        <v>407</v>
      </c>
      <c r="I1057" s="74">
        <v>30000000</v>
      </c>
      <c r="J1057" s="75" t="s">
        <v>18</v>
      </c>
      <c r="K1057" s="75" t="s">
        <v>54</v>
      </c>
      <c r="L1057" s="134" t="str">
        <f>IF(AND('331-CT'!$E$7=TH!H1057,OR(J1057="331",K1057="331")),"x","")</f>
        <v/>
      </c>
    </row>
    <row r="1058" spans="1:12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74">
        <v>25000</v>
      </c>
      <c r="J1058" s="75" t="s">
        <v>242</v>
      </c>
      <c r="K1058" s="75" t="s">
        <v>54</v>
      </c>
      <c r="L1058" s="134" t="str">
        <f>IF(AND('331-CT'!$E$7=TH!H1058,OR(J1058="331",K1058="331")),"x","")</f>
        <v/>
      </c>
    </row>
    <row r="1059" spans="1:12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74">
        <v>2500</v>
      </c>
      <c r="J1059" s="75" t="s">
        <v>19</v>
      </c>
      <c r="K1059" s="75" t="s">
        <v>54</v>
      </c>
      <c r="L1059" s="134" t="str">
        <f>IF(AND('331-CT'!$E$7=TH!H1059,OR(J1059="331",K1059="331")),"x","")</f>
        <v/>
      </c>
    </row>
    <row r="1060" spans="1:12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301</v>
      </c>
      <c r="G1060" s="265"/>
      <c r="H1060" s="122" t="s">
        <v>85</v>
      </c>
      <c r="I1060" s="74">
        <v>200000000</v>
      </c>
      <c r="J1060" s="75" t="s">
        <v>18</v>
      </c>
      <c r="K1060" s="75" t="s">
        <v>54</v>
      </c>
      <c r="L1060" s="134" t="str">
        <f>IF(AND('331-CT'!$E$7=TH!H1060,OR(J1060="331",K1060="331")),"x","")</f>
        <v/>
      </c>
    </row>
    <row r="1061" spans="1:12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74">
        <v>100000</v>
      </c>
      <c r="J1061" s="75" t="s">
        <v>242</v>
      </c>
      <c r="K1061" s="75" t="s">
        <v>54</v>
      </c>
      <c r="L1061" s="134" t="str">
        <f>IF(AND('331-CT'!$E$7=TH!H1061,OR(J1061="331",K1061="331")),"x","")</f>
        <v/>
      </c>
    </row>
    <row r="1062" spans="1:12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74">
        <v>10000</v>
      </c>
      <c r="J1062" s="75" t="s">
        <v>19</v>
      </c>
      <c r="K1062" s="75" t="s">
        <v>54</v>
      </c>
      <c r="L1062" s="134" t="str">
        <f>IF(AND('331-CT'!$E$7=TH!H1062,OR(J1062="331",K1062="331")),"x","")</f>
        <v/>
      </c>
    </row>
    <row r="1063" spans="1:12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1095</v>
      </c>
      <c r="E1063" s="73">
        <v>42343</v>
      </c>
      <c r="F1063" s="76" t="s">
        <v>827</v>
      </c>
      <c r="G1063" s="265" t="s">
        <v>856</v>
      </c>
      <c r="H1063" s="122" t="s">
        <v>857</v>
      </c>
      <c r="I1063" s="74">
        <v>692000</v>
      </c>
      <c r="J1063" s="75" t="s">
        <v>655</v>
      </c>
      <c r="K1063" s="75" t="s">
        <v>203</v>
      </c>
      <c r="L1063" s="134" t="str">
        <f>IF(AND('331-CT'!$E$7=TH!H1063,OR(J1063="331",K1063="331")),"x","")</f>
        <v/>
      </c>
    </row>
    <row r="1064" spans="1:12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1099</v>
      </c>
      <c r="E1064" s="73">
        <v>42345</v>
      </c>
      <c r="F1064" s="76" t="s">
        <v>827</v>
      </c>
      <c r="G1064" s="265" t="s">
        <v>859</v>
      </c>
      <c r="H1064" s="122" t="s">
        <v>857</v>
      </c>
      <c r="I1064" s="74">
        <v>3739000</v>
      </c>
      <c r="J1064" s="75" t="s">
        <v>655</v>
      </c>
      <c r="K1064" s="75" t="s">
        <v>203</v>
      </c>
      <c r="L1064" s="134" t="str">
        <f>IF(AND('331-CT'!$E$7=TH!H1064,OR(J1064="331",K1064="331")),"x","")</f>
        <v/>
      </c>
    </row>
    <row r="1065" spans="1:12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1103</v>
      </c>
      <c r="E1065" s="73">
        <v>42345</v>
      </c>
      <c r="F1065" s="76" t="s">
        <v>1078</v>
      </c>
      <c r="G1065" s="265" t="s">
        <v>1079</v>
      </c>
      <c r="H1065" s="122" t="s">
        <v>1080</v>
      </c>
      <c r="I1065" s="74">
        <v>7090909</v>
      </c>
      <c r="J1065" s="75" t="s">
        <v>242</v>
      </c>
      <c r="K1065" s="75" t="s">
        <v>203</v>
      </c>
      <c r="L1065" s="134" t="str">
        <f>IF(AND('331-CT'!$E$7=TH!H1065,OR(J1065="331",K1065="331")),"x","")</f>
        <v/>
      </c>
    </row>
    <row r="1066" spans="1:12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1103</v>
      </c>
      <c r="E1066" s="73">
        <v>42345</v>
      </c>
      <c r="F1066" s="76" t="s">
        <v>1081</v>
      </c>
      <c r="G1066" s="265" t="s">
        <v>1079</v>
      </c>
      <c r="H1066" s="122" t="s">
        <v>1080</v>
      </c>
      <c r="I1066" s="74">
        <v>709091</v>
      </c>
      <c r="J1066" s="75" t="s">
        <v>19</v>
      </c>
      <c r="K1066" s="75" t="s">
        <v>203</v>
      </c>
      <c r="L1066" s="134" t="str">
        <f>IF(AND('331-CT'!$E$7=TH!H1066,OR(J1066="331",K1066="331")),"x","")</f>
        <v/>
      </c>
    </row>
    <row r="1067" spans="1:12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1105</v>
      </c>
      <c r="E1067" s="73">
        <v>42346</v>
      </c>
      <c r="F1067" s="76" t="s">
        <v>1133</v>
      </c>
      <c r="G1067" s="265" t="s">
        <v>412</v>
      </c>
      <c r="H1067" s="122" t="s">
        <v>1126</v>
      </c>
      <c r="I1067" s="74">
        <v>11700000</v>
      </c>
      <c r="J1067" s="75" t="s">
        <v>655</v>
      </c>
      <c r="K1067" s="75" t="s">
        <v>203</v>
      </c>
      <c r="L1067" s="134" t="str">
        <f>IF(AND('331-CT'!$E$7=TH!H1067,OR(J1067="331",K1067="331")),"x","")</f>
        <v/>
      </c>
    </row>
    <row r="1068" spans="1:12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1105</v>
      </c>
      <c r="E1068" s="73">
        <v>42346</v>
      </c>
      <c r="F1068" s="76" t="s">
        <v>1134</v>
      </c>
      <c r="G1068" s="265" t="s">
        <v>412</v>
      </c>
      <c r="H1068" s="122" t="s">
        <v>1126</v>
      </c>
      <c r="I1068" s="74">
        <v>1170000</v>
      </c>
      <c r="J1068" s="75" t="s">
        <v>19</v>
      </c>
      <c r="K1068" s="75" t="s">
        <v>203</v>
      </c>
      <c r="L1068" s="134" t="str">
        <f>IF(AND('331-CT'!$E$7=TH!H1068,OR(J1068="331",K1068="331")),"x","")</f>
        <v/>
      </c>
    </row>
    <row r="1069" spans="1:12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1106</v>
      </c>
      <c r="E1069" s="73">
        <v>42347</v>
      </c>
      <c r="F1069" s="76" t="s">
        <v>861</v>
      </c>
      <c r="G1069" s="265" t="s">
        <v>862</v>
      </c>
      <c r="H1069" s="122" t="s">
        <v>280</v>
      </c>
      <c r="I1069" s="74">
        <v>472127</v>
      </c>
      <c r="J1069" s="75" t="s">
        <v>242</v>
      </c>
      <c r="K1069" s="75" t="s">
        <v>203</v>
      </c>
      <c r="L1069" s="134" t="str">
        <f>IF(AND('331-CT'!$E$7=TH!H1069,OR(J1069="331",K1069="331")),"x","")</f>
        <v/>
      </c>
    </row>
    <row r="1070" spans="1:12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1106</v>
      </c>
      <c r="E1070" s="73">
        <v>42347</v>
      </c>
      <c r="F1070" s="76" t="s">
        <v>1093</v>
      </c>
      <c r="G1070" s="265" t="s">
        <v>862</v>
      </c>
      <c r="H1070" s="122" t="s">
        <v>280</v>
      </c>
      <c r="I1070" s="74">
        <v>47213</v>
      </c>
      <c r="J1070" s="75" t="s">
        <v>19</v>
      </c>
      <c r="K1070" s="75" t="s">
        <v>203</v>
      </c>
      <c r="L1070" s="134" t="str">
        <f>IF(AND('331-CT'!$E$7=TH!H1070,OR(J1070="331",K1070="331")),"x","")</f>
        <v/>
      </c>
    </row>
    <row r="1071" spans="1:12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1110</v>
      </c>
      <c r="E1071" s="73">
        <v>42348</v>
      </c>
      <c r="F1071" s="76" t="s">
        <v>863</v>
      </c>
      <c r="G1071" s="265" t="s">
        <v>864</v>
      </c>
      <c r="H1071" s="122" t="s">
        <v>783</v>
      </c>
      <c r="I1071" s="74">
        <v>6818182</v>
      </c>
      <c r="J1071" s="75" t="s">
        <v>242</v>
      </c>
      <c r="K1071" s="75" t="s">
        <v>203</v>
      </c>
      <c r="L1071" s="134" t="str">
        <f>IF(AND('331-CT'!$E$7=TH!H1071,OR(J1071="331",K1071="331")),"x","")</f>
        <v/>
      </c>
    </row>
    <row r="1072" spans="1:12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1110</v>
      </c>
      <c r="E1072" s="73">
        <v>42348</v>
      </c>
      <c r="F1072" s="76" t="s">
        <v>1094</v>
      </c>
      <c r="G1072" s="265" t="s">
        <v>864</v>
      </c>
      <c r="H1072" s="122" t="s">
        <v>783</v>
      </c>
      <c r="I1072" s="74">
        <v>681818</v>
      </c>
      <c r="J1072" s="75" t="s">
        <v>19</v>
      </c>
      <c r="K1072" s="75" t="s">
        <v>203</v>
      </c>
      <c r="L1072" s="134" t="str">
        <f>IF(AND('331-CT'!$E$7=TH!H1072,OR(J1072="331",K1072="331")),"x","")</f>
        <v/>
      </c>
    </row>
    <row r="1073" spans="1:12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1118</v>
      </c>
      <c r="E1073" s="73">
        <v>42348</v>
      </c>
      <c r="F1073" s="76" t="s">
        <v>1133</v>
      </c>
      <c r="G1073" s="265" t="s">
        <v>413</v>
      </c>
      <c r="H1073" s="122" t="s">
        <v>1126</v>
      </c>
      <c r="I1073" s="74">
        <v>11700000</v>
      </c>
      <c r="J1073" s="75" t="s">
        <v>655</v>
      </c>
      <c r="K1073" s="75" t="s">
        <v>203</v>
      </c>
      <c r="L1073" s="134" t="str">
        <f>IF(AND('331-CT'!$E$7=TH!H1073,OR(J1073="331",K1073="331")),"x","")</f>
        <v/>
      </c>
    </row>
    <row r="1074" spans="1:12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1118</v>
      </c>
      <c r="E1074" s="73">
        <v>42348</v>
      </c>
      <c r="F1074" s="76" t="s">
        <v>1134</v>
      </c>
      <c r="G1074" s="265" t="s">
        <v>413</v>
      </c>
      <c r="H1074" s="122" t="s">
        <v>1126</v>
      </c>
      <c r="I1074" s="74">
        <v>1170000</v>
      </c>
      <c r="J1074" s="75" t="s">
        <v>19</v>
      </c>
      <c r="K1074" s="75" t="s">
        <v>203</v>
      </c>
      <c r="L1074" s="134" t="str">
        <f>IF(AND('331-CT'!$E$7=TH!H1074,OR(J1074="331",K1074="331")),"x","")</f>
        <v/>
      </c>
    </row>
    <row r="1075" spans="1:12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1122</v>
      </c>
      <c r="E1075" s="73">
        <v>42349</v>
      </c>
      <c r="F1075" s="76" t="s">
        <v>576</v>
      </c>
      <c r="G1075" s="265"/>
      <c r="H1075" s="122" t="s">
        <v>272</v>
      </c>
      <c r="I1075" s="74">
        <v>450000000</v>
      </c>
      <c r="J1075" s="75" t="s">
        <v>54</v>
      </c>
      <c r="K1075" s="75" t="s">
        <v>203</v>
      </c>
      <c r="L1075" s="134" t="str">
        <f>IF(AND('331-CT'!$E$7=TH!H1075,OR(J1075="331",K1075="331")),"x","")</f>
        <v/>
      </c>
    </row>
    <row r="1076" spans="1:12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868</v>
      </c>
      <c r="G1076" s="265"/>
      <c r="H1076" s="122" t="s">
        <v>649</v>
      </c>
      <c r="I1076" s="74">
        <v>40237340</v>
      </c>
      <c r="J1076" s="75" t="s">
        <v>18</v>
      </c>
      <c r="K1076" s="75" t="s">
        <v>54</v>
      </c>
      <c r="L1076" s="134" t="str">
        <f>IF(AND('331-CT'!$E$7=TH!H1076,OR(J1076="331",K1076="331")),"x","")</f>
        <v/>
      </c>
    </row>
    <row r="1077" spans="1:12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74">
        <v>45000</v>
      </c>
      <c r="J1077" s="75" t="s">
        <v>242</v>
      </c>
      <c r="K1077" s="75" t="s">
        <v>54</v>
      </c>
      <c r="L1077" s="134" t="str">
        <f>IF(AND('331-CT'!$E$7=TH!H1077,OR(J1077="331",K1077="331")),"x","")</f>
        <v/>
      </c>
    </row>
    <row r="1078" spans="1:12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74">
        <v>4500</v>
      </c>
      <c r="J1078" s="75" t="s">
        <v>19</v>
      </c>
      <c r="K1078" s="75" t="s">
        <v>54</v>
      </c>
      <c r="L1078" s="134" t="str">
        <f>IF(AND('331-CT'!$E$7=TH!H1078,OR(J1078="331",K1078="331")),"x","")</f>
        <v/>
      </c>
    </row>
    <row r="1079" spans="1:12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886</v>
      </c>
      <c r="G1079" s="265"/>
      <c r="H1079" s="122" t="s">
        <v>481</v>
      </c>
      <c r="I1079" s="74">
        <v>200000000</v>
      </c>
      <c r="J1079" s="75" t="s">
        <v>18</v>
      </c>
      <c r="K1079" s="75" t="s">
        <v>54</v>
      </c>
      <c r="L1079" s="134" t="str">
        <f>IF(AND('331-CT'!$E$7=TH!H1079,OR(J1079="331",K1079="331")),"x","")</f>
        <v/>
      </c>
    </row>
    <row r="1080" spans="1:12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74">
        <v>120000</v>
      </c>
      <c r="J1080" s="75" t="s">
        <v>242</v>
      </c>
      <c r="K1080" s="75" t="s">
        <v>54</v>
      </c>
      <c r="L1080" s="134" t="str">
        <f>IF(AND('331-CT'!$E$7=TH!H1080,OR(J1080="331",K1080="331")),"x","")</f>
        <v/>
      </c>
    </row>
    <row r="1081" spans="1:12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74">
        <v>12000</v>
      </c>
      <c r="J1081" s="75" t="s">
        <v>19</v>
      </c>
      <c r="K1081" s="75" t="s">
        <v>54</v>
      </c>
      <c r="L1081" s="134" t="str">
        <f>IF(AND('331-CT'!$E$7=TH!H1081,OR(J1081="331",K1081="331")),"x","")</f>
        <v/>
      </c>
    </row>
    <row r="1082" spans="1:12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887</v>
      </c>
      <c r="G1082" s="265"/>
      <c r="H1082" s="122" t="s">
        <v>791</v>
      </c>
      <c r="I1082" s="74">
        <v>16743100</v>
      </c>
      <c r="J1082" s="75" t="s">
        <v>18</v>
      </c>
      <c r="K1082" s="75" t="s">
        <v>54</v>
      </c>
      <c r="L1082" s="134" t="str">
        <f>IF(AND('331-CT'!$E$7=TH!H1082,OR(J1082="331",K1082="331")),"x","")</f>
        <v/>
      </c>
    </row>
    <row r="1083" spans="1:12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74">
        <v>40000</v>
      </c>
      <c r="J1083" s="75" t="s">
        <v>242</v>
      </c>
      <c r="K1083" s="75" t="s">
        <v>54</v>
      </c>
      <c r="L1083" s="134" t="str">
        <f>IF(AND('331-CT'!$E$7=TH!H1083,OR(J1083="331",K1083="331")),"x","")</f>
        <v/>
      </c>
    </row>
    <row r="1084" spans="1:12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74">
        <v>4000</v>
      </c>
      <c r="J1084" s="75" t="s">
        <v>19</v>
      </c>
      <c r="K1084" s="75" t="s">
        <v>54</v>
      </c>
      <c r="L1084" s="134" t="str">
        <f>IF(AND('331-CT'!$E$7=TH!H1084,OR(J1084="331",K1084="331")),"x","")</f>
        <v/>
      </c>
    </row>
    <row r="1085" spans="1:12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888</v>
      </c>
      <c r="G1085" s="265"/>
      <c r="H1085" s="122" t="s">
        <v>300</v>
      </c>
      <c r="I1085" s="74">
        <v>114906620</v>
      </c>
      <c r="J1085" s="75" t="s">
        <v>18</v>
      </c>
      <c r="K1085" s="75" t="s">
        <v>54</v>
      </c>
      <c r="L1085" s="134" t="str">
        <f>IF(AND('331-CT'!$E$7=TH!H1085,OR(J1085="331",K1085="331")),"x","")</f>
        <v/>
      </c>
    </row>
    <row r="1086" spans="1:12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74">
        <v>91925</v>
      </c>
      <c r="J1086" s="75" t="s">
        <v>242</v>
      </c>
      <c r="K1086" s="75" t="s">
        <v>54</v>
      </c>
      <c r="L1086" s="134" t="str">
        <f>IF(AND('331-CT'!$E$7=TH!H1086,OR(J1086="331",K1086="331")),"x","")</f>
        <v/>
      </c>
    </row>
    <row r="1087" spans="1:12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74">
        <v>9192</v>
      </c>
      <c r="J1087" s="75" t="s">
        <v>19</v>
      </c>
      <c r="K1087" s="75" t="s">
        <v>54</v>
      </c>
      <c r="L1087" s="134" t="str">
        <f>IF(AND('331-CT'!$E$7=TH!H1087,OR(J1087="331",K1087="331")),"x","")</f>
        <v/>
      </c>
    </row>
    <row r="1088" spans="1:12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889</v>
      </c>
      <c r="G1088" s="265"/>
      <c r="H1088" s="122" t="s">
        <v>602</v>
      </c>
      <c r="I1088" s="74">
        <v>75000000</v>
      </c>
      <c r="J1088" s="75" t="s">
        <v>18</v>
      </c>
      <c r="K1088" s="75" t="s">
        <v>54</v>
      </c>
      <c r="L1088" s="134" t="str">
        <f>IF(AND('331-CT'!$E$7=TH!H1088,OR(J1088="331",K1088="331")),"x","")</f>
        <v/>
      </c>
    </row>
    <row r="1089" spans="1:12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74">
        <v>45000</v>
      </c>
      <c r="J1089" s="75" t="s">
        <v>242</v>
      </c>
      <c r="K1089" s="75" t="s">
        <v>54</v>
      </c>
      <c r="L1089" s="134" t="str">
        <f>IF(AND('331-CT'!$E$7=TH!H1089,OR(J1089="331",K1089="331")),"x","")</f>
        <v/>
      </c>
    </row>
    <row r="1090" spans="1:12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74">
        <v>4500</v>
      </c>
      <c r="J1090" s="75" t="s">
        <v>19</v>
      </c>
      <c r="K1090" s="75" t="s">
        <v>54</v>
      </c>
      <c r="L1090" s="134" t="str">
        <f>IF(AND('331-CT'!$E$7=TH!H1090,OR(J1090="331",K1090="331")),"x","")</f>
        <v/>
      </c>
    </row>
    <row r="1091" spans="1:12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1072</v>
      </c>
      <c r="G1091" s="265" t="s">
        <v>1073</v>
      </c>
      <c r="H1091" s="122" t="s">
        <v>649</v>
      </c>
      <c r="I1091" s="74">
        <v>34392600</v>
      </c>
      <c r="J1091" s="75" t="s">
        <v>242</v>
      </c>
      <c r="K1091" s="75" t="s">
        <v>18</v>
      </c>
      <c r="L1091" s="134" t="str">
        <f>IF(AND('331-CT'!$E$7=TH!H1091,OR(J1091="331",K1091="331")),"x","")</f>
        <v/>
      </c>
    </row>
    <row r="1092" spans="1:12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1074</v>
      </c>
      <c r="G1092" s="265" t="s">
        <v>1073</v>
      </c>
      <c r="H1092" s="122" t="s">
        <v>649</v>
      </c>
      <c r="I1092" s="74">
        <v>3439260</v>
      </c>
      <c r="J1092" s="75" t="s">
        <v>19</v>
      </c>
      <c r="K1092" s="75" t="s">
        <v>18</v>
      </c>
      <c r="L1092" s="134" t="str">
        <f>IF(AND('331-CT'!$E$7=TH!H1092,OR(J1092="331",K1092="331")),"x","")</f>
        <v/>
      </c>
    </row>
    <row r="1093" spans="1:12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314</v>
      </c>
      <c r="I1093" s="74">
        <v>7916667</v>
      </c>
      <c r="J1093" s="75" t="s">
        <v>240</v>
      </c>
      <c r="K1093" s="75" t="s">
        <v>54</v>
      </c>
      <c r="L1093" s="134" t="str">
        <f>IF(AND('331-CT'!$E$7=TH!H1093,OR(J1093="331",K1093="331")),"x","")</f>
        <v/>
      </c>
    </row>
    <row r="1094" spans="1:12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318</v>
      </c>
      <c r="I1094" s="74">
        <v>7916667</v>
      </c>
      <c r="J1094" s="75" t="s">
        <v>240</v>
      </c>
      <c r="K1094" s="75" t="s">
        <v>54</v>
      </c>
      <c r="L1094" s="134" t="str">
        <f>IF(AND('331-CT'!$E$7=TH!H1094,OR(J1094="331",K1094="331")),"x","")</f>
        <v/>
      </c>
    </row>
    <row r="1095" spans="1:12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315</v>
      </c>
      <c r="I1095" s="74">
        <v>15833333</v>
      </c>
      <c r="J1095" s="75" t="s">
        <v>240</v>
      </c>
      <c r="K1095" s="75" t="s">
        <v>54</v>
      </c>
      <c r="L1095" s="134" t="str">
        <f>IF(AND('331-CT'!$E$7=TH!H1095,OR(J1095="331",K1095="331")),"x","")</f>
        <v/>
      </c>
    </row>
    <row r="1096" spans="1:12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1096</v>
      </c>
      <c r="G1096" s="265" t="s">
        <v>1097</v>
      </c>
      <c r="H1096" s="122" t="s">
        <v>150</v>
      </c>
      <c r="I1096" s="74">
        <v>31372800</v>
      </c>
      <c r="J1096" s="75" t="s">
        <v>655</v>
      </c>
      <c r="K1096" s="75" t="s">
        <v>18</v>
      </c>
      <c r="L1096" s="134" t="str">
        <f>IF(AND('331-CT'!$E$7=TH!H1096,OR(J1096="331",K1096="331")),"x","")</f>
        <v/>
      </c>
    </row>
    <row r="1097" spans="1:12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1098</v>
      </c>
      <c r="G1097" s="265" t="s">
        <v>1097</v>
      </c>
      <c r="H1097" s="122" t="s">
        <v>150</v>
      </c>
      <c r="I1097" s="74">
        <v>3137280</v>
      </c>
      <c r="J1097" s="75" t="s">
        <v>19</v>
      </c>
      <c r="K1097" s="75" t="s">
        <v>18</v>
      </c>
      <c r="L1097" s="134" t="str">
        <f>IF(AND('331-CT'!$E$7=TH!H1097,OR(J1097="331",K1097="331")),"x","")</f>
        <v/>
      </c>
    </row>
    <row r="1098" spans="1:12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1123</v>
      </c>
      <c r="E1098" s="73">
        <v>42360</v>
      </c>
      <c r="F1098" s="76" t="s">
        <v>576</v>
      </c>
      <c r="G1098" s="265"/>
      <c r="H1098" s="122" t="s">
        <v>272</v>
      </c>
      <c r="I1098" s="74">
        <v>170000000</v>
      </c>
      <c r="J1098" s="75" t="s">
        <v>54</v>
      </c>
      <c r="K1098" s="75" t="s">
        <v>203</v>
      </c>
      <c r="L1098" s="134" t="str">
        <f>IF(AND('331-CT'!$E$7=TH!H1098,OR(J1098="331",K1098="331")),"x","")</f>
        <v/>
      </c>
    </row>
    <row r="1099" spans="1:12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317</v>
      </c>
      <c r="I1099" s="74">
        <v>12681709</v>
      </c>
      <c r="J1099" s="75" t="s">
        <v>240</v>
      </c>
      <c r="K1099" s="75" t="s">
        <v>54</v>
      </c>
      <c r="L1099" s="134" t="str">
        <f>IF(AND('331-CT'!$E$7=TH!H1099,OR(J1099="331",K1099="331")),"x","")</f>
        <v/>
      </c>
    </row>
    <row r="1100" spans="1:12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316</v>
      </c>
      <c r="I1100" s="74">
        <v>11889102</v>
      </c>
      <c r="J1100" s="75" t="s">
        <v>240</v>
      </c>
      <c r="K1100" s="75" t="s">
        <v>54</v>
      </c>
      <c r="L1100" s="134" t="str">
        <f>IF(AND('331-CT'!$E$7=TH!H1100,OR(J1100="331",K1100="331")),"x","")</f>
        <v/>
      </c>
    </row>
    <row r="1101" spans="1:12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319</v>
      </c>
      <c r="I1101" s="74">
        <v>11889102</v>
      </c>
      <c r="J1101" s="75" t="s">
        <v>240</v>
      </c>
      <c r="K1101" s="75" t="s">
        <v>54</v>
      </c>
      <c r="L1101" s="134" t="str">
        <f>IF(AND('331-CT'!$E$7=TH!H1101,OR(J1101="331",K1101="331")),"x","")</f>
        <v/>
      </c>
    </row>
    <row r="1102" spans="1:12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273</v>
      </c>
      <c r="G1102" s="265"/>
      <c r="H1102" s="122" t="s">
        <v>320</v>
      </c>
      <c r="I1102" s="74">
        <v>15852135</v>
      </c>
      <c r="J1102" s="75" t="s">
        <v>240</v>
      </c>
      <c r="K1102" s="75" t="s">
        <v>54</v>
      </c>
      <c r="L1102" s="134" t="str">
        <f>IF(AND('331-CT'!$E$7=TH!H1102,OR(J1102="331",K1102="331")),"x","")</f>
        <v/>
      </c>
    </row>
    <row r="1103" spans="1:12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303</v>
      </c>
      <c r="G1103" s="265"/>
      <c r="H1103" s="122" t="s">
        <v>321</v>
      </c>
      <c r="I1103" s="74">
        <v>11096494</v>
      </c>
      <c r="J1103" s="75" t="s">
        <v>240</v>
      </c>
      <c r="K1103" s="75" t="s">
        <v>54</v>
      </c>
      <c r="L1103" s="134" t="str">
        <f>IF(AND('331-CT'!$E$7=TH!H1103,OR(J1103="331",K1103="331")),"x","")</f>
        <v/>
      </c>
    </row>
    <row r="1104" spans="1:12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304</v>
      </c>
      <c r="G1104" s="265"/>
      <c r="H1104" s="122" t="s">
        <v>322</v>
      </c>
      <c r="I1104" s="74">
        <v>11889102</v>
      </c>
      <c r="J1104" s="75" t="s">
        <v>240</v>
      </c>
      <c r="K1104" s="75" t="s">
        <v>54</v>
      </c>
      <c r="L1104" s="134" t="str">
        <f>IF(AND('331-CT'!$E$7=TH!H1104,OR(J1104="331",K1104="331")),"x","")</f>
        <v/>
      </c>
    </row>
    <row r="1105" spans="1:13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465</v>
      </c>
      <c r="G1105" s="265"/>
      <c r="H1105" s="122" t="s">
        <v>326</v>
      </c>
      <c r="I1105" s="74">
        <v>11889102</v>
      </c>
      <c r="J1105" s="75" t="s">
        <v>240</v>
      </c>
      <c r="K1105" s="75" t="s">
        <v>54</v>
      </c>
      <c r="L1105" s="134" t="str">
        <f>IF(AND('331-CT'!$E$7=TH!H1105,OR(J1105="331",K1105="331")),"x","")</f>
        <v/>
      </c>
    </row>
    <row r="1106" spans="1:13" ht="15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466</v>
      </c>
      <c r="G1106" s="265"/>
      <c r="H1106" s="122" t="s">
        <v>417</v>
      </c>
      <c r="I1106" s="74">
        <v>11889102</v>
      </c>
      <c r="J1106" s="75" t="s">
        <v>240</v>
      </c>
      <c r="K1106" s="75" t="s">
        <v>54</v>
      </c>
      <c r="L1106" s="134" t="str">
        <f>IF(AND('331-CT'!$E$7=TH!H1106,OR(J1106="331",K1106="331")),"x","")</f>
        <v/>
      </c>
      <c r="M1106" s="388"/>
    </row>
    <row r="1107" spans="1:13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580</v>
      </c>
      <c r="G1107" s="265"/>
      <c r="H1107" s="122" t="s">
        <v>422</v>
      </c>
      <c r="I1107" s="74">
        <v>7926068</v>
      </c>
      <c r="J1107" s="75" t="s">
        <v>240</v>
      </c>
      <c r="K1107" s="75" t="s">
        <v>54</v>
      </c>
      <c r="L1107" s="134" t="str">
        <f>IF(AND('331-CT'!$E$7=TH!H1107,OR(J1107="331",K1107="331")),"x","")</f>
        <v/>
      </c>
    </row>
    <row r="1108" spans="1:13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581</v>
      </c>
      <c r="G1108" s="265"/>
      <c r="H1108" s="122" t="s">
        <v>456</v>
      </c>
      <c r="I1108" s="74">
        <v>7926068</v>
      </c>
      <c r="J1108" s="75" t="s">
        <v>240</v>
      </c>
      <c r="K1108" s="75" t="s">
        <v>54</v>
      </c>
      <c r="L1108" s="134" t="str">
        <f>IF(AND('331-CT'!$E$7=TH!H1108,OR(J1108="331",K1108="331")),"x","")</f>
        <v/>
      </c>
    </row>
    <row r="1109" spans="1:13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418</v>
      </c>
      <c r="G1109" s="406"/>
      <c r="H1109" s="314" t="s">
        <v>324</v>
      </c>
      <c r="I1109" s="74">
        <v>11889102</v>
      </c>
      <c r="J1109" s="315" t="s">
        <v>240</v>
      </c>
      <c r="K1109" s="315" t="s">
        <v>54</v>
      </c>
      <c r="L1109" s="134" t="str">
        <f>IF(AND('331-CT'!$E$7=TH!H1109,OR(J1109="331",K1109="331")),"x","")</f>
        <v/>
      </c>
    </row>
    <row r="1110" spans="1:13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1057</v>
      </c>
      <c r="G1110" s="406"/>
      <c r="H1110" s="314" t="s">
        <v>649</v>
      </c>
      <c r="I1110" s="74">
        <v>37831860</v>
      </c>
      <c r="J1110" s="315" t="s">
        <v>18</v>
      </c>
      <c r="K1110" s="315" t="s">
        <v>54</v>
      </c>
      <c r="L1110" s="134" t="str">
        <f>IF(AND('331-CT'!$E$7=TH!H1110,OR(J1110="331",K1110="331")),"x","")</f>
        <v/>
      </c>
    </row>
    <row r="1111" spans="1:13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74">
        <v>45000</v>
      </c>
      <c r="J1111" s="315" t="s">
        <v>242</v>
      </c>
      <c r="K1111" s="315" t="s">
        <v>54</v>
      </c>
      <c r="L1111" s="134" t="str">
        <f>IF(AND('331-CT'!$E$7=TH!H1111,OR(J1111="331",K1111="331")),"x","")</f>
        <v/>
      </c>
    </row>
    <row r="1112" spans="1:13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74">
        <v>4500</v>
      </c>
      <c r="J1112" s="315" t="s">
        <v>19</v>
      </c>
      <c r="K1112" s="315" t="s">
        <v>54</v>
      </c>
      <c r="L1112" s="134" t="str">
        <f>IF(AND('331-CT'!$E$7=TH!H1112,OR(J1112="331",K1112="331")),"x","")</f>
        <v/>
      </c>
    </row>
    <row r="1113" spans="1:13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1058</v>
      </c>
      <c r="G1113" s="406"/>
      <c r="H1113" s="314" t="s">
        <v>1059</v>
      </c>
      <c r="I1113" s="74">
        <v>1982640000</v>
      </c>
      <c r="J1113" s="315" t="s">
        <v>54</v>
      </c>
      <c r="K1113" s="315" t="s">
        <v>227</v>
      </c>
      <c r="L1113" s="134" t="str">
        <f>IF(AND('331-CT'!$E$7=TH!H1113,OR(J1113="331",K1113="331")),"x","")</f>
        <v/>
      </c>
    </row>
    <row r="1114" spans="1:13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1">
        <v>26816</v>
      </c>
      <c r="J1114" s="412" t="s">
        <v>54</v>
      </c>
      <c r="K1114" s="412" t="s">
        <v>99</v>
      </c>
      <c r="L1114" s="134" t="str">
        <f>IF(AND('331-CT'!$E$7=TH!H1114,OR(J1114="331",K1114="331")),"x","")</f>
        <v/>
      </c>
    </row>
    <row r="1115" spans="1:13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1100</v>
      </c>
      <c r="G1115" s="409" t="s">
        <v>1101</v>
      </c>
      <c r="H1115" s="410" t="s">
        <v>190</v>
      </c>
      <c r="I1115" s="411">
        <v>34528697</v>
      </c>
      <c r="J1115" s="412" t="s">
        <v>655</v>
      </c>
      <c r="K1115" s="412" t="s">
        <v>18</v>
      </c>
      <c r="L1115" s="134" t="str">
        <f>IF(AND('331-CT'!$E$7=TH!H1115,OR(J1115="331",K1115="331")),"x","")</f>
        <v/>
      </c>
    </row>
    <row r="1116" spans="1:13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1102</v>
      </c>
      <c r="G1116" s="417" t="s">
        <v>1101</v>
      </c>
      <c r="H1116" s="314" t="s">
        <v>190</v>
      </c>
      <c r="I1116" s="74">
        <v>3452869</v>
      </c>
      <c r="J1116" s="315" t="s">
        <v>19</v>
      </c>
      <c r="K1116" s="315" t="s">
        <v>18</v>
      </c>
      <c r="L1116" s="134" t="str">
        <f>IF(AND('331-CT'!$E$7=TH!H1116,OR(J1116="331",K1116="331")),"x","")</f>
        <v/>
      </c>
    </row>
    <row r="1117" spans="1:13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1135</v>
      </c>
      <c r="E1117" s="311">
        <v>42363</v>
      </c>
      <c r="F1117" s="312" t="s">
        <v>576</v>
      </c>
      <c r="G1117" s="316"/>
      <c r="H1117" s="314" t="s">
        <v>272</v>
      </c>
      <c r="I1117" s="74">
        <v>13000000</v>
      </c>
      <c r="J1117" s="315" t="s">
        <v>54</v>
      </c>
      <c r="K1117" s="315" t="s">
        <v>203</v>
      </c>
      <c r="L1117" s="134" t="str">
        <f>IF(AND('331-CT'!$E$7=TH!H1117,OR(J1117="331",K1117="331")),"x","")</f>
        <v/>
      </c>
    </row>
    <row r="1118" spans="1:13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1104</v>
      </c>
      <c r="E1118" s="311">
        <v>42363</v>
      </c>
      <c r="F1118" s="312" t="s">
        <v>1060</v>
      </c>
      <c r="G1118" s="316"/>
      <c r="H1118" s="314" t="s">
        <v>272</v>
      </c>
      <c r="I1118" s="74">
        <v>2000000000</v>
      </c>
      <c r="J1118" s="315" t="s">
        <v>203</v>
      </c>
      <c r="K1118" s="315" t="s">
        <v>54</v>
      </c>
      <c r="L1118" s="134" t="str">
        <f>IF(AND('331-CT'!$E$7=TH!H1118,OR(J1118="331",K1118="331")),"x","")</f>
        <v/>
      </c>
    </row>
    <row r="1119" spans="1:13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74">
        <v>20000</v>
      </c>
      <c r="J1119" s="315" t="s">
        <v>242</v>
      </c>
      <c r="K1119" s="315" t="s">
        <v>54</v>
      </c>
      <c r="L1119" s="134" t="str">
        <f>IF(AND('331-CT'!$E$7=TH!H1119,OR(J1119="331",K1119="331")),"x","")</f>
        <v/>
      </c>
    </row>
    <row r="1120" spans="1:13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74">
        <v>2000</v>
      </c>
      <c r="J1120" s="315" t="s">
        <v>19</v>
      </c>
      <c r="K1120" s="315" t="s">
        <v>54</v>
      </c>
      <c r="L1120" s="134" t="str">
        <f>IF(AND('331-CT'!$E$7=TH!H1120,OR(J1120="331",K1120="331")),"x","")</f>
        <v/>
      </c>
    </row>
    <row r="1121" spans="1:12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1136</v>
      </c>
      <c r="E1121" s="311">
        <v>42363</v>
      </c>
      <c r="F1121" s="312" t="s">
        <v>576</v>
      </c>
      <c r="G1121" s="316"/>
      <c r="H1121" s="314" t="s">
        <v>272</v>
      </c>
      <c r="I1121" s="74">
        <v>600000000</v>
      </c>
      <c r="J1121" s="315" t="s">
        <v>54</v>
      </c>
      <c r="K1121" s="315" t="s">
        <v>203</v>
      </c>
      <c r="L1121" s="134" t="str">
        <f>IF(AND('331-CT'!$E$7=TH!H1121,OR(J1121="331",K1121="331")),"x","")</f>
        <v/>
      </c>
    </row>
    <row r="1122" spans="1:12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613</v>
      </c>
      <c r="G1122" s="316"/>
      <c r="H1122" s="314"/>
      <c r="I1122" s="74">
        <v>50000</v>
      </c>
      <c r="J1122" s="315" t="s">
        <v>242</v>
      </c>
      <c r="K1122" s="315" t="s">
        <v>54</v>
      </c>
      <c r="L1122" s="134" t="str">
        <f>IF(AND('331-CT'!$E$7=TH!H1122,OR(J1122="331",K1122="331")),"x","")</f>
        <v/>
      </c>
    </row>
    <row r="1123" spans="1:12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74">
        <v>5000</v>
      </c>
      <c r="J1123" s="315" t="s">
        <v>19</v>
      </c>
      <c r="K1123" s="315" t="s">
        <v>54</v>
      </c>
      <c r="L1123" s="134" t="str">
        <f>IF(AND('331-CT'!$E$7=TH!H1123,OR(J1123="331",K1123="331")),"x","")</f>
        <v/>
      </c>
    </row>
    <row r="1124" spans="1:12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614</v>
      </c>
      <c r="G1124" s="417"/>
      <c r="H1124" s="314"/>
      <c r="I1124" s="74">
        <v>50000</v>
      </c>
      <c r="J1124" s="315" t="s">
        <v>242</v>
      </c>
      <c r="K1124" s="315" t="s">
        <v>54</v>
      </c>
      <c r="L1124" s="134" t="str">
        <f>IF(AND('331-CT'!$E$7=TH!H1124,OR(J1124="331",K1124="331")),"x","")</f>
        <v/>
      </c>
    </row>
    <row r="1125" spans="1:12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74">
        <v>5000</v>
      </c>
      <c r="J1125" s="75" t="s">
        <v>19</v>
      </c>
      <c r="K1125" s="75" t="s">
        <v>54</v>
      </c>
      <c r="L1125" s="134" t="str">
        <f>IF(AND('331-CT'!$E$7=TH!H1125,OR(J1125="331",K1125="331")),"x","")</f>
        <v/>
      </c>
    </row>
    <row r="1126" spans="1:12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1137</v>
      </c>
      <c r="E1126" s="73">
        <v>42363</v>
      </c>
      <c r="F1126" s="76" t="s">
        <v>1107</v>
      </c>
      <c r="G1126" s="265" t="s">
        <v>1108</v>
      </c>
      <c r="H1126" s="122" t="s">
        <v>188</v>
      </c>
      <c r="I1126" s="74">
        <v>11817800</v>
      </c>
      <c r="J1126" s="75" t="s">
        <v>242</v>
      </c>
      <c r="K1126" s="75" t="s">
        <v>203</v>
      </c>
      <c r="L1126" s="134" t="str">
        <f>IF(AND('331-CT'!$E$7=TH!H1126,OR(J1126="331",K1126="331")),"x","")</f>
        <v/>
      </c>
    </row>
    <row r="1127" spans="1:12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1137</v>
      </c>
      <c r="E1127" s="73">
        <v>42363</v>
      </c>
      <c r="F1127" s="76" t="s">
        <v>1109</v>
      </c>
      <c r="G1127" s="265" t="s">
        <v>1108</v>
      </c>
      <c r="H1127" s="122" t="s">
        <v>188</v>
      </c>
      <c r="I1127" s="74">
        <v>590890</v>
      </c>
      <c r="J1127" s="75" t="s">
        <v>19</v>
      </c>
      <c r="K1127" s="75" t="s">
        <v>203</v>
      </c>
      <c r="L1127" s="134" t="str">
        <f>IF(AND('331-CT'!$E$7=TH!H1127,OR(J1127="331",K1127="331")),"x","")</f>
        <v/>
      </c>
    </row>
    <row r="1128" spans="1:12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1138</v>
      </c>
      <c r="G1128" s="265" t="s">
        <v>1139</v>
      </c>
      <c r="H1128" s="122" t="s">
        <v>649</v>
      </c>
      <c r="I1128" s="74">
        <v>33866400</v>
      </c>
      <c r="J1128" s="75" t="s">
        <v>242</v>
      </c>
      <c r="K1128" s="75" t="s">
        <v>18</v>
      </c>
      <c r="L1128" s="134" t="str">
        <f>IF(AND('331-CT'!$E$7=TH!H1128,OR(J1128="331",K1128="331")),"x","")</f>
        <v/>
      </c>
    </row>
    <row r="1129" spans="1:12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1140</v>
      </c>
      <c r="G1129" s="265" t="s">
        <v>1139</v>
      </c>
      <c r="H1129" s="122" t="s">
        <v>649</v>
      </c>
      <c r="I1129" s="74">
        <v>3386640</v>
      </c>
      <c r="J1129" s="75" t="s">
        <v>19</v>
      </c>
      <c r="K1129" s="75" t="s">
        <v>18</v>
      </c>
      <c r="L1129" s="134" t="str">
        <f>IF(AND('331-CT'!$E$7=TH!H1129,OR(J1129="331",K1129="331")),"x","")</f>
        <v/>
      </c>
    </row>
    <row r="1130" spans="1:12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1141</v>
      </c>
      <c r="E1130" s="73">
        <v>42366</v>
      </c>
      <c r="F1130" s="76" t="s">
        <v>827</v>
      </c>
      <c r="G1130" s="265" t="s">
        <v>1067</v>
      </c>
      <c r="H1130" s="122" t="s">
        <v>857</v>
      </c>
      <c r="I1130" s="74">
        <v>910000</v>
      </c>
      <c r="J1130" s="75" t="s">
        <v>242</v>
      </c>
      <c r="K1130" s="75" t="s">
        <v>203</v>
      </c>
      <c r="L1130" s="134" t="str">
        <f>IF(AND('331-CT'!$E$7=TH!H1130,OR(J1130="331",K1130="331")),"x","")</f>
        <v/>
      </c>
    </row>
    <row r="1131" spans="1:12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1068</v>
      </c>
      <c r="G1131" s="265" t="s">
        <v>1069</v>
      </c>
      <c r="H1131" s="122" t="s">
        <v>1070</v>
      </c>
      <c r="I1131" s="74">
        <v>25721367</v>
      </c>
      <c r="J1131" s="75" t="s">
        <v>242</v>
      </c>
      <c r="K1131" s="75" t="s">
        <v>18</v>
      </c>
      <c r="L1131" s="134" t="str">
        <f>IF(AND('331-CT'!$E$7=TH!H1131,OR(J1131="331",K1131="331")),"x","")</f>
        <v/>
      </c>
    </row>
    <row r="1132" spans="1:12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1071</v>
      </c>
      <c r="G1132" s="265" t="s">
        <v>1069</v>
      </c>
      <c r="H1132" s="122" t="s">
        <v>1070</v>
      </c>
      <c r="I1132" s="74">
        <v>2572137</v>
      </c>
      <c r="J1132" s="75" t="s">
        <v>19</v>
      </c>
      <c r="K1132" s="75" t="s">
        <v>18</v>
      </c>
      <c r="L1132" s="134" t="str">
        <f>IF(AND('331-CT'!$E$7=TH!H1132,OR(J1132="331",K1132="331")),"x","")</f>
        <v/>
      </c>
    </row>
    <row r="1133" spans="1:12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301</v>
      </c>
      <c r="G1133" s="265"/>
      <c r="H1133" s="122" t="s">
        <v>111</v>
      </c>
      <c r="I1133" s="74">
        <v>406490000</v>
      </c>
      <c r="J1133" s="75" t="s">
        <v>18</v>
      </c>
      <c r="K1133" s="75" t="s">
        <v>54</v>
      </c>
      <c r="L1133" s="134" t="str">
        <f>IF(AND('331-CT'!$E$7=TH!H1133,OR(J1133="331",K1133="331")),"x","")</f>
        <v/>
      </c>
    </row>
    <row r="1134" spans="1:12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74">
        <v>121947</v>
      </c>
      <c r="J1134" s="75" t="s">
        <v>242</v>
      </c>
      <c r="K1134" s="75" t="s">
        <v>54</v>
      </c>
      <c r="L1134" s="134" t="str">
        <f>IF(AND('331-CT'!$E$7=TH!H1134,OR(J1134="331",K1134="331")),"x","")</f>
        <v/>
      </c>
    </row>
    <row r="1135" spans="1:12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74">
        <v>12195</v>
      </c>
      <c r="J1135" s="75" t="s">
        <v>19</v>
      </c>
      <c r="K1135" s="75" t="s">
        <v>54</v>
      </c>
      <c r="L1135" s="134" t="str">
        <f>IF(AND('331-CT'!$E$7=TH!H1135,OR(J1135="331",K1135="331")),"x","")</f>
        <v/>
      </c>
    </row>
    <row r="1136" spans="1:12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301</v>
      </c>
      <c r="G1136" s="265"/>
      <c r="H1136" s="122" t="s">
        <v>190</v>
      </c>
      <c r="I1136" s="74">
        <v>123128513</v>
      </c>
      <c r="J1136" s="75" t="s">
        <v>18</v>
      </c>
      <c r="K1136" s="75" t="s">
        <v>54</v>
      </c>
      <c r="L1136" s="134" t="str">
        <f>IF(AND('331-CT'!$E$7=TH!H1136,OR(J1136="331",K1136="331")),"x","")</f>
        <v/>
      </c>
    </row>
    <row r="1137" spans="1:12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74">
        <v>61564</v>
      </c>
      <c r="J1137" s="75" t="s">
        <v>242</v>
      </c>
      <c r="K1137" s="75" t="s">
        <v>54</v>
      </c>
      <c r="L1137" s="134" t="str">
        <f>IF(AND('331-CT'!$E$7=TH!H1137,OR(J1137="331",K1137="331")),"x","")</f>
        <v/>
      </c>
    </row>
    <row r="1138" spans="1:12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74">
        <v>6156</v>
      </c>
      <c r="J1138" s="75" t="s">
        <v>19</v>
      </c>
      <c r="K1138" s="75" t="s">
        <v>54</v>
      </c>
      <c r="L1138" s="134" t="str">
        <f>IF(AND('331-CT'!$E$7=TH!H1138,OR(J1138="331",K1138="331")),"x","")</f>
        <v/>
      </c>
    </row>
    <row r="1139" spans="1:12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1061</v>
      </c>
      <c r="G1139" s="265"/>
      <c r="H1139" s="122" t="s">
        <v>1070</v>
      </c>
      <c r="I1139" s="74">
        <v>28293504</v>
      </c>
      <c r="J1139" s="75" t="s">
        <v>18</v>
      </c>
      <c r="K1139" s="75" t="s">
        <v>54</v>
      </c>
      <c r="L1139" s="134" t="str">
        <f>IF(AND('331-CT'!$E$7=TH!H1139,OR(J1139="331",K1139="331")),"x","")</f>
        <v/>
      </c>
    </row>
    <row r="1140" spans="1:12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74">
        <v>20000</v>
      </c>
      <c r="J1140" s="75" t="s">
        <v>242</v>
      </c>
      <c r="K1140" s="75" t="s">
        <v>54</v>
      </c>
      <c r="L1140" s="134" t="str">
        <f>IF(AND('331-CT'!$E$7=TH!H1140,OR(J1140="331",K1140="331")),"x","")</f>
        <v/>
      </c>
    </row>
    <row r="1141" spans="1:12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74">
        <v>2000</v>
      </c>
      <c r="J1141" s="75" t="s">
        <v>19</v>
      </c>
      <c r="K1141" s="75" t="s">
        <v>54</v>
      </c>
      <c r="L1141" s="134" t="str">
        <f>IF(AND('331-CT'!$E$7=TH!H1141,OR(J1141="331",K1141="331")),"x","")</f>
        <v/>
      </c>
    </row>
    <row r="1142" spans="1:12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1115</v>
      </c>
      <c r="G1142" s="265" t="s">
        <v>1116</v>
      </c>
      <c r="H1142" s="122" t="s">
        <v>151</v>
      </c>
      <c r="I1142" s="74">
        <v>636500000</v>
      </c>
      <c r="J1142" s="75" t="s">
        <v>655</v>
      </c>
      <c r="K1142" s="75" t="s">
        <v>18</v>
      </c>
      <c r="L1142" s="134" t="str">
        <f>IF(AND('331-CT'!$E$7=TH!H1142,OR(J1142="331",K1142="331")),"x","")</f>
        <v/>
      </c>
    </row>
    <row r="1143" spans="1:12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1117</v>
      </c>
      <c r="G1143" s="265" t="s">
        <v>1116</v>
      </c>
      <c r="H1143" s="122" t="s">
        <v>151</v>
      </c>
      <c r="I1143" s="74">
        <v>63650000</v>
      </c>
      <c r="J1143" s="75" t="s">
        <v>19</v>
      </c>
      <c r="K1143" s="75" t="s">
        <v>18</v>
      </c>
      <c r="L1143" s="134" t="str">
        <f>IF(AND('331-CT'!$E$7=TH!H1143,OR(J1143="331",K1143="331")),"x","")</f>
        <v/>
      </c>
    </row>
    <row r="1144" spans="1:12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1142</v>
      </c>
      <c r="E1144" s="73">
        <v>42366</v>
      </c>
      <c r="F1144" s="76" t="s">
        <v>836</v>
      </c>
      <c r="G1144" s="265" t="s">
        <v>1168</v>
      </c>
      <c r="H1144" s="122" t="s">
        <v>838</v>
      </c>
      <c r="I1144" s="74">
        <v>3636364</v>
      </c>
      <c r="J1144" s="75" t="s">
        <v>655</v>
      </c>
      <c r="K1144" s="75" t="s">
        <v>203</v>
      </c>
      <c r="L1144" s="134" t="str">
        <f>IF(AND('331-CT'!$E$7=TH!H1144,OR(J1144="331",K1144="331")),"x","")</f>
        <v/>
      </c>
    </row>
    <row r="1145" spans="1:12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1142</v>
      </c>
      <c r="E1145" s="73">
        <v>42366</v>
      </c>
      <c r="F1145" s="76" t="s">
        <v>839</v>
      </c>
      <c r="G1145" s="265" t="s">
        <v>1168</v>
      </c>
      <c r="H1145" s="122" t="s">
        <v>838</v>
      </c>
      <c r="I1145" s="74">
        <v>363636</v>
      </c>
      <c r="J1145" s="75" t="s">
        <v>19</v>
      </c>
      <c r="K1145" s="75" t="s">
        <v>203</v>
      </c>
      <c r="L1145" s="134" t="str">
        <f>IF(AND('331-CT'!$E$7=TH!H1145,OR(J1145="331",K1145="331")),"x","")</f>
        <v/>
      </c>
    </row>
    <row r="1146" spans="1:12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1143</v>
      </c>
      <c r="E1146" s="73">
        <v>42367</v>
      </c>
      <c r="F1146" s="76" t="s">
        <v>1119</v>
      </c>
      <c r="G1146" s="265" t="s">
        <v>1120</v>
      </c>
      <c r="H1146" s="122" t="s">
        <v>1121</v>
      </c>
      <c r="I1146" s="74">
        <v>840000</v>
      </c>
      <c r="J1146" s="75" t="s">
        <v>655</v>
      </c>
      <c r="K1146" s="75" t="s">
        <v>203</v>
      </c>
      <c r="L1146" s="134" t="str">
        <f>IF(AND('331-CT'!$E$7=TH!H1146,OR(J1146="331",K1146="331")),"x","")</f>
        <v/>
      </c>
    </row>
    <row r="1147" spans="1:12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1144</v>
      </c>
      <c r="E1147" s="73">
        <v>42368</v>
      </c>
      <c r="F1147" s="76" t="s">
        <v>576</v>
      </c>
      <c r="G1147" s="265"/>
      <c r="H1147" s="122" t="s">
        <v>1075</v>
      </c>
      <c r="I1147" s="74">
        <v>10000000</v>
      </c>
      <c r="J1147" s="75" t="s">
        <v>54</v>
      </c>
      <c r="K1147" s="75" t="s">
        <v>203</v>
      </c>
      <c r="L1147" s="134" t="str">
        <f>IF(AND('331-CT'!$E$7=TH!H1147,OR(J1147="331",K1147="331")),"x","")</f>
        <v/>
      </c>
    </row>
    <row r="1148" spans="1:12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1076</v>
      </c>
      <c r="G1148" s="265"/>
      <c r="H1148" s="122" t="s">
        <v>649</v>
      </c>
      <c r="I1148" s="74">
        <v>37253040</v>
      </c>
      <c r="J1148" s="75" t="s">
        <v>18</v>
      </c>
      <c r="K1148" s="75" t="s">
        <v>54</v>
      </c>
      <c r="L1148" s="134" t="str">
        <f>IF(AND('331-CT'!$E$7=TH!H1148,OR(J1148="331",K1148="331")),"x","")</f>
        <v/>
      </c>
    </row>
    <row r="1149" spans="1:12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74">
        <v>25000</v>
      </c>
      <c r="J1149" s="75" t="s">
        <v>242</v>
      </c>
      <c r="K1149" s="75" t="s">
        <v>54</v>
      </c>
      <c r="L1149" s="134" t="str">
        <f>IF(AND('331-CT'!$E$7=TH!H1149,OR(J1149="331",K1149="331")),"x","")</f>
        <v/>
      </c>
    </row>
    <row r="1150" spans="1:12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74">
        <v>2500</v>
      </c>
      <c r="J1150" s="75" t="s">
        <v>19</v>
      </c>
      <c r="K1150" s="75" t="s">
        <v>54</v>
      </c>
      <c r="L1150" s="134" t="str">
        <f>IF(AND('331-CT'!$E$7=TH!H1150,OR(J1150="331",K1150="331")),"x","")</f>
        <v/>
      </c>
    </row>
    <row r="1151" spans="1:12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1145</v>
      </c>
      <c r="E1151" s="73">
        <v>42368</v>
      </c>
      <c r="F1151" s="76" t="s">
        <v>576</v>
      </c>
      <c r="G1151" s="265"/>
      <c r="H1151" s="122" t="s">
        <v>272</v>
      </c>
      <c r="I1151" s="74">
        <v>200000000</v>
      </c>
      <c r="J1151" s="75" t="s">
        <v>54</v>
      </c>
      <c r="K1151" s="75" t="s">
        <v>203</v>
      </c>
      <c r="L1151" s="134" t="str">
        <f>IF(AND('331-CT'!$E$7=TH!H1151,OR(J1151="331",K1151="331")),"x","")</f>
        <v/>
      </c>
    </row>
    <row r="1152" spans="1:12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301</v>
      </c>
      <c r="G1152" s="265"/>
      <c r="H1152" s="122" t="s">
        <v>172</v>
      </c>
      <c r="I1152" s="74">
        <v>200000000</v>
      </c>
      <c r="J1152" s="75" t="s">
        <v>18</v>
      </c>
      <c r="K1152" s="75" t="s">
        <v>54</v>
      </c>
      <c r="L1152" s="134" t="str">
        <f>IF(AND('331-CT'!$E$7=TH!H1152,OR(J1152="331",K1152="331")),"x","")</f>
        <v/>
      </c>
    </row>
    <row r="1153" spans="1:12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74">
        <v>158169</v>
      </c>
      <c r="J1153" s="75" t="s">
        <v>242</v>
      </c>
      <c r="K1153" s="75" t="s">
        <v>54</v>
      </c>
      <c r="L1153" s="134" t="str">
        <f>IF(AND('331-CT'!$E$7=TH!H1153,OR(J1153="331",K1153="331")),"x","")</f>
        <v/>
      </c>
    </row>
    <row r="1154" spans="1:12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74">
        <v>15817</v>
      </c>
      <c r="J1154" s="75" t="s">
        <v>19</v>
      </c>
      <c r="K1154" s="75" t="s">
        <v>54</v>
      </c>
      <c r="L1154" s="134" t="str">
        <f>IF(AND('331-CT'!$E$7=TH!H1154,OR(J1154="331",K1154="331")),"x","")</f>
        <v/>
      </c>
    </row>
    <row r="1155" spans="1:12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1167</v>
      </c>
      <c r="E1155" s="73">
        <v>42369</v>
      </c>
      <c r="F1155" s="76" t="s">
        <v>1111</v>
      </c>
      <c r="G1155" s="265" t="s">
        <v>1112</v>
      </c>
      <c r="H1155" s="122" t="s">
        <v>1113</v>
      </c>
      <c r="I1155" s="74">
        <v>7397273</v>
      </c>
      <c r="J1155" s="75" t="s">
        <v>655</v>
      </c>
      <c r="K1155" s="75" t="s">
        <v>203</v>
      </c>
      <c r="L1155" s="134" t="str">
        <f>IF(AND('331-CT'!$E$7=TH!H1155,OR(J1155="331",K1155="331")),"x","")</f>
        <v/>
      </c>
    </row>
    <row r="1156" spans="1:12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1167</v>
      </c>
      <c r="E1156" s="73">
        <v>42369</v>
      </c>
      <c r="F1156" s="76" t="s">
        <v>1114</v>
      </c>
      <c r="G1156" s="265" t="s">
        <v>1112</v>
      </c>
      <c r="H1156" s="122" t="s">
        <v>1113</v>
      </c>
      <c r="I1156" s="74">
        <v>739727</v>
      </c>
      <c r="J1156" s="75" t="s">
        <v>19</v>
      </c>
      <c r="K1156" s="75" t="s">
        <v>203</v>
      </c>
      <c r="L1156" s="134" t="str">
        <f>IF(AND('331-CT'!$E$7=TH!H1156,OR(J1156="331",K1156="331")),"x","")</f>
        <v/>
      </c>
    </row>
    <row r="1157" spans="1:12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1077</v>
      </c>
      <c r="G1157" s="265"/>
      <c r="H1157" s="122" t="s">
        <v>520</v>
      </c>
      <c r="I1157" s="74">
        <v>1678844208</v>
      </c>
      <c r="J1157" s="75" t="s">
        <v>54</v>
      </c>
      <c r="K1157" s="75" t="s">
        <v>212</v>
      </c>
      <c r="L1157" s="134" t="str">
        <f>IF(AND('331-CT'!$E$7=TH!H1157,OR(J1157="331",K1157="331")),"x","")</f>
        <v/>
      </c>
    </row>
    <row r="1158" spans="1:12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1146</v>
      </c>
      <c r="G1158" s="265" t="s">
        <v>1147</v>
      </c>
      <c r="H1158" s="122" t="s">
        <v>109</v>
      </c>
      <c r="I1158" s="74">
        <v>181818182</v>
      </c>
      <c r="J1158" s="75" t="s">
        <v>655</v>
      </c>
      <c r="K1158" s="75" t="s">
        <v>18</v>
      </c>
      <c r="L1158" s="134" t="str">
        <f>IF(AND('331-CT'!$E$7=TH!H1158,OR(J1158="331",K1158="331")),"x","")</f>
        <v/>
      </c>
    </row>
    <row r="1159" spans="1:12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1148</v>
      </c>
      <c r="G1159" s="265" t="s">
        <v>1147</v>
      </c>
      <c r="H1159" s="122" t="s">
        <v>109</v>
      </c>
      <c r="I1159" s="74">
        <v>18181818</v>
      </c>
      <c r="J1159" s="75" t="s">
        <v>19</v>
      </c>
      <c r="K1159" s="75" t="s">
        <v>18</v>
      </c>
      <c r="L1159" s="134" t="str">
        <f>IF(AND('331-CT'!$E$7=TH!H1159,OR(J1159="331",K1159="331")),"x","")</f>
        <v/>
      </c>
    </row>
    <row r="1160" spans="1:12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740</v>
      </c>
      <c r="G1160" s="265" t="s">
        <v>1204</v>
      </c>
      <c r="H1160" s="122" t="s">
        <v>742</v>
      </c>
      <c r="I1160" s="74">
        <v>10490880</v>
      </c>
      <c r="J1160" s="75" t="s">
        <v>242</v>
      </c>
      <c r="K1160" s="75" t="s">
        <v>18</v>
      </c>
      <c r="L1160" s="134" t="str">
        <f>IF(AND('331-CT'!$E$7=TH!H1160,OR(J1160="331",K1160="331")),"x","")</f>
        <v/>
      </c>
    </row>
    <row r="1161" spans="1:12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743</v>
      </c>
      <c r="G1161" s="265" t="s">
        <v>1204</v>
      </c>
      <c r="H1161" s="122" t="s">
        <v>742</v>
      </c>
      <c r="I1161" s="74">
        <v>1049088</v>
      </c>
      <c r="J1161" s="75" t="s">
        <v>19</v>
      </c>
      <c r="K1161" s="75" t="s">
        <v>18</v>
      </c>
      <c r="L1161" s="134" t="str">
        <f>IF(AND('331-CT'!$E$7=TH!H1161,OR(J1161="331",K1161="331")),"x","")</f>
        <v/>
      </c>
    </row>
    <row r="1162" spans="1:12">
      <c r="A1162" s="72">
        <f t="shared" si="47"/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1149</v>
      </c>
      <c r="G1162" s="265" t="s">
        <v>643</v>
      </c>
      <c r="H1162" s="122" t="s">
        <v>436</v>
      </c>
      <c r="I1162" s="74">
        <v>4500000</v>
      </c>
      <c r="J1162" s="75" t="s">
        <v>655</v>
      </c>
      <c r="K1162" s="75" t="s">
        <v>203</v>
      </c>
      <c r="L1162" s="134" t="str">
        <f>IF(AND('331-CT'!$E$7=TH!H1162,OR(J1162="331",K1162="331")),"x","")</f>
        <v/>
      </c>
    </row>
    <row r="1163" spans="1:12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1150</v>
      </c>
      <c r="G1163" s="265" t="s">
        <v>643</v>
      </c>
      <c r="H1163" s="122" t="s">
        <v>436</v>
      </c>
      <c r="I1163" s="74">
        <v>450000</v>
      </c>
      <c r="J1163" s="75" t="s">
        <v>19</v>
      </c>
      <c r="K1163" s="75" t="s">
        <v>203</v>
      </c>
      <c r="L1163" s="134" t="str">
        <f>IF(AND('331-CT'!$E$7=TH!H1163,OR(J1163="331",K1163="331")),"x","")</f>
        <v/>
      </c>
    </row>
    <row r="1164" spans="1:12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1149</v>
      </c>
      <c r="G1164" s="265" t="s">
        <v>646</v>
      </c>
      <c r="H1164" s="122" t="s">
        <v>436</v>
      </c>
      <c r="I1164" s="74">
        <v>18000000</v>
      </c>
      <c r="J1164" s="75" t="s">
        <v>655</v>
      </c>
      <c r="K1164" s="75" t="s">
        <v>203</v>
      </c>
      <c r="L1164" s="134" t="str">
        <f>IF(AND('331-CT'!$E$7=TH!H1164,OR(J1164="331",K1164="331")),"x","")</f>
        <v/>
      </c>
    </row>
    <row r="1165" spans="1:12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1150</v>
      </c>
      <c r="G1165" s="265" t="s">
        <v>646</v>
      </c>
      <c r="H1165" s="122" t="s">
        <v>436</v>
      </c>
      <c r="I1165" s="74">
        <v>1800000</v>
      </c>
      <c r="J1165" s="75" t="s">
        <v>19</v>
      </c>
      <c r="K1165" s="75" t="s">
        <v>203</v>
      </c>
      <c r="L1165" s="134" t="str">
        <f>IF(AND('331-CT'!$E$7=TH!H1165,OR(J1165="331",K1165="331")),"x","")</f>
        <v/>
      </c>
    </row>
    <row r="1166" spans="1:12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301</v>
      </c>
      <c r="G1166" s="270"/>
      <c r="H1166" s="314" t="s">
        <v>306</v>
      </c>
      <c r="I1166" s="74">
        <v>300000000</v>
      </c>
      <c r="J1166" s="75" t="s">
        <v>18</v>
      </c>
      <c r="K1166" s="75" t="s">
        <v>54</v>
      </c>
      <c r="L1166" s="134" t="str">
        <f>IF(AND('331-CT'!$E$7=TH!H1166,OR(J1166="331",K1166="331")),"x","")</f>
        <v/>
      </c>
    </row>
    <row r="1167" spans="1:12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/>
      <c r="H1167" s="314"/>
      <c r="I1167" s="74">
        <v>150000</v>
      </c>
      <c r="J1167" s="75" t="s">
        <v>242</v>
      </c>
      <c r="K1167" s="75" t="s">
        <v>54</v>
      </c>
      <c r="L1167" s="134" t="str">
        <f>IF(AND('331-CT'!$E$7=TH!H1167,OR(J1167="331",K1167="331")),"x","")</f>
        <v/>
      </c>
    </row>
    <row r="1168" spans="1:12" ht="13.5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/>
      <c r="H1168" s="314"/>
      <c r="I1168" s="74">
        <v>15000</v>
      </c>
      <c r="J1168" s="75" t="s">
        <v>19</v>
      </c>
      <c r="K1168" s="75" t="s">
        <v>54</v>
      </c>
      <c r="L1168" s="134" t="str">
        <f>IF(AND('331-CT'!$E$7=TH!H1168,OR(J1168="331",K1168="331")),"x","")</f>
        <v/>
      </c>
    </row>
    <row r="1169" spans="1:12" ht="13.5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1151</v>
      </c>
      <c r="G1169" s="270" t="s">
        <v>1155</v>
      </c>
      <c r="H1169" s="314" t="s">
        <v>331</v>
      </c>
      <c r="I1169" s="74">
        <v>1653598</v>
      </c>
      <c r="J1169" s="75" t="s">
        <v>655</v>
      </c>
      <c r="K1169" s="75" t="s">
        <v>203</v>
      </c>
      <c r="L1169" s="134" t="str">
        <f>IF(AND('331-CT'!$E$7=TH!H1169,OR(J1169="331",K1169="331")),"x","")</f>
        <v/>
      </c>
    </row>
    <row r="1170" spans="1:12" ht="13.5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1152</v>
      </c>
      <c r="G1170" s="270" t="s">
        <v>1155</v>
      </c>
      <c r="H1170" s="122" t="s">
        <v>331</v>
      </c>
      <c r="I1170" s="74">
        <v>165359</v>
      </c>
      <c r="J1170" s="75" t="s">
        <v>19</v>
      </c>
      <c r="K1170" s="75" t="s">
        <v>203</v>
      </c>
      <c r="L1170" s="134" t="str">
        <f>IF(AND('331-CT'!$E$7=TH!H1170,OR(J1170="331",K1170="331")),"x","")</f>
        <v/>
      </c>
    </row>
    <row r="1171" spans="1:12" ht="13.5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1163</v>
      </c>
      <c r="G1171" s="270" t="s">
        <v>1159</v>
      </c>
      <c r="H1171" s="122" t="s">
        <v>172</v>
      </c>
      <c r="I1171" s="74">
        <v>809090909</v>
      </c>
      <c r="J1171" s="75" t="s">
        <v>655</v>
      </c>
      <c r="K1171" s="75" t="s">
        <v>18</v>
      </c>
      <c r="L1171" s="134" t="str">
        <f>IF(AND('331-CT'!$E$7=TH!H1171,OR(J1171="331",K1171="331")),"x","")</f>
        <v/>
      </c>
    </row>
    <row r="1172" spans="1:12" ht="13.5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1164</v>
      </c>
      <c r="G1172" s="270" t="s">
        <v>1159</v>
      </c>
      <c r="H1172" s="122" t="s">
        <v>172</v>
      </c>
      <c r="I1172" s="74">
        <v>80909091</v>
      </c>
      <c r="J1172" s="75" t="s">
        <v>19</v>
      </c>
      <c r="K1172" s="75" t="s">
        <v>18</v>
      </c>
      <c r="L1172" s="134" t="str">
        <f>IF(AND('331-CT'!$E$7=TH!H1172,OR(J1172="331",K1172="331")),"x","")</f>
        <v/>
      </c>
    </row>
    <row r="1173" spans="1:12" ht="13.5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301</v>
      </c>
      <c r="G1173" s="270"/>
      <c r="H1173" s="122" t="s">
        <v>151</v>
      </c>
      <c r="I1173" s="74">
        <v>314955000</v>
      </c>
      <c r="J1173" s="75" t="s">
        <v>18</v>
      </c>
      <c r="K1173" s="75" t="s">
        <v>54</v>
      </c>
      <c r="L1173" s="134" t="str">
        <f>IF(AND('331-CT'!$E$7=TH!H1173,OR(J1173="331",K1173="331")),"x","")</f>
        <v/>
      </c>
    </row>
    <row r="1174" spans="1:12" ht="13.5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/>
      <c r="H1174" s="122"/>
      <c r="I1174" s="74">
        <v>157478</v>
      </c>
      <c r="J1174" s="75" t="s">
        <v>242</v>
      </c>
      <c r="K1174" s="75" t="s">
        <v>54</v>
      </c>
      <c r="L1174" s="134" t="str">
        <f>IF(AND('331-CT'!$E$7=TH!H1174,OR(J1174="331",K1174="331")),"x","")</f>
        <v/>
      </c>
    </row>
    <row r="1175" spans="1:12" ht="13.5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/>
      <c r="H1175" s="122"/>
      <c r="I1175" s="74">
        <v>15748</v>
      </c>
      <c r="J1175" s="75" t="s">
        <v>19</v>
      </c>
      <c r="K1175" s="75" t="s">
        <v>54</v>
      </c>
      <c r="L1175" s="134" t="str">
        <f>IF(AND('331-CT'!$E$7=TH!H1175,OR(J1175="331",K1175="331")),"x","")</f>
        <v/>
      </c>
    </row>
    <row r="1176" spans="1:12" ht="13.5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1161</v>
      </c>
      <c r="G1176" s="270" t="s">
        <v>1158</v>
      </c>
      <c r="H1176" s="122" t="s">
        <v>302</v>
      </c>
      <c r="I1176" s="74">
        <v>155454545</v>
      </c>
      <c r="J1176" s="75" t="s">
        <v>655</v>
      </c>
      <c r="K1176" s="75" t="s">
        <v>18</v>
      </c>
      <c r="L1176" s="134" t="str">
        <f>IF(AND('331-CT'!$E$7=TH!H1176,OR(J1176="331",K1176="331")),"x","")</f>
        <v/>
      </c>
    </row>
    <row r="1177" spans="1:12" ht="13.5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1162</v>
      </c>
      <c r="G1177" s="270" t="s">
        <v>1158</v>
      </c>
      <c r="H1177" s="122" t="s">
        <v>302</v>
      </c>
      <c r="I1177" s="74">
        <v>15545455</v>
      </c>
      <c r="J1177" s="75" t="s">
        <v>19</v>
      </c>
      <c r="K1177" s="75" t="s">
        <v>18</v>
      </c>
      <c r="L1177" s="134" t="str">
        <f>IF(AND('331-CT'!$E$7=TH!H1177,OR(J1177="331",K1177="331")),"x","")</f>
        <v/>
      </c>
    </row>
    <row r="1178" spans="1:12" ht="13.5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1153</v>
      </c>
      <c r="G1178" s="270" t="s">
        <v>1156</v>
      </c>
      <c r="H1178" s="122" t="s">
        <v>783</v>
      </c>
      <c r="I1178" s="74">
        <v>6818182</v>
      </c>
      <c r="J1178" s="75" t="s">
        <v>242</v>
      </c>
      <c r="K1178" s="75" t="s">
        <v>203</v>
      </c>
      <c r="L1178" s="134" t="str">
        <f>IF(AND('331-CT'!$E$7=TH!H1178,OR(J1178="331",K1178="331")),"x","")</f>
        <v/>
      </c>
    </row>
    <row r="1179" spans="1:12" ht="13.5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1154</v>
      </c>
      <c r="G1179" s="270" t="s">
        <v>1156</v>
      </c>
      <c r="H1179" s="122" t="s">
        <v>783</v>
      </c>
      <c r="I1179" s="74">
        <v>681818</v>
      </c>
      <c r="J1179" s="75" t="s">
        <v>19</v>
      </c>
      <c r="K1179" s="75" t="s">
        <v>203</v>
      </c>
      <c r="L1179" s="134" t="str">
        <f>IF(AND('331-CT'!$E$7=TH!H1179,OR(J1179="331",K1179="331")),"x","")</f>
        <v/>
      </c>
    </row>
    <row r="1180" spans="1:12" ht="13.5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861</v>
      </c>
      <c r="G1180" s="270" t="s">
        <v>1157</v>
      </c>
      <c r="H1180" s="122" t="s">
        <v>280</v>
      </c>
      <c r="I1180" s="74">
        <v>547308</v>
      </c>
      <c r="J1180" s="75" t="s">
        <v>242</v>
      </c>
      <c r="K1180" s="75" t="s">
        <v>203</v>
      </c>
      <c r="L1180" s="134" t="str">
        <f>IF(AND('331-CT'!$E$7=TH!H1180,OR(J1180="331",K1180="331")),"x","")</f>
        <v/>
      </c>
    </row>
    <row r="1181" spans="1:12" ht="13.5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1093</v>
      </c>
      <c r="G1181" s="270" t="s">
        <v>1157</v>
      </c>
      <c r="H1181" s="122" t="s">
        <v>280</v>
      </c>
      <c r="I1181" s="74">
        <v>54730</v>
      </c>
      <c r="J1181" s="75" t="s">
        <v>19</v>
      </c>
      <c r="K1181" s="75" t="s">
        <v>203</v>
      </c>
      <c r="L1181" s="134" t="str">
        <f>IF(AND('331-CT'!$E$7=TH!H1181,OR(J1181="331",K1181="331")),"x","")</f>
        <v/>
      </c>
    </row>
    <row r="1182" spans="1:12" ht="13.5" customHeight="1">
      <c r="A1182" s="72">
        <f t="shared" si="49"/>
        <v>2016</v>
      </c>
      <c r="B1182" s="72">
        <f t="shared" si="50"/>
        <v>1</v>
      </c>
      <c r="C1182" s="73">
        <v>42381</v>
      </c>
      <c r="D1182" s="73" t="s">
        <v>78</v>
      </c>
      <c r="E1182" s="73">
        <v>42381</v>
      </c>
      <c r="F1182" s="76" t="s">
        <v>1165</v>
      </c>
      <c r="G1182" s="265" t="s">
        <v>1160</v>
      </c>
      <c r="H1182" s="122" t="s">
        <v>152</v>
      </c>
      <c r="I1182" s="74">
        <v>358272727</v>
      </c>
      <c r="J1182" s="75" t="s">
        <v>655</v>
      </c>
      <c r="K1182" s="75" t="s">
        <v>18</v>
      </c>
      <c r="L1182" s="134" t="str">
        <f>IF(AND('331-CT'!$E$7=TH!H1182,OR(J1182="331",K1182="331")),"x","")</f>
        <v/>
      </c>
    </row>
    <row r="1183" spans="1:12" ht="13.5" customHeight="1">
      <c r="A1183" s="72">
        <f t="shared" si="49"/>
        <v>2016</v>
      </c>
      <c r="B1183" s="72">
        <f t="shared" si="50"/>
        <v>1</v>
      </c>
      <c r="C1183" s="73">
        <v>42381</v>
      </c>
      <c r="D1183" s="73" t="s">
        <v>78</v>
      </c>
      <c r="E1183" s="73">
        <v>42381</v>
      </c>
      <c r="F1183" s="76" t="s">
        <v>1166</v>
      </c>
      <c r="G1183" s="265" t="s">
        <v>1160</v>
      </c>
      <c r="H1183" s="122" t="s">
        <v>152</v>
      </c>
      <c r="I1183" s="74">
        <v>35827273</v>
      </c>
      <c r="J1183" s="75" t="s">
        <v>19</v>
      </c>
      <c r="K1183" s="75" t="s">
        <v>18</v>
      </c>
      <c r="L1183" s="134" t="str">
        <f>IF(AND('331-CT'!$E$7=TH!H1183,OR(J1183="331",K1183="331")),"x","")</f>
        <v/>
      </c>
    </row>
    <row r="1184" spans="1:12" ht="13.5" customHeight="1">
      <c r="A1184" s="72">
        <f t="shared" si="49"/>
        <v>2016</v>
      </c>
      <c r="B1184" s="72">
        <f t="shared" si="50"/>
        <v>1</v>
      </c>
      <c r="C1184" s="73">
        <v>42381</v>
      </c>
      <c r="D1184" s="73" t="s">
        <v>17</v>
      </c>
      <c r="E1184" s="73">
        <v>42381</v>
      </c>
      <c r="F1184" s="76" t="s">
        <v>301</v>
      </c>
      <c r="G1184" s="265"/>
      <c r="H1184" s="122" t="s">
        <v>150</v>
      </c>
      <c r="I1184" s="74">
        <v>500000000</v>
      </c>
      <c r="J1184" s="75" t="s">
        <v>18</v>
      </c>
      <c r="K1184" s="75" t="s">
        <v>54</v>
      </c>
      <c r="L1184" s="134" t="str">
        <f>IF(AND('331-CT'!$E$7=TH!H1184,OR(J1184="331",K1184="331")),"x","")</f>
        <v/>
      </c>
    </row>
    <row r="1185" spans="1:12" ht="13.5" customHeight="1">
      <c r="A1185" s="72">
        <f t="shared" si="49"/>
        <v>2016</v>
      </c>
      <c r="B1185" s="72">
        <f t="shared" si="50"/>
        <v>1</v>
      </c>
      <c r="C1185" s="73">
        <v>42381</v>
      </c>
      <c r="D1185" s="73" t="s">
        <v>17</v>
      </c>
      <c r="E1185" s="73">
        <v>42381</v>
      </c>
      <c r="F1185" s="76" t="s">
        <v>301</v>
      </c>
      <c r="G1185" s="265"/>
      <c r="H1185" s="122" t="s">
        <v>152</v>
      </c>
      <c r="I1185" s="74">
        <v>200000000</v>
      </c>
      <c r="J1185" s="75" t="s">
        <v>18</v>
      </c>
      <c r="K1185" s="75" t="s">
        <v>54</v>
      </c>
      <c r="L1185" s="134" t="str">
        <f>IF(AND('331-CT'!$E$7=TH!H1185,OR(J1185="331",K1185="331")),"x","")</f>
        <v/>
      </c>
    </row>
    <row r="1186" spans="1:12" ht="13.5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17</v>
      </c>
      <c r="E1186" s="73">
        <v>42381</v>
      </c>
      <c r="F1186" s="76" t="s">
        <v>34</v>
      </c>
      <c r="G1186" s="270"/>
      <c r="H1186" s="122"/>
      <c r="I1186" s="74">
        <v>60000</v>
      </c>
      <c r="J1186" s="75" t="s">
        <v>242</v>
      </c>
      <c r="K1186" s="75" t="s">
        <v>54</v>
      </c>
      <c r="L1186" s="134" t="str">
        <f>IF(AND('331-CT'!$E$7=TH!H1186,OR(J1186="331",K1186="331")),"x","")</f>
        <v/>
      </c>
    </row>
    <row r="1187" spans="1:12" ht="13.5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17</v>
      </c>
      <c r="E1187" s="73">
        <v>42381</v>
      </c>
      <c r="F1187" s="76" t="s">
        <v>35</v>
      </c>
      <c r="G1187" s="270"/>
      <c r="H1187" s="122"/>
      <c r="I1187" s="74">
        <v>6000</v>
      </c>
      <c r="J1187" s="75" t="s">
        <v>19</v>
      </c>
      <c r="K1187" s="75" t="s">
        <v>54</v>
      </c>
      <c r="L1187" s="134" t="str">
        <f>IF(AND('331-CT'!$E$7=TH!H1187,OR(J1187="331",K1187="331")),"x","")</f>
        <v/>
      </c>
    </row>
    <row r="1188" spans="1:12" ht="13.5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133</v>
      </c>
      <c r="E1188" s="73">
        <v>42381</v>
      </c>
      <c r="F1188" s="76" t="s">
        <v>767</v>
      </c>
      <c r="G1188" s="265" t="s">
        <v>1169</v>
      </c>
      <c r="H1188" s="122" t="s">
        <v>769</v>
      </c>
      <c r="I1188" s="74">
        <v>12150000</v>
      </c>
      <c r="J1188" s="75" t="s">
        <v>655</v>
      </c>
      <c r="K1188" s="75" t="s">
        <v>203</v>
      </c>
      <c r="L1188" s="134" t="str">
        <f>IF(AND('331-CT'!$E$7=TH!H1188,OR(J1188="331",K1188="331")),"x","")</f>
        <v/>
      </c>
    </row>
    <row r="1189" spans="1:12" ht="13.5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133</v>
      </c>
      <c r="E1189" s="73">
        <v>42381</v>
      </c>
      <c r="F1189" s="76" t="s">
        <v>770</v>
      </c>
      <c r="G1189" s="265" t="s">
        <v>1169</v>
      </c>
      <c r="H1189" s="122" t="s">
        <v>769</v>
      </c>
      <c r="I1189" s="74">
        <v>1215000</v>
      </c>
      <c r="J1189" s="75" t="s">
        <v>19</v>
      </c>
      <c r="K1189" s="75" t="s">
        <v>203</v>
      </c>
      <c r="L1189" s="134" t="str">
        <f>IF(AND('331-CT'!$E$7=TH!H1189,OR(J1189="331",K1189="331")),"x","")</f>
        <v/>
      </c>
    </row>
    <row r="1190" spans="1:12" ht="13.5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134</v>
      </c>
      <c r="E1190" s="73">
        <v>42381</v>
      </c>
      <c r="F1190" s="76" t="s">
        <v>1170</v>
      </c>
      <c r="G1190" s="265" t="s">
        <v>1171</v>
      </c>
      <c r="H1190" s="122" t="s">
        <v>1172</v>
      </c>
      <c r="I1190" s="74">
        <v>800000</v>
      </c>
      <c r="J1190" s="75" t="s">
        <v>655</v>
      </c>
      <c r="K1190" s="75" t="s">
        <v>203</v>
      </c>
      <c r="L1190" s="134" t="str">
        <f>IF(AND('331-CT'!$E$7=TH!H1190,OR(J1190="331",K1190="331")),"x","")</f>
        <v/>
      </c>
    </row>
    <row r="1191" spans="1:12" ht="13.5" customHeight="1">
      <c r="A1191" s="72">
        <f t="shared" si="49"/>
        <v>2016</v>
      </c>
      <c r="B1191" s="72">
        <f t="shared" si="50"/>
        <v>1</v>
      </c>
      <c r="C1191" s="73">
        <v>42382</v>
      </c>
      <c r="D1191" s="73" t="s">
        <v>78</v>
      </c>
      <c r="E1191" s="73">
        <v>42382</v>
      </c>
      <c r="F1191" s="76" t="s">
        <v>1174</v>
      </c>
      <c r="G1191" s="265" t="s">
        <v>1175</v>
      </c>
      <c r="H1191" s="122" t="s">
        <v>86</v>
      </c>
      <c r="I1191" s="74">
        <v>389090909</v>
      </c>
      <c r="J1191" s="75" t="s">
        <v>655</v>
      </c>
      <c r="K1191" s="75" t="s">
        <v>18</v>
      </c>
      <c r="L1191" s="134" t="str">
        <f>IF(AND('331-CT'!$E$7=TH!H1191,OR(J1191="331",K1191="331")),"x","")</f>
        <v/>
      </c>
    </row>
    <row r="1192" spans="1:12" ht="13.5" customHeight="1">
      <c r="A1192" s="72">
        <f t="shared" si="49"/>
        <v>2016</v>
      </c>
      <c r="B1192" s="72">
        <f t="shared" si="50"/>
        <v>1</v>
      </c>
      <c r="C1192" s="73">
        <v>42382</v>
      </c>
      <c r="D1192" s="73" t="s">
        <v>78</v>
      </c>
      <c r="E1192" s="73">
        <v>42382</v>
      </c>
      <c r="F1192" s="76" t="s">
        <v>1176</v>
      </c>
      <c r="G1192" s="265" t="s">
        <v>1175</v>
      </c>
      <c r="H1192" s="122" t="s">
        <v>86</v>
      </c>
      <c r="I1192" s="74">
        <v>38909091</v>
      </c>
      <c r="J1192" s="75" t="s">
        <v>19</v>
      </c>
      <c r="K1192" s="75" t="s">
        <v>18</v>
      </c>
      <c r="L1192" s="134" t="str">
        <f>IF(AND('331-CT'!$E$7=TH!H1192,OR(J1192="331",K1192="331")),"x","")</f>
        <v/>
      </c>
    </row>
    <row r="1193" spans="1:12" ht="13.5" customHeight="1">
      <c r="A1193" s="72">
        <f t="shared" si="49"/>
        <v>2016</v>
      </c>
      <c r="B1193" s="72">
        <f t="shared" si="50"/>
        <v>1</v>
      </c>
      <c r="C1193" s="73">
        <v>42383</v>
      </c>
      <c r="D1193" s="73" t="s">
        <v>17</v>
      </c>
      <c r="E1193" s="73">
        <v>42383</v>
      </c>
      <c r="F1193" s="76" t="s">
        <v>1193</v>
      </c>
      <c r="G1193" s="265"/>
      <c r="H1193" s="122"/>
      <c r="I1193" s="74">
        <v>1500000</v>
      </c>
      <c r="J1193" s="75" t="s">
        <v>219</v>
      </c>
      <c r="K1193" s="75" t="s">
        <v>54</v>
      </c>
      <c r="L1193" s="134" t="str">
        <f>IF(AND('331-CT'!$E$7=TH!H1193,OR(J1193="331",K1193="331")),"x","")</f>
        <v/>
      </c>
    </row>
    <row r="1194" spans="1:12" ht="13.5" customHeight="1">
      <c r="A1194" s="72">
        <f t="shared" si="49"/>
        <v>2016</v>
      </c>
      <c r="B1194" s="72">
        <f t="shared" si="50"/>
        <v>1</v>
      </c>
      <c r="C1194" s="73">
        <v>42383</v>
      </c>
      <c r="D1194" s="73" t="s">
        <v>78</v>
      </c>
      <c r="E1194" s="73">
        <v>42383</v>
      </c>
      <c r="F1194" s="76" t="s">
        <v>1193</v>
      </c>
      <c r="G1194" s="265"/>
      <c r="H1194" s="122"/>
      <c r="I1194" s="74">
        <v>1500000</v>
      </c>
      <c r="J1194" s="75" t="s">
        <v>242</v>
      </c>
      <c r="K1194" s="75" t="s">
        <v>219</v>
      </c>
      <c r="L1194" s="134" t="str">
        <f>IF(AND('331-CT'!$E$7=TH!H1194,OR(J1194="331",K1194="331")),"x","")</f>
        <v/>
      </c>
    </row>
    <row r="1195" spans="1:12" ht="13.5" customHeight="1">
      <c r="A1195" s="72">
        <f t="shared" si="49"/>
        <v>2016</v>
      </c>
      <c r="B1195" s="72">
        <f t="shared" si="50"/>
        <v>1</v>
      </c>
      <c r="C1195" s="73">
        <v>42384</v>
      </c>
      <c r="D1195" s="73" t="s">
        <v>135</v>
      </c>
      <c r="E1195" s="73">
        <v>42384</v>
      </c>
      <c r="F1195" s="76" t="s">
        <v>463</v>
      </c>
      <c r="G1195" s="265" t="s">
        <v>1173</v>
      </c>
      <c r="H1195" s="122" t="s">
        <v>829</v>
      </c>
      <c r="I1195" s="74">
        <v>2010000</v>
      </c>
      <c r="J1195" s="75" t="s">
        <v>655</v>
      </c>
      <c r="K1195" s="75" t="s">
        <v>203</v>
      </c>
      <c r="L1195" s="134" t="str">
        <f>IF(AND('331-CT'!$E$7=TH!H1195,OR(J1195="331",K1195="331")),"x","")</f>
        <v/>
      </c>
    </row>
    <row r="1196" spans="1:12" ht="13.5" customHeight="1">
      <c r="A1196" s="72">
        <f t="shared" si="49"/>
        <v>2016</v>
      </c>
      <c r="B1196" s="72">
        <f t="shared" si="50"/>
        <v>1</v>
      </c>
      <c r="C1196" s="73">
        <v>42384</v>
      </c>
      <c r="D1196" s="73" t="s">
        <v>20</v>
      </c>
      <c r="E1196" s="73">
        <v>42384</v>
      </c>
      <c r="F1196" s="76" t="s">
        <v>1194</v>
      </c>
      <c r="G1196" s="265"/>
      <c r="H1196" s="122" t="s">
        <v>272</v>
      </c>
      <c r="I1196" s="74">
        <v>350000000</v>
      </c>
      <c r="J1196" s="75" t="s">
        <v>203</v>
      </c>
      <c r="K1196" s="75" t="s">
        <v>54</v>
      </c>
      <c r="L1196" s="134" t="str">
        <f>IF(AND('331-CT'!$E$7=TH!H1196,OR(J1196="331",K1196="331")),"x","")</f>
        <v/>
      </c>
    </row>
    <row r="1197" spans="1:12" ht="13.5" customHeight="1">
      <c r="A1197" s="72">
        <f t="shared" si="49"/>
        <v>2016</v>
      </c>
      <c r="B1197" s="72">
        <f t="shared" si="50"/>
        <v>1</v>
      </c>
      <c r="C1197" s="73">
        <v>42385</v>
      </c>
      <c r="D1197" s="73" t="s">
        <v>154</v>
      </c>
      <c r="E1197" s="73">
        <v>42385</v>
      </c>
      <c r="F1197" s="76" t="s">
        <v>1177</v>
      </c>
      <c r="G1197" s="265" t="s">
        <v>571</v>
      </c>
      <c r="H1197" s="122" t="s">
        <v>1178</v>
      </c>
      <c r="I1197" s="74">
        <v>12750000</v>
      </c>
      <c r="J1197" s="75" t="s">
        <v>655</v>
      </c>
      <c r="K1197" s="75" t="s">
        <v>203</v>
      </c>
      <c r="L1197" s="134" t="str">
        <f>IF(AND('331-CT'!$E$7=TH!H1197,OR(J1197="331",K1197="331")),"x","")</f>
        <v/>
      </c>
    </row>
    <row r="1198" spans="1:12" ht="13.5" customHeight="1">
      <c r="A1198" s="72">
        <f t="shared" si="49"/>
        <v>2016</v>
      </c>
      <c r="B1198" s="72">
        <f t="shared" si="50"/>
        <v>1</v>
      </c>
      <c r="C1198" s="73">
        <v>42385</v>
      </c>
      <c r="D1198" s="73" t="s">
        <v>154</v>
      </c>
      <c r="E1198" s="73">
        <v>42385</v>
      </c>
      <c r="F1198" s="76" t="s">
        <v>1179</v>
      </c>
      <c r="G1198" s="265" t="s">
        <v>571</v>
      </c>
      <c r="H1198" s="122" t="s">
        <v>1178</v>
      </c>
      <c r="I1198" s="74">
        <v>1275000</v>
      </c>
      <c r="J1198" s="75" t="s">
        <v>19</v>
      </c>
      <c r="K1198" s="75" t="s">
        <v>203</v>
      </c>
      <c r="L1198" s="134" t="str">
        <f>IF(AND('331-CT'!$E$7=TH!H1198,OR(J1198="331",K1198="331")),"x","")</f>
        <v/>
      </c>
    </row>
    <row r="1199" spans="1:12" ht="13.5" customHeight="1">
      <c r="A1199" s="72">
        <f t="shared" si="49"/>
        <v>2016</v>
      </c>
      <c r="B1199" s="72">
        <f t="shared" si="50"/>
        <v>1</v>
      </c>
      <c r="C1199" s="73">
        <v>42387</v>
      </c>
      <c r="D1199" s="73" t="s">
        <v>157</v>
      </c>
      <c r="E1199" s="73">
        <v>42387</v>
      </c>
      <c r="F1199" s="76" t="s">
        <v>1180</v>
      </c>
      <c r="G1199" s="265" t="s">
        <v>1181</v>
      </c>
      <c r="H1199" s="122" t="s">
        <v>1178</v>
      </c>
      <c r="I1199" s="74">
        <v>16600000</v>
      </c>
      <c r="J1199" s="75" t="s">
        <v>655</v>
      </c>
      <c r="K1199" s="75" t="s">
        <v>203</v>
      </c>
      <c r="L1199" s="134" t="str">
        <f>IF(AND('331-CT'!$E$7=TH!H1199,OR(J1199="331",K1199="331")),"x","")</f>
        <v/>
      </c>
    </row>
    <row r="1200" spans="1:12" ht="13.5" customHeight="1">
      <c r="A1200" s="72">
        <f t="shared" si="49"/>
        <v>2016</v>
      </c>
      <c r="B1200" s="72">
        <f t="shared" si="50"/>
        <v>1</v>
      </c>
      <c r="C1200" s="311">
        <v>42387</v>
      </c>
      <c r="D1200" s="311" t="s">
        <v>157</v>
      </c>
      <c r="E1200" s="311">
        <v>42387</v>
      </c>
      <c r="F1200" s="312" t="s">
        <v>1182</v>
      </c>
      <c r="G1200" s="406" t="s">
        <v>1181</v>
      </c>
      <c r="H1200" s="314" t="s">
        <v>1178</v>
      </c>
      <c r="I1200" s="74">
        <v>1660000</v>
      </c>
      <c r="J1200" s="315" t="s">
        <v>19</v>
      </c>
      <c r="K1200" s="315" t="s">
        <v>203</v>
      </c>
      <c r="L1200" s="134" t="str">
        <f>IF(AND('331-CT'!$E$7=TH!H1200,OR(J1200="331",K1200="331")),"x","")</f>
        <v/>
      </c>
    </row>
    <row r="1201" spans="1:12" ht="13.5" customHeight="1">
      <c r="A1201" s="72">
        <f t="shared" si="49"/>
        <v>2016</v>
      </c>
      <c r="B1201" s="72">
        <f t="shared" si="50"/>
        <v>1</v>
      </c>
      <c r="C1201" s="311">
        <v>42388</v>
      </c>
      <c r="D1201" s="311" t="s">
        <v>158</v>
      </c>
      <c r="E1201" s="311">
        <v>42388</v>
      </c>
      <c r="F1201" s="312" t="s">
        <v>1183</v>
      </c>
      <c r="G1201" s="406" t="s">
        <v>1184</v>
      </c>
      <c r="H1201" s="314" t="s">
        <v>1178</v>
      </c>
      <c r="I1201" s="74">
        <v>16200000</v>
      </c>
      <c r="J1201" s="315" t="s">
        <v>655</v>
      </c>
      <c r="K1201" s="315" t="s">
        <v>203</v>
      </c>
      <c r="L1201" s="134" t="str">
        <f>IF(AND('331-CT'!$E$7=TH!H1201,OR(J1201="331",K1201="331")),"x","")</f>
        <v/>
      </c>
    </row>
    <row r="1202" spans="1:12" ht="13.5" customHeight="1">
      <c r="A1202" s="72">
        <f t="shared" si="49"/>
        <v>2016</v>
      </c>
      <c r="B1202" s="72">
        <f t="shared" si="50"/>
        <v>1</v>
      </c>
      <c r="C1202" s="73">
        <v>42388</v>
      </c>
      <c r="D1202" s="73" t="s">
        <v>158</v>
      </c>
      <c r="E1202" s="73">
        <v>42388</v>
      </c>
      <c r="F1202" s="76" t="s">
        <v>1185</v>
      </c>
      <c r="G1202" s="265" t="s">
        <v>1184</v>
      </c>
      <c r="H1202" s="122" t="s">
        <v>1178</v>
      </c>
      <c r="I1202" s="74">
        <v>1620000</v>
      </c>
      <c r="J1202" s="75" t="s">
        <v>19</v>
      </c>
      <c r="K1202" s="75" t="s">
        <v>203</v>
      </c>
      <c r="L1202" s="134" t="str">
        <f>IF(AND('331-CT'!$E$7=TH!H1202,OR(J1202="331",K1202="331")),"x","")</f>
        <v/>
      </c>
    </row>
    <row r="1203" spans="1:12" ht="13.5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42389</v>
      </c>
      <c r="D1203" s="73" t="s">
        <v>163</v>
      </c>
      <c r="E1203" s="73">
        <v>42389</v>
      </c>
      <c r="F1203" s="76" t="s">
        <v>463</v>
      </c>
      <c r="G1203" s="265" t="s">
        <v>1186</v>
      </c>
      <c r="H1203" s="122" t="s">
        <v>829</v>
      </c>
      <c r="I1203" s="74">
        <v>1357000</v>
      </c>
      <c r="J1203" s="75" t="s">
        <v>655</v>
      </c>
      <c r="K1203" s="75" t="s">
        <v>203</v>
      </c>
      <c r="L1203" s="134" t="str">
        <f>IF(AND('331-CT'!$E$7=TH!H1203,OR(J1203="331",K1203="331")),"x","")</f>
        <v/>
      </c>
    </row>
    <row r="1204" spans="1:12" ht="13.5" customHeight="1">
      <c r="A1204" s="72">
        <f t="shared" si="51"/>
        <v>2016</v>
      </c>
      <c r="B1204" s="72">
        <f t="shared" si="52"/>
        <v>1</v>
      </c>
      <c r="C1204" s="73">
        <v>42389</v>
      </c>
      <c r="D1204" s="73" t="s">
        <v>164</v>
      </c>
      <c r="E1204" s="73">
        <v>42389</v>
      </c>
      <c r="F1204" s="76" t="s">
        <v>1187</v>
      </c>
      <c r="G1204" s="265" t="s">
        <v>1188</v>
      </c>
      <c r="H1204" s="122" t="s">
        <v>847</v>
      </c>
      <c r="I1204" s="74">
        <v>2589000</v>
      </c>
      <c r="J1204" s="75" t="s">
        <v>655</v>
      </c>
      <c r="K1204" s="75" t="s">
        <v>203</v>
      </c>
      <c r="L1204" s="134" t="str">
        <f>IF(AND('331-CT'!$E$7=TH!H1204,OR(J1204="331",K1204="331")),"x","")</f>
        <v/>
      </c>
    </row>
    <row r="1205" spans="1:12" ht="13.5" customHeight="1">
      <c r="A1205" s="72">
        <f t="shared" si="51"/>
        <v>2016</v>
      </c>
      <c r="B1205" s="72">
        <f t="shared" si="52"/>
        <v>1</v>
      </c>
      <c r="C1205" s="73">
        <v>42390</v>
      </c>
      <c r="D1205" s="73" t="s">
        <v>165</v>
      </c>
      <c r="E1205" s="73">
        <v>42343</v>
      </c>
      <c r="F1205" s="76" t="s">
        <v>1189</v>
      </c>
      <c r="G1205" s="265" t="s">
        <v>1190</v>
      </c>
      <c r="H1205" s="122" t="s">
        <v>1191</v>
      </c>
      <c r="I1205" s="74">
        <v>13804000</v>
      </c>
      <c r="J1205" s="75" t="s">
        <v>655</v>
      </c>
      <c r="K1205" s="75" t="s">
        <v>203</v>
      </c>
      <c r="L1205" s="134" t="str">
        <f>IF(AND('331-CT'!$E$7=TH!H1205,OR(J1205="331",K1205="331")),"x","")</f>
        <v/>
      </c>
    </row>
    <row r="1206" spans="1:12" ht="13.5" customHeight="1">
      <c r="A1206" s="72">
        <f t="shared" si="51"/>
        <v>2016</v>
      </c>
      <c r="B1206" s="72">
        <f t="shared" si="52"/>
        <v>1</v>
      </c>
      <c r="C1206" s="73">
        <v>42390</v>
      </c>
      <c r="D1206" s="73" t="s">
        <v>165</v>
      </c>
      <c r="E1206" s="73">
        <v>42343</v>
      </c>
      <c r="F1206" s="76" t="s">
        <v>1192</v>
      </c>
      <c r="G1206" s="265" t="s">
        <v>1190</v>
      </c>
      <c r="H1206" s="122" t="s">
        <v>1191</v>
      </c>
      <c r="I1206" s="74">
        <v>1380400</v>
      </c>
      <c r="J1206" s="75" t="s">
        <v>19</v>
      </c>
      <c r="K1206" s="75" t="s">
        <v>203</v>
      </c>
      <c r="L1206" s="134" t="str">
        <f>IF(AND('331-CT'!$E$7=TH!H1206,OR(J1206="331",K1206="331")),"x","")</f>
        <v/>
      </c>
    </row>
    <row r="1207" spans="1:12" ht="13.5" customHeight="1">
      <c r="A1207" s="72">
        <f t="shared" si="51"/>
        <v>2016</v>
      </c>
      <c r="B1207" s="72">
        <f t="shared" si="52"/>
        <v>1</v>
      </c>
      <c r="C1207" s="73">
        <v>42390</v>
      </c>
      <c r="D1207" s="73" t="s">
        <v>17</v>
      </c>
      <c r="E1207" s="73">
        <v>42390</v>
      </c>
      <c r="F1207" s="76" t="s">
        <v>1195</v>
      </c>
      <c r="G1207" s="265"/>
      <c r="H1207" s="122" t="s">
        <v>314</v>
      </c>
      <c r="I1207" s="74">
        <v>8187032</v>
      </c>
      <c r="J1207" s="75" t="s">
        <v>240</v>
      </c>
      <c r="K1207" s="75" t="s">
        <v>54</v>
      </c>
      <c r="L1207" s="134" t="str">
        <f>IF(AND('331-CT'!$E$7=TH!H1207,OR(J1207="331",K1207="331")),"x","")</f>
        <v/>
      </c>
    </row>
    <row r="1208" spans="1:12" ht="13.5" customHeight="1">
      <c r="A1208" s="72">
        <f t="shared" si="51"/>
        <v>2016</v>
      </c>
      <c r="B1208" s="72">
        <f t="shared" si="52"/>
        <v>1</v>
      </c>
      <c r="C1208" s="73">
        <v>42390</v>
      </c>
      <c r="D1208" s="73" t="s">
        <v>17</v>
      </c>
      <c r="E1208" s="73">
        <v>42390</v>
      </c>
      <c r="F1208" s="76" t="s">
        <v>1195</v>
      </c>
      <c r="G1208" s="265"/>
      <c r="H1208" s="122" t="s">
        <v>315</v>
      </c>
      <c r="I1208" s="74">
        <v>16374064</v>
      </c>
      <c r="J1208" s="75" t="s">
        <v>240</v>
      </c>
      <c r="K1208" s="75" t="s">
        <v>54</v>
      </c>
      <c r="L1208" s="134" t="str">
        <f>IF(AND('331-CT'!$E$7=TH!H1208,OR(J1208="331",K1208="331")),"x","")</f>
        <v/>
      </c>
    </row>
    <row r="1209" spans="1:12" ht="13.5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166</v>
      </c>
      <c r="E1209" s="73">
        <v>42390</v>
      </c>
      <c r="F1209" s="76" t="s">
        <v>1187</v>
      </c>
      <c r="G1209" s="265" t="s">
        <v>1205</v>
      </c>
      <c r="H1209" s="122" t="s">
        <v>829</v>
      </c>
      <c r="I1209" s="74">
        <v>2303000</v>
      </c>
      <c r="J1209" s="75" t="s">
        <v>655</v>
      </c>
      <c r="K1209" s="75" t="s">
        <v>203</v>
      </c>
      <c r="L1209" s="134" t="str">
        <f>IF(AND('331-CT'!$E$7=TH!H1209,OR(J1209="331",K1209="331")),"x","")</f>
        <v/>
      </c>
    </row>
    <row r="1210" spans="1:12" ht="13.5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167</v>
      </c>
      <c r="E1210" s="73">
        <v>42390</v>
      </c>
      <c r="F1210" s="76" t="s">
        <v>1206</v>
      </c>
      <c r="G1210" s="265" t="s">
        <v>1207</v>
      </c>
      <c r="H1210" s="122" t="s">
        <v>188</v>
      </c>
      <c r="I1210" s="74">
        <v>7333400</v>
      </c>
      <c r="J1210" s="75" t="s">
        <v>242</v>
      </c>
      <c r="K1210" s="75" t="s">
        <v>203</v>
      </c>
      <c r="L1210" s="134" t="str">
        <f>IF(AND('331-CT'!$E$7=TH!H1210,OR(J1210="331",K1210="331")),"x","")</f>
        <v/>
      </c>
    </row>
    <row r="1211" spans="1:12" ht="13.5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167</v>
      </c>
      <c r="E1211" s="73">
        <v>42390</v>
      </c>
      <c r="F1211" s="76" t="s">
        <v>1208</v>
      </c>
      <c r="G1211" s="265" t="s">
        <v>1207</v>
      </c>
      <c r="H1211" s="122" t="s">
        <v>188</v>
      </c>
      <c r="I1211" s="74">
        <v>366670</v>
      </c>
      <c r="J1211" s="75" t="s">
        <v>19</v>
      </c>
      <c r="K1211" s="75" t="s">
        <v>203</v>
      </c>
      <c r="L1211" s="134" t="str">
        <f>IF(AND('331-CT'!$E$7=TH!H1211,OR(J1211="331",K1211="331")),"x","")</f>
        <v/>
      </c>
    </row>
    <row r="1212" spans="1:12" ht="13.5" customHeight="1">
      <c r="A1212" s="72">
        <f t="shared" si="51"/>
        <v>2016</v>
      </c>
      <c r="B1212" s="72">
        <f t="shared" si="52"/>
        <v>1</v>
      </c>
      <c r="C1212" s="73">
        <v>42391</v>
      </c>
      <c r="D1212" s="73" t="s">
        <v>168</v>
      </c>
      <c r="E1212" s="73">
        <v>42391</v>
      </c>
      <c r="F1212" s="76" t="s">
        <v>1196</v>
      </c>
      <c r="G1212" s="265"/>
      <c r="H1212" s="122" t="s">
        <v>272</v>
      </c>
      <c r="I1212" s="74">
        <v>170000000</v>
      </c>
      <c r="J1212" s="75" t="s">
        <v>54</v>
      </c>
      <c r="K1212" s="75" t="s">
        <v>203</v>
      </c>
      <c r="L1212" s="134" t="str">
        <f>IF(AND('331-CT'!$E$7=TH!H1212,OR(J1212="331",K1212="331")),"x","")</f>
        <v/>
      </c>
    </row>
    <row r="1213" spans="1:12" ht="13.5" customHeight="1">
      <c r="A1213" s="72">
        <f t="shared" si="51"/>
        <v>2016</v>
      </c>
      <c r="B1213" s="72">
        <f t="shared" si="52"/>
        <v>1</v>
      </c>
      <c r="C1213" s="73">
        <v>42391</v>
      </c>
      <c r="D1213" s="73" t="s">
        <v>17</v>
      </c>
      <c r="E1213" s="73">
        <v>42391</v>
      </c>
      <c r="F1213" s="76" t="s">
        <v>1195</v>
      </c>
      <c r="G1213" s="265"/>
      <c r="H1213" s="122" t="s">
        <v>317</v>
      </c>
      <c r="I1213" s="74">
        <v>13104432</v>
      </c>
      <c r="J1213" s="75" t="s">
        <v>240</v>
      </c>
      <c r="K1213" s="75" t="s">
        <v>54</v>
      </c>
      <c r="L1213" s="134" t="str">
        <f>IF(AND('331-CT'!$E$7=TH!H1213,OR(J1213="331",K1213="331")),"x","")</f>
        <v/>
      </c>
    </row>
    <row r="1214" spans="1:12" ht="13.5" customHeight="1">
      <c r="A1214" s="72">
        <f t="shared" si="51"/>
        <v>2016</v>
      </c>
      <c r="B1214" s="72">
        <f t="shared" si="52"/>
        <v>1</v>
      </c>
      <c r="C1214" s="73">
        <v>42391</v>
      </c>
      <c r="D1214" s="73" t="s">
        <v>17</v>
      </c>
      <c r="E1214" s="73">
        <v>42391</v>
      </c>
      <c r="F1214" s="76" t="s">
        <v>1195</v>
      </c>
      <c r="G1214" s="265"/>
      <c r="H1214" s="122" t="s">
        <v>316</v>
      </c>
      <c r="I1214" s="74">
        <v>12285405</v>
      </c>
      <c r="J1214" s="75" t="s">
        <v>240</v>
      </c>
      <c r="K1214" s="75" t="s">
        <v>54</v>
      </c>
      <c r="L1214" s="134" t="str">
        <f>IF(AND('331-CT'!$E$7=TH!H1214,OR(J1214="331",K1214="331")),"x","")</f>
        <v/>
      </c>
    </row>
    <row r="1215" spans="1:12" ht="13.5" customHeight="1">
      <c r="A1215" s="72">
        <f t="shared" si="51"/>
        <v>2016</v>
      </c>
      <c r="B1215" s="72">
        <f t="shared" si="52"/>
        <v>1</v>
      </c>
      <c r="C1215" s="73">
        <v>42391</v>
      </c>
      <c r="D1215" s="73" t="s">
        <v>17</v>
      </c>
      <c r="E1215" s="73">
        <v>42391</v>
      </c>
      <c r="F1215" s="76" t="s">
        <v>1195</v>
      </c>
      <c r="G1215" s="265"/>
      <c r="H1215" s="122" t="s">
        <v>318</v>
      </c>
      <c r="I1215" s="74">
        <v>8190270</v>
      </c>
      <c r="J1215" s="75" t="s">
        <v>240</v>
      </c>
      <c r="K1215" s="75" t="s">
        <v>54</v>
      </c>
      <c r="L1215" s="134" t="str">
        <f>IF(AND('331-CT'!$E$7=TH!H1215,OR(J1215="331",K1215="331")),"x","")</f>
        <v/>
      </c>
    </row>
    <row r="1216" spans="1:12" ht="13.5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17</v>
      </c>
      <c r="E1216" s="73">
        <v>42391</v>
      </c>
      <c r="F1216" s="76" t="s">
        <v>1195</v>
      </c>
      <c r="G1216" s="265"/>
      <c r="H1216" s="122" t="s">
        <v>319</v>
      </c>
      <c r="I1216" s="74">
        <v>12285405</v>
      </c>
      <c r="J1216" s="75" t="s">
        <v>240</v>
      </c>
      <c r="K1216" s="75" t="s">
        <v>54</v>
      </c>
      <c r="L1216" s="134" t="str">
        <f>IF(AND('331-CT'!$E$7=TH!H1216,OR(J1216="331",K1216="331")),"x","")</f>
        <v/>
      </c>
    </row>
    <row r="1217" spans="1:12" ht="13.5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1195</v>
      </c>
      <c r="G1217" s="265"/>
      <c r="H1217" s="122" t="s">
        <v>320</v>
      </c>
      <c r="I1217" s="74">
        <v>16380540</v>
      </c>
      <c r="J1217" s="75" t="s">
        <v>240</v>
      </c>
      <c r="K1217" s="75" t="s">
        <v>54</v>
      </c>
      <c r="L1217" s="134" t="str">
        <f>IF(AND('331-CT'!$E$7=TH!H1217,OR(J1217="331",K1217="331")),"x","")</f>
        <v/>
      </c>
    </row>
    <row r="1218" spans="1:12" ht="13.5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1195</v>
      </c>
      <c r="G1218" s="265"/>
      <c r="H1218" s="122" t="s">
        <v>321</v>
      </c>
      <c r="I1218" s="74">
        <v>11466378</v>
      </c>
      <c r="J1218" s="75" t="s">
        <v>240</v>
      </c>
      <c r="K1218" s="75" t="s">
        <v>54</v>
      </c>
      <c r="L1218" s="134" t="str">
        <f>IF(AND('331-CT'!$E$7=TH!H1218,OR(J1218="331",K1218="331")),"x","")</f>
        <v/>
      </c>
    </row>
    <row r="1219" spans="1:12" ht="13.5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1195</v>
      </c>
      <c r="G1219" s="265"/>
      <c r="H1219" s="122" t="s">
        <v>322</v>
      </c>
      <c r="I1219" s="74">
        <v>12285405</v>
      </c>
      <c r="J1219" s="75" t="s">
        <v>240</v>
      </c>
      <c r="K1219" s="75" t="s">
        <v>54</v>
      </c>
      <c r="L1219" s="134" t="str">
        <f>IF(AND('331-CT'!$E$7=TH!H1219,OR(J1219="331",K1219="331")),"x","")</f>
        <v/>
      </c>
    </row>
    <row r="1220" spans="1:12" ht="13.5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1195</v>
      </c>
      <c r="G1220" s="265"/>
      <c r="H1220" s="122" t="s">
        <v>326</v>
      </c>
      <c r="I1220" s="74">
        <v>12285405</v>
      </c>
      <c r="J1220" s="75" t="s">
        <v>240</v>
      </c>
      <c r="K1220" s="75" t="s">
        <v>54</v>
      </c>
      <c r="L1220" s="134" t="str">
        <f>IF(AND('331-CT'!$E$7=TH!H1220,OR(J1220="331",K1220="331")),"x","")</f>
        <v/>
      </c>
    </row>
    <row r="1221" spans="1:12" ht="13.5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1195</v>
      </c>
      <c r="G1221" s="265"/>
      <c r="H1221" s="122" t="s">
        <v>417</v>
      </c>
      <c r="I1221" s="74">
        <v>12285405</v>
      </c>
      <c r="J1221" s="75" t="s">
        <v>240</v>
      </c>
      <c r="K1221" s="75" t="s">
        <v>54</v>
      </c>
      <c r="L1221" s="134" t="str">
        <f>IF(AND('331-CT'!$E$7=TH!H1221,OR(J1221="331",K1221="331")),"x","")</f>
        <v/>
      </c>
    </row>
    <row r="1222" spans="1:12" ht="13.5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1195</v>
      </c>
      <c r="G1222" s="265"/>
      <c r="H1222" s="122" t="s">
        <v>422</v>
      </c>
      <c r="I1222" s="74">
        <v>8190270</v>
      </c>
      <c r="J1222" s="75" t="s">
        <v>240</v>
      </c>
      <c r="K1222" s="75" t="s">
        <v>54</v>
      </c>
      <c r="L1222" s="134" t="str">
        <f>IF(AND('331-CT'!$E$7=TH!H1222,OR(J1222="331",K1222="331")),"x","")</f>
        <v/>
      </c>
    </row>
    <row r="1223" spans="1:12" ht="13.5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1195</v>
      </c>
      <c r="G1223" s="265"/>
      <c r="H1223" s="122" t="s">
        <v>456</v>
      </c>
      <c r="I1223" s="74">
        <v>8190270</v>
      </c>
      <c r="J1223" s="75" t="s">
        <v>240</v>
      </c>
      <c r="K1223" s="75" t="s">
        <v>54</v>
      </c>
      <c r="L1223" s="134" t="str">
        <f>IF(AND('331-CT'!$E$7=TH!H1223,OR(J1223="331",K1223="331")),"x","")</f>
        <v/>
      </c>
    </row>
    <row r="1224" spans="1:12" ht="13.5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1195</v>
      </c>
      <c r="G1224" s="265"/>
      <c r="H1224" s="122" t="s">
        <v>324</v>
      </c>
      <c r="I1224" s="74">
        <v>12285405</v>
      </c>
      <c r="J1224" s="75" t="s">
        <v>240</v>
      </c>
      <c r="K1224" s="75" t="s">
        <v>54</v>
      </c>
      <c r="L1224" s="134" t="str">
        <f>IF(AND('331-CT'!$E$7=TH!H1224,OR(J1224="331",K1224="331")),"x","")</f>
        <v/>
      </c>
    </row>
    <row r="1225" spans="1:12" ht="13.5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169</v>
      </c>
      <c r="E1225" s="73">
        <v>42391</v>
      </c>
      <c r="F1225" s="76" t="s">
        <v>1209</v>
      </c>
      <c r="G1225" s="265" t="s">
        <v>1210</v>
      </c>
      <c r="H1225" s="122" t="s">
        <v>857</v>
      </c>
      <c r="I1225" s="74">
        <v>3195000</v>
      </c>
      <c r="J1225" s="75" t="s">
        <v>655</v>
      </c>
      <c r="K1225" s="75" t="s">
        <v>203</v>
      </c>
      <c r="L1225" s="134" t="str">
        <f>IF(AND('331-CT'!$E$7=TH!H1225,OR(J1225="331",K1225="331")),"x","")</f>
        <v/>
      </c>
    </row>
    <row r="1226" spans="1:12" ht="13.5" customHeight="1">
      <c r="A1226" s="72">
        <f t="shared" si="51"/>
        <v>2016</v>
      </c>
      <c r="B1226" s="72">
        <f t="shared" si="52"/>
        <v>1</v>
      </c>
      <c r="C1226" s="73">
        <v>42392</v>
      </c>
      <c r="D1226" s="73" t="s">
        <v>17</v>
      </c>
      <c r="E1226" s="73">
        <v>42392</v>
      </c>
      <c r="F1226" s="76" t="s">
        <v>98</v>
      </c>
      <c r="G1226" s="265"/>
      <c r="H1226" s="122"/>
      <c r="I1226" s="74">
        <v>163571</v>
      </c>
      <c r="J1226" s="75" t="s">
        <v>54</v>
      </c>
      <c r="K1226" s="75" t="s">
        <v>99</v>
      </c>
      <c r="L1226" s="134" t="str">
        <f>IF(AND('331-CT'!$E$7=TH!H1226,OR(J1226="331",K1226="331")),"x","")</f>
        <v/>
      </c>
    </row>
    <row r="1227" spans="1:12" ht="13.5" customHeight="1">
      <c r="A1227" s="72">
        <f t="shared" si="51"/>
        <v>2016</v>
      </c>
      <c r="B1227" s="72">
        <f t="shared" si="52"/>
        <v>1</v>
      </c>
      <c r="C1227" s="73">
        <v>42392</v>
      </c>
      <c r="D1227" s="73" t="s">
        <v>170</v>
      </c>
      <c r="E1227" s="73">
        <v>42392</v>
      </c>
      <c r="F1227" s="76" t="s">
        <v>1211</v>
      </c>
      <c r="G1227" s="265" t="s">
        <v>1212</v>
      </c>
      <c r="H1227" s="122" t="s">
        <v>1213</v>
      </c>
      <c r="I1227" s="74">
        <v>12000000</v>
      </c>
      <c r="J1227" s="75" t="s">
        <v>655</v>
      </c>
      <c r="K1227" s="75" t="s">
        <v>203</v>
      </c>
      <c r="L1227" s="134" t="str">
        <f>IF(AND('331-CT'!$E$7=TH!H1227,OR(J1227="331",K1227="331")),"x","")</f>
        <v/>
      </c>
    </row>
    <row r="1228" spans="1:12" ht="13.5" customHeight="1">
      <c r="A1228" s="72">
        <f t="shared" si="51"/>
        <v>2016</v>
      </c>
      <c r="B1228" s="72">
        <f t="shared" si="52"/>
        <v>1</v>
      </c>
      <c r="C1228" s="73">
        <v>42392</v>
      </c>
      <c r="D1228" s="73" t="s">
        <v>171</v>
      </c>
      <c r="E1228" s="73">
        <v>42392</v>
      </c>
      <c r="F1228" s="76" t="s">
        <v>1187</v>
      </c>
      <c r="G1228" s="265" t="s">
        <v>1214</v>
      </c>
      <c r="H1228" s="122" t="s">
        <v>1215</v>
      </c>
      <c r="I1228" s="74">
        <v>2080000</v>
      </c>
      <c r="J1228" s="75" t="s">
        <v>655</v>
      </c>
      <c r="K1228" s="75" t="s">
        <v>203</v>
      </c>
      <c r="L1228" s="134" t="str">
        <f>IF(AND('331-CT'!$E$7=TH!H1228,OR(J1228="331",K1228="331")),"x","")</f>
        <v/>
      </c>
    </row>
    <row r="1229" spans="1:12" ht="13.5" customHeight="1">
      <c r="A1229" s="72">
        <f t="shared" si="51"/>
        <v>2016</v>
      </c>
      <c r="B1229" s="72">
        <f t="shared" si="52"/>
        <v>1</v>
      </c>
      <c r="C1229" s="73">
        <v>42395</v>
      </c>
      <c r="D1229" s="73" t="s">
        <v>495</v>
      </c>
      <c r="E1229" s="73">
        <v>42395</v>
      </c>
      <c r="F1229" s="76" t="s">
        <v>1216</v>
      </c>
      <c r="G1229" s="265"/>
      <c r="H1229" s="122" t="s">
        <v>1217</v>
      </c>
      <c r="I1229" s="74">
        <v>449822</v>
      </c>
      <c r="J1229" s="75" t="s">
        <v>655</v>
      </c>
      <c r="K1229" s="75" t="s">
        <v>203</v>
      </c>
      <c r="L1229" s="134" t="str">
        <f>IF(AND('331-CT'!$E$7=TH!H1229,OR(J1229="331",K1229="331")),"x","")</f>
        <v/>
      </c>
    </row>
    <row r="1230" spans="1:12" ht="13.5" customHeight="1">
      <c r="A1230" s="72">
        <f t="shared" si="51"/>
        <v>2016</v>
      </c>
      <c r="B1230" s="72">
        <f t="shared" si="52"/>
        <v>1</v>
      </c>
      <c r="C1230" s="73">
        <v>42396</v>
      </c>
      <c r="D1230" s="73" t="s">
        <v>496</v>
      </c>
      <c r="E1230" s="73">
        <v>42396</v>
      </c>
      <c r="F1230" s="76" t="s">
        <v>1218</v>
      </c>
      <c r="G1230" s="265" t="s">
        <v>1219</v>
      </c>
      <c r="H1230" s="122" t="s">
        <v>1213</v>
      </c>
      <c r="I1230" s="74">
        <v>15000000</v>
      </c>
      <c r="J1230" s="75" t="s">
        <v>655</v>
      </c>
      <c r="K1230" s="75" t="s">
        <v>203</v>
      </c>
      <c r="L1230" s="134" t="str">
        <f>IF(AND('331-CT'!$E$7=TH!H1230,OR(J1230="331",K1230="331")),"x","")</f>
        <v/>
      </c>
    </row>
    <row r="1231" spans="1:12" ht="13.5" customHeight="1">
      <c r="A1231" s="72">
        <f t="shared" si="51"/>
        <v>2016</v>
      </c>
      <c r="B1231" s="72">
        <f t="shared" si="52"/>
        <v>1</v>
      </c>
      <c r="C1231" s="73">
        <v>42398</v>
      </c>
      <c r="D1231" s="73" t="s">
        <v>497</v>
      </c>
      <c r="E1231" s="73">
        <v>42398</v>
      </c>
      <c r="F1231" s="76" t="s">
        <v>1196</v>
      </c>
      <c r="G1231" s="265"/>
      <c r="H1231" s="122" t="s">
        <v>272</v>
      </c>
      <c r="I1231" s="74">
        <v>370000000</v>
      </c>
      <c r="J1231" s="75" t="s">
        <v>54</v>
      </c>
      <c r="K1231" s="75" t="s">
        <v>203</v>
      </c>
      <c r="L1231" s="134" t="str">
        <f>IF(AND('331-CT'!$E$7=TH!H1231,OR(J1231="331",K1231="331")),"x","")</f>
        <v/>
      </c>
    </row>
    <row r="1232" spans="1:12" ht="13.5" customHeight="1">
      <c r="A1232" s="72">
        <f t="shared" si="51"/>
        <v>2016</v>
      </c>
      <c r="B1232" s="72">
        <f t="shared" si="52"/>
        <v>1</v>
      </c>
      <c r="C1232" s="73">
        <v>42399</v>
      </c>
      <c r="D1232" s="73" t="s">
        <v>17</v>
      </c>
      <c r="E1232" s="73">
        <v>42399</v>
      </c>
      <c r="F1232" s="76" t="s">
        <v>301</v>
      </c>
      <c r="G1232" s="265"/>
      <c r="H1232" s="122" t="s">
        <v>302</v>
      </c>
      <c r="I1232" s="74">
        <v>171000000</v>
      </c>
      <c r="J1232" s="75" t="s">
        <v>18</v>
      </c>
      <c r="K1232" s="75" t="s">
        <v>54</v>
      </c>
      <c r="L1232" s="134" t="str">
        <f>IF(AND('331-CT'!$E$7=TH!H1232,OR(J1232="331",K1232="331")),"x","")</f>
        <v/>
      </c>
    </row>
    <row r="1233" spans="1:12" ht="13.5" customHeight="1">
      <c r="A1233" s="72">
        <f t="shared" si="51"/>
        <v>2016</v>
      </c>
      <c r="B1233" s="72">
        <f t="shared" si="52"/>
        <v>1</v>
      </c>
      <c r="C1233" s="73">
        <v>42399</v>
      </c>
      <c r="D1233" s="73" t="s">
        <v>17</v>
      </c>
      <c r="E1233" s="73">
        <v>42399</v>
      </c>
      <c r="F1233" s="76" t="s">
        <v>34</v>
      </c>
      <c r="G1233" s="265"/>
      <c r="H1233" s="122"/>
      <c r="I1233" s="74">
        <v>126515</v>
      </c>
      <c r="J1233" s="75" t="s">
        <v>242</v>
      </c>
      <c r="K1233" s="75" t="s">
        <v>54</v>
      </c>
      <c r="L1233" s="134" t="str">
        <f>IF(AND('331-CT'!$E$7=TH!H1233,OR(J1233="331",K1233="331")),"x","")</f>
        <v/>
      </c>
    </row>
    <row r="1234" spans="1:12" ht="13.5" customHeight="1">
      <c r="A1234" s="72">
        <f t="shared" si="51"/>
        <v>2016</v>
      </c>
      <c r="B1234" s="72">
        <f t="shared" si="52"/>
        <v>1</v>
      </c>
      <c r="C1234" s="73">
        <v>42399</v>
      </c>
      <c r="D1234" s="73" t="s">
        <v>17</v>
      </c>
      <c r="E1234" s="73">
        <v>42399</v>
      </c>
      <c r="F1234" s="76" t="s">
        <v>35</v>
      </c>
      <c r="G1234" s="265"/>
      <c r="H1234" s="122"/>
      <c r="I1234" s="74">
        <v>12651</v>
      </c>
      <c r="J1234" s="75" t="s">
        <v>19</v>
      </c>
      <c r="K1234" s="75" t="s">
        <v>54</v>
      </c>
      <c r="L1234" s="134" t="str">
        <f>IF(AND('331-CT'!$E$7=TH!H1234,OR(J1234="331",K1234="331")),"x","")</f>
        <v/>
      </c>
    </row>
    <row r="1235" spans="1:12" ht="13.5" customHeight="1">
      <c r="A1235" s="72">
        <f t="shared" si="51"/>
        <v>2016</v>
      </c>
      <c r="B1235" s="72">
        <f t="shared" si="52"/>
        <v>1</v>
      </c>
      <c r="C1235" s="73">
        <v>42399</v>
      </c>
      <c r="D1235" s="73" t="s">
        <v>17</v>
      </c>
      <c r="E1235" s="73">
        <v>42399</v>
      </c>
      <c r="F1235" s="76" t="s">
        <v>301</v>
      </c>
      <c r="G1235" s="265"/>
      <c r="H1235" s="122" t="s">
        <v>85</v>
      </c>
      <c r="I1235" s="74">
        <v>200000000</v>
      </c>
      <c r="J1235" s="75" t="s">
        <v>18</v>
      </c>
      <c r="K1235" s="75" t="s">
        <v>54</v>
      </c>
      <c r="L1235" s="134" t="str">
        <f>IF(AND('331-CT'!$E$7=TH!H1235,OR(J1235="331",K1235="331")),"x","")</f>
        <v/>
      </c>
    </row>
    <row r="1236" spans="1:12" ht="13.5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34</v>
      </c>
      <c r="G1236" s="265"/>
      <c r="H1236" s="122"/>
      <c r="I1236" s="74">
        <v>160000</v>
      </c>
      <c r="J1236" s="75" t="s">
        <v>242</v>
      </c>
      <c r="K1236" s="75" t="s">
        <v>54</v>
      </c>
      <c r="L1236" s="134" t="str">
        <f>IF(AND('331-CT'!$E$7=TH!H1236,OR(J1236="331",K1236="331")),"x","")</f>
        <v/>
      </c>
    </row>
    <row r="1237" spans="1:12" ht="13.5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35</v>
      </c>
      <c r="G1237" s="265"/>
      <c r="H1237" s="122"/>
      <c r="I1237" s="74">
        <v>16000</v>
      </c>
      <c r="J1237" s="75" t="s">
        <v>19</v>
      </c>
      <c r="K1237" s="75" t="s">
        <v>54</v>
      </c>
      <c r="L1237" s="134" t="str">
        <f>IF(AND('331-CT'!$E$7=TH!H1237,OR(J1237="331",K1237="331")),"x","")</f>
        <v/>
      </c>
    </row>
    <row r="1238" spans="1:12" ht="13.5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1197</v>
      </c>
      <c r="G1238" s="265"/>
      <c r="H1238" s="122" t="s">
        <v>649</v>
      </c>
      <c r="I1238" s="74">
        <v>31108110</v>
      </c>
      <c r="J1238" s="75" t="s">
        <v>18</v>
      </c>
      <c r="K1238" s="75" t="s">
        <v>54</v>
      </c>
      <c r="L1238" s="134" t="str">
        <f>IF(AND('331-CT'!$E$7=TH!H1238,OR(J1238="331",K1238="331")),"x","")</f>
        <v/>
      </c>
    </row>
    <row r="1239" spans="1:12" ht="13.5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34</v>
      </c>
      <c r="G1239" s="265"/>
      <c r="H1239" s="122"/>
      <c r="I1239" s="74">
        <v>45000</v>
      </c>
      <c r="J1239" s="75" t="s">
        <v>242</v>
      </c>
      <c r="K1239" s="75" t="s">
        <v>54</v>
      </c>
      <c r="L1239" s="134" t="str">
        <f>IF(AND('331-CT'!$E$7=TH!H1239,OR(J1239="331",K1239="331")),"x","")</f>
        <v/>
      </c>
    </row>
    <row r="1240" spans="1:12" ht="13.5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35</v>
      </c>
      <c r="G1240" s="265"/>
      <c r="H1240" s="122"/>
      <c r="I1240" s="74">
        <v>4500</v>
      </c>
      <c r="J1240" s="75" t="s">
        <v>19</v>
      </c>
      <c r="K1240" s="75" t="s">
        <v>54</v>
      </c>
      <c r="L1240" s="134" t="str">
        <f>IF(AND('331-CT'!$E$7=TH!H1240,OR(J1240="331",K1240="331")),"x","")</f>
        <v/>
      </c>
    </row>
    <row r="1241" spans="1:12" ht="13.5" customHeight="1">
      <c r="A1241" s="72">
        <f t="shared" si="51"/>
        <v>2016</v>
      </c>
      <c r="B1241" s="72">
        <f t="shared" si="52"/>
        <v>1</v>
      </c>
      <c r="C1241" s="73">
        <v>42400</v>
      </c>
      <c r="D1241" s="73" t="s">
        <v>498</v>
      </c>
      <c r="E1241" s="73">
        <v>42400</v>
      </c>
      <c r="F1241" s="76" t="s">
        <v>836</v>
      </c>
      <c r="G1241" s="265" t="s">
        <v>1220</v>
      </c>
      <c r="H1241" s="122" t="s">
        <v>1221</v>
      </c>
      <c r="I1241" s="74">
        <v>1454545</v>
      </c>
      <c r="J1241" s="75" t="s">
        <v>655</v>
      </c>
      <c r="K1241" s="75" t="s">
        <v>203</v>
      </c>
      <c r="L1241" s="134" t="str">
        <f>IF(AND('331-CT'!$E$7=TH!H1241,OR(J1241="331",K1241="331")),"x","")</f>
        <v/>
      </c>
    </row>
    <row r="1242" spans="1:12" ht="13.5" customHeight="1">
      <c r="A1242" s="72">
        <f t="shared" si="51"/>
        <v>2016</v>
      </c>
      <c r="B1242" s="72">
        <f t="shared" si="52"/>
        <v>1</v>
      </c>
      <c r="C1242" s="73">
        <v>42400</v>
      </c>
      <c r="D1242" s="73" t="s">
        <v>498</v>
      </c>
      <c r="E1242" s="73">
        <v>42400</v>
      </c>
      <c r="F1242" s="76" t="s">
        <v>839</v>
      </c>
      <c r="G1242" s="265" t="s">
        <v>1220</v>
      </c>
      <c r="H1242" s="122" t="s">
        <v>1221</v>
      </c>
      <c r="I1242" s="74">
        <v>145455</v>
      </c>
      <c r="J1242" s="75" t="s">
        <v>19</v>
      </c>
      <c r="K1242" s="75" t="s">
        <v>203</v>
      </c>
      <c r="L1242" s="134" t="str">
        <f>IF(AND('331-CT'!$E$7=TH!H1242,OR(J1242="331",K1242="331")),"x","")</f>
        <v/>
      </c>
    </row>
    <row r="1243" spans="1:12" ht="13.5" customHeight="1">
      <c r="A1243" s="72">
        <f t="shared" si="51"/>
        <v>2016</v>
      </c>
      <c r="B1243" s="72">
        <f t="shared" si="52"/>
        <v>2</v>
      </c>
      <c r="C1243" s="73">
        <v>42401</v>
      </c>
      <c r="D1243" s="73" t="s">
        <v>499</v>
      </c>
      <c r="E1243" s="73">
        <v>42401</v>
      </c>
      <c r="F1243" s="76" t="s">
        <v>1187</v>
      </c>
      <c r="G1243" s="265" t="s">
        <v>1222</v>
      </c>
      <c r="H1243" s="122" t="s">
        <v>829</v>
      </c>
      <c r="I1243" s="74">
        <v>3228000</v>
      </c>
      <c r="J1243" s="75" t="s">
        <v>655</v>
      </c>
      <c r="K1243" s="75" t="s">
        <v>203</v>
      </c>
      <c r="L1243" s="134" t="str">
        <f>IF(AND('331-CT'!$E$7=TH!H1243,OR(J1243="331",K1243="331")),"x","")</f>
        <v/>
      </c>
    </row>
    <row r="1244" spans="1:12" ht="13.5" customHeight="1">
      <c r="A1244" s="72">
        <f t="shared" si="51"/>
        <v>2016</v>
      </c>
      <c r="B1244" s="72">
        <f t="shared" si="52"/>
        <v>2</v>
      </c>
      <c r="C1244" s="73">
        <v>42403</v>
      </c>
      <c r="D1244" s="73" t="s">
        <v>500</v>
      </c>
      <c r="E1244" s="73">
        <v>42403</v>
      </c>
      <c r="F1244" s="76" t="s">
        <v>1196</v>
      </c>
      <c r="G1244" s="265"/>
      <c r="H1244" s="122" t="s">
        <v>272</v>
      </c>
      <c r="I1244" s="74">
        <v>600000000</v>
      </c>
      <c r="J1244" s="75" t="s">
        <v>54</v>
      </c>
      <c r="K1244" s="75" t="s">
        <v>203</v>
      </c>
      <c r="L1244" s="134" t="str">
        <f>IF(AND('331-CT'!$E$7=TH!H1244,OR(J1244="331",K1244="331")),"x","")</f>
        <v/>
      </c>
    </row>
    <row r="1245" spans="1:12" ht="13.5" customHeight="1">
      <c r="A1245" s="72">
        <f t="shared" si="51"/>
        <v>2016</v>
      </c>
      <c r="B1245" s="72">
        <f t="shared" si="52"/>
        <v>2</v>
      </c>
      <c r="C1245" s="73">
        <v>42403</v>
      </c>
      <c r="D1245" s="73" t="s">
        <v>17</v>
      </c>
      <c r="E1245" s="73">
        <v>42403</v>
      </c>
      <c r="F1245" s="76" t="s">
        <v>1198</v>
      </c>
      <c r="G1245" s="265"/>
      <c r="H1245" s="122" t="s">
        <v>649</v>
      </c>
      <c r="I1245" s="74">
        <v>41319190</v>
      </c>
      <c r="J1245" s="75" t="s">
        <v>18</v>
      </c>
      <c r="K1245" s="75" t="s">
        <v>54</v>
      </c>
      <c r="L1245" s="134" t="str">
        <f>IF(AND('331-CT'!$E$7=TH!H1245,OR(J1245="331",K1245="331")),"x","")</f>
        <v/>
      </c>
    </row>
    <row r="1246" spans="1:12" ht="13.5" customHeight="1">
      <c r="A1246" s="72">
        <f t="shared" si="51"/>
        <v>2016</v>
      </c>
      <c r="B1246" s="72">
        <f t="shared" si="52"/>
        <v>2</v>
      </c>
      <c r="C1246" s="73">
        <v>42403</v>
      </c>
      <c r="D1246" s="73" t="s">
        <v>17</v>
      </c>
      <c r="E1246" s="73">
        <v>42403</v>
      </c>
      <c r="F1246" s="76" t="s">
        <v>34</v>
      </c>
      <c r="G1246" s="265"/>
      <c r="H1246" s="122"/>
      <c r="I1246" s="74">
        <v>45000</v>
      </c>
      <c r="J1246" s="75" t="s">
        <v>242</v>
      </c>
      <c r="K1246" s="75" t="s">
        <v>54</v>
      </c>
      <c r="L1246" s="134" t="str">
        <f>IF(AND('331-CT'!$E$7=TH!H1246,OR(J1246="331",K1246="331")),"x","")</f>
        <v/>
      </c>
    </row>
    <row r="1247" spans="1:12" ht="13.5" customHeight="1">
      <c r="A1247" s="72">
        <f t="shared" si="51"/>
        <v>2016</v>
      </c>
      <c r="B1247" s="72">
        <f t="shared" si="52"/>
        <v>2</v>
      </c>
      <c r="C1247" s="73">
        <v>42403</v>
      </c>
      <c r="D1247" s="73" t="s">
        <v>17</v>
      </c>
      <c r="E1247" s="73">
        <v>42403</v>
      </c>
      <c r="F1247" s="76" t="s">
        <v>35</v>
      </c>
      <c r="G1247" s="265"/>
      <c r="H1247" s="122"/>
      <c r="I1247" s="74">
        <v>4500</v>
      </c>
      <c r="J1247" s="75" t="s">
        <v>19</v>
      </c>
      <c r="K1247" s="75" t="s">
        <v>54</v>
      </c>
      <c r="L1247" s="134" t="str">
        <f>IF(AND('331-CT'!$E$7=TH!H1247,OR(J1247="331",K1247="331")),"x","")</f>
        <v/>
      </c>
    </row>
    <row r="1248" spans="1:12" ht="13.5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17</v>
      </c>
      <c r="E1248" s="73">
        <v>42403</v>
      </c>
      <c r="F1248" s="76" t="s">
        <v>1199</v>
      </c>
      <c r="G1248" s="265"/>
      <c r="H1248" s="122" t="s">
        <v>190</v>
      </c>
      <c r="I1248" s="74">
        <v>37981566</v>
      </c>
      <c r="J1248" s="75" t="s">
        <v>18</v>
      </c>
      <c r="K1248" s="75" t="s">
        <v>54</v>
      </c>
      <c r="L1248" s="134" t="str">
        <f>IF(AND('331-CT'!$E$7=TH!H1248,OR(J1248="331",K1248="331")),"x","")</f>
        <v/>
      </c>
    </row>
    <row r="1249" spans="1:12" ht="13.5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34</v>
      </c>
      <c r="G1249" s="265"/>
      <c r="H1249" s="122"/>
      <c r="I1249" s="74">
        <v>45000</v>
      </c>
      <c r="J1249" s="75" t="s">
        <v>242</v>
      </c>
      <c r="K1249" s="75" t="s">
        <v>54</v>
      </c>
      <c r="L1249" s="134" t="str">
        <f>IF(AND('331-CT'!$E$7=TH!H1249,OR(J1249="331",K1249="331")),"x","")</f>
        <v/>
      </c>
    </row>
    <row r="1250" spans="1:12" ht="13.5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35</v>
      </c>
      <c r="G1250" s="265"/>
      <c r="H1250" s="122"/>
      <c r="I1250" s="74">
        <v>4500</v>
      </c>
      <c r="J1250" s="75" t="s">
        <v>19</v>
      </c>
      <c r="K1250" s="75" t="s">
        <v>54</v>
      </c>
      <c r="L1250" s="134" t="str">
        <f>IF(AND('331-CT'!$E$7=TH!H1250,OR(J1250="331",K1250="331")),"x","")</f>
        <v/>
      </c>
    </row>
    <row r="1251" spans="1:12" ht="13.5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1200</v>
      </c>
      <c r="G1251" s="265"/>
      <c r="H1251" s="122" t="s">
        <v>109</v>
      </c>
      <c r="I1251" s="74">
        <v>50000000</v>
      </c>
      <c r="J1251" s="75" t="s">
        <v>18</v>
      </c>
      <c r="K1251" s="75" t="s">
        <v>54</v>
      </c>
      <c r="L1251" s="134" t="str">
        <f>IF(AND('331-CT'!$E$7=TH!H1251,OR(J1251="331",K1251="331")),"x","")</f>
        <v/>
      </c>
    </row>
    <row r="1252" spans="1:12" ht="13.5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34</v>
      </c>
      <c r="G1252" s="265"/>
      <c r="H1252" s="122"/>
      <c r="I1252" s="74">
        <v>45000</v>
      </c>
      <c r="J1252" s="75" t="s">
        <v>242</v>
      </c>
      <c r="K1252" s="75" t="s">
        <v>54</v>
      </c>
      <c r="L1252" s="134" t="str">
        <f>IF(AND('331-CT'!$E$7=TH!H1252,OR(J1252="331",K1252="331")),"x","")</f>
        <v/>
      </c>
    </row>
    <row r="1253" spans="1:12" ht="13.5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35</v>
      </c>
      <c r="G1253" s="265"/>
      <c r="H1253" s="122"/>
      <c r="I1253" s="74">
        <v>4500</v>
      </c>
      <c r="J1253" s="75" t="s">
        <v>19</v>
      </c>
      <c r="K1253" s="75" t="s">
        <v>54</v>
      </c>
      <c r="L1253" s="134" t="str">
        <f>IF(AND('331-CT'!$E$7=TH!H1253,OR(J1253="331",K1253="331")),"x","")</f>
        <v/>
      </c>
    </row>
    <row r="1254" spans="1:12" ht="13.5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301</v>
      </c>
      <c r="G1254" s="265"/>
      <c r="H1254" s="122" t="s">
        <v>407</v>
      </c>
      <c r="I1254" s="74">
        <v>60000000</v>
      </c>
      <c r="J1254" s="75" t="s">
        <v>18</v>
      </c>
      <c r="K1254" s="75" t="s">
        <v>54</v>
      </c>
      <c r="L1254" s="134" t="str">
        <f>IF(AND('331-CT'!$E$7=TH!H1254,OR(J1254="331",K1254="331")),"x","")</f>
        <v/>
      </c>
    </row>
    <row r="1255" spans="1:12" ht="13.5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34</v>
      </c>
      <c r="G1255" s="265"/>
      <c r="H1255" s="122"/>
      <c r="I1255" s="74">
        <v>50000</v>
      </c>
      <c r="J1255" s="75" t="s">
        <v>242</v>
      </c>
      <c r="K1255" s="75" t="s">
        <v>54</v>
      </c>
      <c r="L1255" s="134" t="str">
        <f>IF(AND('331-CT'!$E$7=TH!H1255,OR(J1255="331",K1255="331")),"x","")</f>
        <v/>
      </c>
    </row>
    <row r="1256" spans="1:12" ht="13.5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35</v>
      </c>
      <c r="G1256" s="265"/>
      <c r="H1256" s="122"/>
      <c r="I1256" s="74">
        <v>5000</v>
      </c>
      <c r="J1256" s="75" t="s">
        <v>19</v>
      </c>
      <c r="K1256" s="75" t="s">
        <v>54</v>
      </c>
      <c r="L1256" s="134" t="str">
        <f>IF(AND('331-CT'!$E$7=TH!H1256,OR(J1256="331",K1256="331")),"x","")</f>
        <v/>
      </c>
    </row>
    <row r="1257" spans="1:12" ht="13.5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301</v>
      </c>
      <c r="G1257" s="265"/>
      <c r="H1257" s="122" t="s">
        <v>85</v>
      </c>
      <c r="I1257" s="74">
        <v>300000000</v>
      </c>
      <c r="J1257" s="75" t="s">
        <v>18</v>
      </c>
      <c r="K1257" s="75" t="s">
        <v>54</v>
      </c>
      <c r="L1257" s="134" t="str">
        <f>IF(AND('331-CT'!$E$7=TH!H1257,OR(J1257="331",K1257="331")),"x","")</f>
        <v/>
      </c>
    </row>
    <row r="1258" spans="1:12" ht="13.5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34</v>
      </c>
      <c r="G1258" s="265"/>
      <c r="H1258" s="122"/>
      <c r="I1258" s="74">
        <v>240000</v>
      </c>
      <c r="J1258" s="75" t="s">
        <v>242</v>
      </c>
      <c r="K1258" s="75" t="s">
        <v>54</v>
      </c>
      <c r="L1258" s="134" t="str">
        <f>IF(AND('331-CT'!$E$7=TH!H1258,OR(J1258="331",K1258="331")),"x","")</f>
        <v/>
      </c>
    </row>
    <row r="1259" spans="1:12" ht="13.5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35</v>
      </c>
      <c r="G1259" s="265"/>
      <c r="H1259" s="122"/>
      <c r="I1259" s="74">
        <v>24000</v>
      </c>
      <c r="J1259" s="75" t="s">
        <v>19</v>
      </c>
      <c r="K1259" s="75" t="s">
        <v>54</v>
      </c>
      <c r="L1259" s="134" t="str">
        <f>IF(AND('331-CT'!$E$7=TH!H1259,OR(J1259="331",K1259="331")),"x","")</f>
        <v/>
      </c>
    </row>
    <row r="1260" spans="1:12" ht="13.5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1201</v>
      </c>
      <c r="G1260" s="265"/>
      <c r="H1260" s="122" t="s">
        <v>1202</v>
      </c>
      <c r="I1260" s="74">
        <v>110000000</v>
      </c>
      <c r="J1260" s="75" t="s">
        <v>212</v>
      </c>
      <c r="K1260" s="75" t="s">
        <v>54</v>
      </c>
      <c r="L1260" s="134" t="str">
        <f>IF(AND('331-CT'!$E$7=TH!H1260,OR(J1260="331",K1260="331")),"x","")</f>
        <v/>
      </c>
    </row>
    <row r="1261" spans="1:12" ht="13.5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22</v>
      </c>
      <c r="E1261" s="73">
        <v>42403</v>
      </c>
      <c r="F1261" s="76" t="s">
        <v>1223</v>
      </c>
      <c r="G1261" s="265"/>
      <c r="H1261" s="122" t="s">
        <v>1202</v>
      </c>
      <c r="I1261" s="74">
        <v>110000000</v>
      </c>
      <c r="J1261" s="75" t="s">
        <v>203</v>
      </c>
      <c r="K1261" s="75" t="s">
        <v>212</v>
      </c>
      <c r="L1261" s="134" t="str">
        <f>IF(AND('331-CT'!$E$7=TH!H1261,OR(J1261="331",K1261="331")),"x","")</f>
        <v/>
      </c>
    </row>
    <row r="1262" spans="1:12" ht="13.5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/>
      <c r="H1262" s="122"/>
      <c r="I1262" s="74">
        <v>33000</v>
      </c>
      <c r="J1262" s="75" t="s">
        <v>242</v>
      </c>
      <c r="K1262" s="75" t="s">
        <v>54</v>
      </c>
      <c r="L1262" s="134" t="str">
        <f>IF(AND('331-CT'!$E$7=TH!H1262,OR(J1262="331",K1262="331")),"x","")</f>
        <v/>
      </c>
    </row>
    <row r="1263" spans="1:12" ht="13.5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/>
      <c r="H1263" s="122"/>
      <c r="I1263" s="74">
        <v>3300</v>
      </c>
      <c r="J1263" s="75" t="s">
        <v>19</v>
      </c>
      <c r="K1263" s="75" t="s">
        <v>54</v>
      </c>
      <c r="L1263" s="134" t="str">
        <f>IF(AND('331-CT'!$E$7=TH!H1263,OR(J1263="331",K1263="331")),"x","")</f>
        <v/>
      </c>
    </row>
    <row r="1264" spans="1:12" ht="13.5" customHeight="1">
      <c r="A1264" s="72">
        <f t="shared" si="51"/>
        <v>2016</v>
      </c>
      <c r="B1264" s="72">
        <f t="shared" si="52"/>
        <v>2</v>
      </c>
      <c r="C1264" s="73">
        <v>42410</v>
      </c>
      <c r="D1264" s="73" t="s">
        <v>501</v>
      </c>
      <c r="E1264" s="73">
        <v>42410</v>
      </c>
      <c r="F1264" s="76" t="s">
        <v>1224</v>
      </c>
      <c r="G1264" s="265" t="s">
        <v>1225</v>
      </c>
      <c r="H1264" s="122" t="s">
        <v>783</v>
      </c>
      <c r="I1264" s="74">
        <v>6818182</v>
      </c>
      <c r="J1264" s="75" t="s">
        <v>242</v>
      </c>
      <c r="K1264" s="75" t="s">
        <v>203</v>
      </c>
      <c r="L1264" s="134" t="str">
        <f>IF(AND('331-CT'!$E$7=TH!H1264,OR(J1264="331",K1264="331")),"x","")</f>
        <v/>
      </c>
    </row>
    <row r="1265" spans="1:12" ht="13.5" customHeight="1">
      <c r="A1265" s="72">
        <f t="shared" si="51"/>
        <v>2016</v>
      </c>
      <c r="B1265" s="72">
        <f t="shared" si="52"/>
        <v>2</v>
      </c>
      <c r="C1265" s="73">
        <v>42410</v>
      </c>
      <c r="D1265" s="73" t="s">
        <v>501</v>
      </c>
      <c r="E1265" s="73">
        <v>42410</v>
      </c>
      <c r="F1265" s="76" t="s">
        <v>1226</v>
      </c>
      <c r="G1265" s="265" t="s">
        <v>1225</v>
      </c>
      <c r="H1265" s="122" t="s">
        <v>783</v>
      </c>
      <c r="I1265" s="74">
        <v>681818</v>
      </c>
      <c r="J1265" s="75" t="s">
        <v>19</v>
      </c>
      <c r="K1265" s="75" t="s">
        <v>203</v>
      </c>
      <c r="L1265" s="134" t="str">
        <f>IF(AND('331-CT'!$E$7=TH!H1265,OR(J1265="331",K1265="331")),"x","")</f>
        <v/>
      </c>
    </row>
    <row r="1266" spans="1:12" ht="13.5" customHeight="1">
      <c r="A1266" s="72">
        <f t="shared" si="51"/>
        <v>2016</v>
      </c>
      <c r="B1266" s="72">
        <f t="shared" si="52"/>
        <v>2</v>
      </c>
      <c r="C1266" s="73">
        <v>42419</v>
      </c>
      <c r="D1266" s="73" t="s">
        <v>502</v>
      </c>
      <c r="E1266" s="73">
        <v>42419</v>
      </c>
      <c r="F1266" s="76" t="s">
        <v>1227</v>
      </c>
      <c r="G1266" s="265" t="s">
        <v>1228</v>
      </c>
      <c r="H1266" s="122" t="s">
        <v>280</v>
      </c>
      <c r="I1266" s="74">
        <v>514077</v>
      </c>
      <c r="J1266" s="75" t="s">
        <v>242</v>
      </c>
      <c r="K1266" s="75" t="s">
        <v>203</v>
      </c>
      <c r="L1266" s="134" t="str">
        <f>IF(AND('331-CT'!$E$7=TH!H1266,OR(J1266="331",K1266="331")),"x","")</f>
        <v/>
      </c>
    </row>
    <row r="1267" spans="1:12" ht="13.5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42419</v>
      </c>
      <c r="D1267" s="73" t="s">
        <v>502</v>
      </c>
      <c r="E1267" s="73">
        <v>42419</v>
      </c>
      <c r="F1267" s="76" t="s">
        <v>1229</v>
      </c>
      <c r="G1267" s="265" t="s">
        <v>1228</v>
      </c>
      <c r="H1267" s="122" t="s">
        <v>280</v>
      </c>
      <c r="I1267" s="74">
        <v>51408</v>
      </c>
      <c r="J1267" s="75" t="s">
        <v>19</v>
      </c>
      <c r="K1267" s="75" t="s">
        <v>203</v>
      </c>
      <c r="L1267" s="134" t="str">
        <f>IF(AND('331-CT'!$E$7=TH!H1267,OR(J1267="331",K1267="331")),"x","")</f>
        <v/>
      </c>
    </row>
    <row r="1268" spans="1:12" ht="13.5" customHeight="1">
      <c r="A1268" s="72">
        <f t="shared" si="53"/>
        <v>2016</v>
      </c>
      <c r="B1268" s="72">
        <f t="shared" si="54"/>
        <v>2</v>
      </c>
      <c r="C1268" s="73">
        <v>42424</v>
      </c>
      <c r="D1268" s="73" t="s">
        <v>503</v>
      </c>
      <c r="E1268" s="73">
        <v>42424</v>
      </c>
      <c r="F1268" s="76" t="s">
        <v>1196</v>
      </c>
      <c r="G1268" s="265"/>
      <c r="H1268" s="122" t="s">
        <v>272</v>
      </c>
      <c r="I1268" s="74">
        <v>170000000</v>
      </c>
      <c r="J1268" s="75" t="s">
        <v>54</v>
      </c>
      <c r="K1268" s="75" t="s">
        <v>203</v>
      </c>
      <c r="L1268" s="134" t="str">
        <f>IF(AND('331-CT'!$E$7=TH!H1268,OR(J1268="331",K1268="331")),"x","")</f>
        <v/>
      </c>
    </row>
    <row r="1269" spans="1:12" ht="13.5" customHeight="1">
      <c r="A1269" s="72">
        <f t="shared" si="53"/>
        <v>2016</v>
      </c>
      <c r="B1269" s="72">
        <f t="shared" si="54"/>
        <v>2</v>
      </c>
      <c r="C1269" s="73">
        <v>42424</v>
      </c>
      <c r="D1269" s="73" t="s">
        <v>17</v>
      </c>
      <c r="E1269" s="73">
        <v>42424</v>
      </c>
      <c r="F1269" s="76" t="s">
        <v>1195</v>
      </c>
      <c r="G1269" s="265"/>
      <c r="H1269" s="122" t="s">
        <v>314</v>
      </c>
      <c r="I1269" s="74">
        <v>8196747</v>
      </c>
      <c r="J1269" s="75" t="s">
        <v>240</v>
      </c>
      <c r="K1269" s="75" t="s">
        <v>54</v>
      </c>
      <c r="L1269" s="134" t="str">
        <f>IF(AND('331-CT'!$E$7=TH!H1269,OR(J1269="331",K1269="331")),"x","")</f>
        <v/>
      </c>
    </row>
    <row r="1270" spans="1:12" ht="13.5" customHeight="1">
      <c r="A1270" s="72">
        <f t="shared" si="53"/>
        <v>2016</v>
      </c>
      <c r="B1270" s="72">
        <f t="shared" si="54"/>
        <v>2</v>
      </c>
      <c r="C1270" s="73">
        <v>42424</v>
      </c>
      <c r="D1270" s="73" t="s">
        <v>17</v>
      </c>
      <c r="E1270" s="73">
        <v>42424</v>
      </c>
      <c r="F1270" s="76" t="s">
        <v>1195</v>
      </c>
      <c r="G1270" s="265"/>
      <c r="H1270" s="122" t="s">
        <v>315</v>
      </c>
      <c r="I1270" s="74">
        <v>16393492</v>
      </c>
      <c r="J1270" s="75" t="s">
        <v>240</v>
      </c>
      <c r="K1270" s="75" t="s">
        <v>54</v>
      </c>
      <c r="L1270" s="134" t="str">
        <f>IF(AND('331-CT'!$E$7=TH!H1270,OR(J1270="331",K1270="331")),"x","")</f>
        <v/>
      </c>
    </row>
    <row r="1271" spans="1:12" ht="13.5" customHeight="1">
      <c r="A1271" s="72">
        <f t="shared" si="53"/>
        <v>2016</v>
      </c>
      <c r="B1271" s="72">
        <f t="shared" si="54"/>
        <v>2</v>
      </c>
      <c r="C1271" s="73">
        <v>42424</v>
      </c>
      <c r="D1271" s="73" t="s">
        <v>17</v>
      </c>
      <c r="E1271" s="73">
        <v>42424</v>
      </c>
      <c r="F1271" s="76" t="s">
        <v>1195</v>
      </c>
      <c r="G1271" s="265"/>
      <c r="H1271" s="122" t="s">
        <v>317</v>
      </c>
      <c r="I1271" s="74">
        <v>13114794</v>
      </c>
      <c r="J1271" s="75" t="s">
        <v>240</v>
      </c>
      <c r="K1271" s="75" t="s">
        <v>54</v>
      </c>
      <c r="L1271" s="134" t="str">
        <f>IF(AND('331-CT'!$E$7=TH!H1271,OR(J1271="331",K1271="331")),"x","")</f>
        <v/>
      </c>
    </row>
    <row r="1272" spans="1:12" ht="13.5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17</v>
      </c>
      <c r="E1272" s="73">
        <v>42424</v>
      </c>
      <c r="F1272" s="76" t="s">
        <v>1195</v>
      </c>
      <c r="G1272" s="265"/>
      <c r="H1272" s="122" t="s">
        <v>316</v>
      </c>
      <c r="I1272" s="74">
        <v>12295119</v>
      </c>
      <c r="J1272" s="75" t="s">
        <v>240</v>
      </c>
      <c r="K1272" s="75" t="s">
        <v>54</v>
      </c>
      <c r="L1272" s="134" t="str">
        <f>IF(AND('331-CT'!$E$7=TH!H1272,OR(J1272="331",K1272="331")),"x","")</f>
        <v/>
      </c>
    </row>
    <row r="1273" spans="1:12" ht="13.5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1195</v>
      </c>
      <c r="G1273" s="265"/>
      <c r="H1273" s="122" t="s">
        <v>1059</v>
      </c>
      <c r="I1273" s="74">
        <v>8196747</v>
      </c>
      <c r="J1273" s="75" t="s">
        <v>240</v>
      </c>
      <c r="K1273" s="75" t="s">
        <v>54</v>
      </c>
      <c r="L1273" s="134" t="str">
        <f>IF(AND('331-CT'!$E$7=TH!H1273,OR(J1273="331",K1273="331")),"x","")</f>
        <v/>
      </c>
    </row>
    <row r="1274" spans="1:12" ht="13.5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1195</v>
      </c>
      <c r="G1274" s="265"/>
      <c r="H1274" s="122" t="s">
        <v>318</v>
      </c>
      <c r="I1274" s="74">
        <v>11615220</v>
      </c>
      <c r="J1274" s="75" t="s">
        <v>240</v>
      </c>
      <c r="K1274" s="75" t="s">
        <v>54</v>
      </c>
      <c r="L1274" s="134" t="str">
        <f>IF(AND('331-CT'!$E$7=TH!H1274,OR(J1274="331",K1274="331")),"x","")</f>
        <v/>
      </c>
    </row>
    <row r="1275" spans="1:12" ht="13.5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1195</v>
      </c>
      <c r="G1275" s="265"/>
      <c r="H1275" s="122" t="s">
        <v>319</v>
      </c>
      <c r="I1275" s="74">
        <v>12295119</v>
      </c>
      <c r="J1275" s="75" t="s">
        <v>240</v>
      </c>
      <c r="K1275" s="75" t="s">
        <v>54</v>
      </c>
      <c r="L1275" s="134" t="str">
        <f>IF(AND('331-CT'!$E$7=TH!H1275,OR(J1275="331",K1275="331")),"x","")</f>
        <v/>
      </c>
    </row>
    <row r="1276" spans="1:12" ht="13.5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1195</v>
      </c>
      <c r="G1276" s="265"/>
      <c r="H1276" s="122" t="s">
        <v>320</v>
      </c>
      <c r="I1276" s="74">
        <v>16393492</v>
      </c>
      <c r="J1276" s="75" t="s">
        <v>240</v>
      </c>
      <c r="K1276" s="75" t="s">
        <v>54</v>
      </c>
      <c r="L1276" s="134" t="str">
        <f>IF(AND('331-CT'!$E$7=TH!H1276,OR(J1276="331",K1276="331")),"x","")</f>
        <v/>
      </c>
    </row>
    <row r="1277" spans="1:12" ht="13.5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1195</v>
      </c>
      <c r="G1277" s="265"/>
      <c r="H1277" s="122" t="s">
        <v>321</v>
      </c>
      <c r="I1277" s="74">
        <v>11475445</v>
      </c>
      <c r="J1277" s="75" t="s">
        <v>240</v>
      </c>
      <c r="K1277" s="75" t="s">
        <v>54</v>
      </c>
      <c r="L1277" s="134" t="str">
        <f>IF(AND('331-CT'!$E$7=TH!H1277,OR(J1277="331",K1277="331")),"x","")</f>
        <v/>
      </c>
    </row>
    <row r="1278" spans="1:12" ht="13.5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1195</v>
      </c>
      <c r="G1278" s="265"/>
      <c r="H1278" s="122" t="s">
        <v>322</v>
      </c>
      <c r="I1278" s="74">
        <v>12295119</v>
      </c>
      <c r="J1278" s="75" t="s">
        <v>240</v>
      </c>
      <c r="K1278" s="75" t="s">
        <v>54</v>
      </c>
      <c r="L1278" s="134" t="str">
        <f>IF(AND('331-CT'!$E$7=TH!H1278,OR(J1278="331",K1278="331")),"x","")</f>
        <v/>
      </c>
    </row>
    <row r="1279" spans="1:12" ht="13.5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1195</v>
      </c>
      <c r="G1279" s="265"/>
      <c r="H1279" s="122" t="s">
        <v>324</v>
      </c>
      <c r="I1279" s="74">
        <v>12295119</v>
      </c>
      <c r="J1279" s="75" t="s">
        <v>240</v>
      </c>
      <c r="K1279" s="75" t="s">
        <v>54</v>
      </c>
      <c r="L1279" s="134" t="str">
        <f>IF(AND('331-CT'!$E$7=TH!H1279,OR(J1279="331",K1279="331")),"x","")</f>
        <v/>
      </c>
    </row>
    <row r="1280" spans="1:12" ht="13.5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1195</v>
      </c>
      <c r="G1280" s="265"/>
      <c r="H1280" s="122" t="s">
        <v>326</v>
      </c>
      <c r="I1280" s="74">
        <v>12295119</v>
      </c>
      <c r="J1280" s="75" t="s">
        <v>240</v>
      </c>
      <c r="K1280" s="75" t="s">
        <v>54</v>
      </c>
      <c r="L1280" s="134" t="str">
        <f>IF(AND('331-CT'!$E$7=TH!H1280,OR(J1280="331",K1280="331")),"x","")</f>
        <v/>
      </c>
    </row>
    <row r="1281" spans="1:12" ht="13.5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1195</v>
      </c>
      <c r="G1281" s="265"/>
      <c r="H1281" s="122" t="s">
        <v>417</v>
      </c>
      <c r="I1281" s="74">
        <v>12295119</v>
      </c>
      <c r="J1281" s="75" t="s">
        <v>240</v>
      </c>
      <c r="K1281" s="75" t="s">
        <v>54</v>
      </c>
      <c r="L1281" s="134" t="str">
        <f>IF(AND('331-CT'!$E$7=TH!H1281,OR(J1281="331",K1281="331")),"x","")</f>
        <v/>
      </c>
    </row>
    <row r="1282" spans="1:12" ht="13.5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1195</v>
      </c>
      <c r="G1282" s="265"/>
      <c r="H1282" s="122" t="s">
        <v>422</v>
      </c>
      <c r="I1282" s="74">
        <v>8196747</v>
      </c>
      <c r="J1282" s="75" t="s">
        <v>240</v>
      </c>
      <c r="K1282" s="75" t="s">
        <v>54</v>
      </c>
      <c r="L1282" s="134" t="str">
        <f>IF(AND('331-CT'!$E$7=TH!H1282,OR(J1282="331",K1282="331")),"x","")</f>
        <v/>
      </c>
    </row>
    <row r="1283" spans="1:12" ht="13.5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21</v>
      </c>
      <c r="E1283" s="73">
        <v>42424</v>
      </c>
      <c r="F1283" s="76" t="s">
        <v>98</v>
      </c>
      <c r="G1283" s="265"/>
      <c r="H1283" s="122"/>
      <c r="I1283" s="74">
        <v>5248</v>
      </c>
      <c r="J1283" s="75" t="s">
        <v>54</v>
      </c>
      <c r="K1283" s="75" t="s">
        <v>99</v>
      </c>
      <c r="L1283" s="134" t="str">
        <f>IF(AND('331-CT'!$E$7=TH!H1283,OR(J1283="331",K1283="331")),"x","")</f>
        <v/>
      </c>
    </row>
    <row r="1284" spans="1:12" ht="13.5" customHeight="1">
      <c r="A1284" s="72">
        <f t="shared" si="53"/>
        <v>2016</v>
      </c>
      <c r="B1284" s="72">
        <f t="shared" si="54"/>
        <v>2</v>
      </c>
      <c r="C1284" s="73">
        <v>42425</v>
      </c>
      <c r="D1284" s="73" t="s">
        <v>21</v>
      </c>
      <c r="E1284" s="73">
        <v>42425</v>
      </c>
      <c r="F1284" s="76" t="s">
        <v>1201</v>
      </c>
      <c r="G1284" s="265"/>
      <c r="H1284" s="122" t="s">
        <v>1202</v>
      </c>
      <c r="I1284" s="74">
        <v>5000000</v>
      </c>
      <c r="J1284" s="75" t="s">
        <v>54</v>
      </c>
      <c r="K1284" s="75" t="s">
        <v>212</v>
      </c>
      <c r="L1284" s="134" t="str">
        <f>IF(AND('331-CT'!$E$7=TH!H1284,OR(J1284="331",K1284="331")),"x","")</f>
        <v/>
      </c>
    </row>
    <row r="1285" spans="1:12" ht="13.5" customHeight="1">
      <c r="A1285" s="72">
        <f t="shared" si="53"/>
        <v>2016</v>
      </c>
      <c r="B1285" s="72">
        <f t="shared" si="54"/>
        <v>2</v>
      </c>
      <c r="C1285" s="73">
        <v>42425</v>
      </c>
      <c r="D1285" s="73" t="s">
        <v>504</v>
      </c>
      <c r="E1285" s="73">
        <v>42425</v>
      </c>
      <c r="F1285" s="76" t="s">
        <v>1230</v>
      </c>
      <c r="G1285" s="265"/>
      <c r="H1285" s="122" t="s">
        <v>1202</v>
      </c>
      <c r="I1285" s="74">
        <v>5000000</v>
      </c>
      <c r="J1285" s="75" t="s">
        <v>212</v>
      </c>
      <c r="K1285" s="75" t="s">
        <v>203</v>
      </c>
      <c r="L1285" s="134" t="str">
        <f>IF(AND('331-CT'!$E$7=TH!H1285,OR(J1285="331",K1285="331")),"x","")</f>
        <v/>
      </c>
    </row>
    <row r="1286" spans="1:12" ht="13.5" customHeight="1">
      <c r="A1286" s="72">
        <f t="shared" si="53"/>
        <v>2016</v>
      </c>
      <c r="B1286" s="72">
        <f t="shared" si="54"/>
        <v>2</v>
      </c>
      <c r="C1286" s="73">
        <v>42425</v>
      </c>
      <c r="D1286" s="73" t="s">
        <v>17</v>
      </c>
      <c r="E1286" s="73">
        <v>42425</v>
      </c>
      <c r="F1286" s="76" t="s">
        <v>1195</v>
      </c>
      <c r="G1286" s="265"/>
      <c r="H1286" s="122" t="s">
        <v>456</v>
      </c>
      <c r="I1286" s="74">
        <v>8199985</v>
      </c>
      <c r="J1286" s="75" t="s">
        <v>240</v>
      </c>
      <c r="K1286" s="75" t="s">
        <v>54</v>
      </c>
      <c r="L1286" s="134" t="str">
        <f>IF(AND('331-CT'!$E$7=TH!H1286,OR(J1286="331",K1286="331")),"x","")</f>
        <v/>
      </c>
    </row>
    <row r="1287" spans="1:12" ht="13.5" customHeight="1">
      <c r="A1287" s="72">
        <f t="shared" si="53"/>
        <v>2016</v>
      </c>
      <c r="B1287" s="72">
        <f t="shared" si="54"/>
        <v>3</v>
      </c>
      <c r="C1287" s="73">
        <v>42430</v>
      </c>
      <c r="D1287" s="73" t="s">
        <v>505</v>
      </c>
      <c r="E1287" s="73">
        <v>42430</v>
      </c>
      <c r="F1287" s="76" t="s">
        <v>1196</v>
      </c>
      <c r="G1287" s="265"/>
      <c r="H1287" s="122" t="s">
        <v>272</v>
      </c>
      <c r="I1287" s="74">
        <v>41000000</v>
      </c>
      <c r="J1287" s="75" t="s">
        <v>54</v>
      </c>
      <c r="K1287" s="75" t="s">
        <v>203</v>
      </c>
      <c r="L1287" s="134" t="str">
        <f>IF(AND('331-CT'!$E$7=TH!H1287,OR(J1287="331",K1287="331")),"x","")</f>
        <v/>
      </c>
    </row>
    <row r="1288" spans="1:12" ht="13.5" customHeight="1">
      <c r="A1288" s="72">
        <f t="shared" si="53"/>
        <v>2016</v>
      </c>
      <c r="B1288" s="72">
        <f t="shared" si="54"/>
        <v>3</v>
      </c>
      <c r="C1288" s="73">
        <v>42430</v>
      </c>
      <c r="D1288" s="73" t="s">
        <v>17</v>
      </c>
      <c r="E1288" s="73">
        <v>42430</v>
      </c>
      <c r="F1288" s="76" t="s">
        <v>1231</v>
      </c>
      <c r="G1288" s="265"/>
      <c r="H1288" s="122" t="s">
        <v>649</v>
      </c>
      <c r="I1288" s="74">
        <v>40435780</v>
      </c>
      <c r="J1288" s="75" t="s">
        <v>18</v>
      </c>
      <c r="K1288" s="75" t="s">
        <v>54</v>
      </c>
      <c r="L1288" s="134" t="str">
        <f>IF(AND('331-CT'!$E$7=TH!H1288,OR(J1288="331",K1288="331")),"x","")</f>
        <v/>
      </c>
    </row>
    <row r="1289" spans="1:12" ht="13.5" customHeight="1">
      <c r="A1289" s="72">
        <f t="shared" si="53"/>
        <v>2016</v>
      </c>
      <c r="B1289" s="72">
        <f t="shared" si="54"/>
        <v>3</v>
      </c>
      <c r="C1289" s="73">
        <v>42430</v>
      </c>
      <c r="D1289" s="73" t="s">
        <v>17</v>
      </c>
      <c r="E1289" s="73">
        <v>42430</v>
      </c>
      <c r="F1289" s="76" t="s">
        <v>34</v>
      </c>
      <c r="G1289" s="265"/>
      <c r="H1289" s="122"/>
      <c r="I1289" s="74">
        <v>45000</v>
      </c>
      <c r="J1289" s="75" t="s">
        <v>242</v>
      </c>
      <c r="K1289" s="75" t="s">
        <v>54</v>
      </c>
      <c r="L1289" s="134" t="str">
        <f>IF(AND('331-CT'!$E$7=TH!H1289,OR(J1289="331",K1289="331")),"x","")</f>
        <v/>
      </c>
    </row>
    <row r="1290" spans="1:12" ht="13.5" customHeight="1">
      <c r="A1290" s="72">
        <f t="shared" si="53"/>
        <v>2016</v>
      </c>
      <c r="B1290" s="72">
        <f t="shared" si="54"/>
        <v>3</v>
      </c>
      <c r="C1290" s="73">
        <v>42430</v>
      </c>
      <c r="D1290" s="73" t="s">
        <v>17</v>
      </c>
      <c r="E1290" s="73">
        <v>42430</v>
      </c>
      <c r="F1290" s="76" t="s">
        <v>35</v>
      </c>
      <c r="G1290" s="265"/>
      <c r="H1290" s="122"/>
      <c r="I1290" s="74">
        <v>4500</v>
      </c>
      <c r="J1290" s="75" t="s">
        <v>19</v>
      </c>
      <c r="K1290" s="75" t="s">
        <v>54</v>
      </c>
      <c r="L1290" s="134" t="str">
        <f>IF(AND('331-CT'!$E$7=TH!H1290,OR(J1290="331",K1290="331")),"x","")</f>
        <v/>
      </c>
    </row>
    <row r="1291" spans="1:12" ht="13.5" customHeight="1">
      <c r="A1291" s="72" t="str">
        <f t="shared" si="53"/>
        <v/>
      </c>
      <c r="B1291" s="72" t="str">
        <f t="shared" si="54"/>
        <v/>
      </c>
      <c r="C1291" s="73"/>
      <c r="D1291" s="73"/>
      <c r="E1291" s="73"/>
      <c r="F1291" s="76"/>
      <c r="G1291" s="265"/>
      <c r="H1291" s="122"/>
      <c r="I1291" s="74"/>
      <c r="J1291" s="75"/>
      <c r="K1291" s="75"/>
      <c r="L1291" s="134" t="str">
        <f>IF(AND('331-CT'!$E$7=TH!H1291,OR(J1291="331",K1291="331")),"x","")</f>
        <v/>
      </c>
    </row>
    <row r="1292" spans="1:12" ht="13.5" customHeight="1">
      <c r="A1292" s="72" t="str">
        <f t="shared" si="53"/>
        <v/>
      </c>
      <c r="B1292" s="72" t="str">
        <f t="shared" si="54"/>
        <v/>
      </c>
      <c r="C1292" s="73"/>
      <c r="D1292" s="73"/>
      <c r="E1292" s="73"/>
      <c r="F1292" s="76"/>
      <c r="G1292" s="265"/>
      <c r="H1292" s="122"/>
      <c r="I1292" s="74"/>
      <c r="J1292" s="75"/>
      <c r="K1292" s="75"/>
      <c r="L1292" s="134" t="str">
        <f>IF(AND('331-CT'!$E$7=TH!H1292,OR(J1292="331",K1292="331")),"x","")</f>
        <v/>
      </c>
    </row>
    <row r="1293" spans="1:12" ht="13.5" customHeight="1">
      <c r="A1293" s="72" t="str">
        <f t="shared" si="53"/>
        <v/>
      </c>
      <c r="B1293" s="72" t="str">
        <f t="shared" si="54"/>
        <v/>
      </c>
      <c r="C1293" s="73"/>
      <c r="D1293" s="73"/>
      <c r="E1293" s="73"/>
      <c r="F1293" s="76"/>
      <c r="G1293" s="265"/>
      <c r="H1293" s="122"/>
      <c r="I1293" s="74"/>
      <c r="J1293" s="75"/>
      <c r="K1293" s="75"/>
      <c r="L1293" s="134" t="str">
        <f>IF(AND('331-CT'!$E$7=TH!H1293,OR(J1293="331",K1293="331")),"x","")</f>
        <v/>
      </c>
    </row>
    <row r="1294" spans="1:12" ht="13.5" customHeight="1">
      <c r="A1294" s="72" t="str">
        <f t="shared" si="53"/>
        <v/>
      </c>
      <c r="B1294" s="72" t="str">
        <f t="shared" si="54"/>
        <v/>
      </c>
      <c r="C1294" s="73"/>
      <c r="D1294" s="73"/>
      <c r="E1294" s="73"/>
      <c r="F1294" s="76"/>
      <c r="G1294" s="265"/>
      <c r="H1294" s="122"/>
      <c r="I1294" s="74"/>
      <c r="J1294" s="75"/>
      <c r="K1294" s="75"/>
      <c r="L1294" s="134" t="str">
        <f>IF(AND('331-CT'!$E$7=TH!H1294,OR(J1294="331",K1294="331")),"x","")</f>
        <v/>
      </c>
    </row>
    <row r="1295" spans="1:12" ht="13.5" customHeight="1">
      <c r="A1295" s="72" t="str">
        <f t="shared" si="53"/>
        <v/>
      </c>
      <c r="B1295" s="72" t="str">
        <f t="shared" si="54"/>
        <v/>
      </c>
      <c r="C1295" s="73"/>
      <c r="D1295" s="73"/>
      <c r="E1295" s="73"/>
      <c r="F1295" s="76"/>
      <c r="G1295" s="265"/>
      <c r="H1295" s="122"/>
      <c r="I1295" s="74"/>
      <c r="J1295" s="75"/>
      <c r="K1295" s="75"/>
      <c r="L1295" s="134" t="str">
        <f>IF(AND('331-CT'!$E$7=TH!H1295,OR(J1295="331",K1295="331")),"x","")</f>
        <v/>
      </c>
    </row>
    <row r="1296" spans="1:12" ht="13.5" customHeight="1">
      <c r="A1296" s="72" t="str">
        <f t="shared" si="53"/>
        <v/>
      </c>
      <c r="B1296" s="72" t="str">
        <f t="shared" si="54"/>
        <v/>
      </c>
      <c r="C1296" s="73"/>
      <c r="D1296" s="73"/>
      <c r="E1296" s="73"/>
      <c r="F1296" s="76"/>
      <c r="G1296" s="265"/>
      <c r="H1296" s="122"/>
      <c r="I1296" s="74"/>
      <c r="J1296" s="75"/>
      <c r="K1296" s="75"/>
      <c r="L1296" s="134" t="str">
        <f>IF(AND('331-CT'!$E$7=TH!H1296,OR(J1296="331",K1296="331")),"x","")</f>
        <v/>
      </c>
    </row>
    <row r="1297" spans="1:12" ht="13.5" customHeight="1">
      <c r="A1297" s="72" t="str">
        <f t="shared" si="53"/>
        <v/>
      </c>
      <c r="B1297" s="72" t="str">
        <f t="shared" si="54"/>
        <v/>
      </c>
      <c r="C1297" s="73"/>
      <c r="D1297" s="73"/>
      <c r="E1297" s="73"/>
      <c r="F1297" s="76"/>
      <c r="G1297" s="265"/>
      <c r="H1297" s="122"/>
      <c r="I1297" s="74"/>
      <c r="J1297" s="75"/>
      <c r="K1297" s="75"/>
      <c r="L1297" s="134" t="str">
        <f>IF(AND('331-CT'!$E$7=TH!H1297,OR(J1297="331",K1297="331")),"x","")</f>
        <v/>
      </c>
    </row>
    <row r="1298" spans="1:12" ht="13.5" customHeight="1">
      <c r="A1298" s="72" t="str">
        <f t="shared" si="53"/>
        <v/>
      </c>
      <c r="B1298" s="72" t="str">
        <f t="shared" si="54"/>
        <v/>
      </c>
      <c r="C1298" s="73"/>
      <c r="D1298" s="73"/>
      <c r="E1298" s="73"/>
      <c r="F1298" s="76"/>
      <c r="G1298" s="265"/>
      <c r="H1298" s="122"/>
      <c r="I1298" s="74"/>
      <c r="J1298" s="75"/>
      <c r="K1298" s="75"/>
      <c r="L1298" s="134" t="str">
        <f>IF(AND('331-CT'!$E$7=TH!H1298,OR(J1298="331",K1298="331")),"x","")</f>
        <v/>
      </c>
    </row>
    <row r="1299" spans="1:12" ht="13.5" customHeight="1">
      <c r="A1299" s="72" t="str">
        <f t="shared" si="53"/>
        <v/>
      </c>
      <c r="B1299" s="72" t="str">
        <f t="shared" si="54"/>
        <v/>
      </c>
      <c r="C1299" s="73"/>
      <c r="D1299" s="73"/>
      <c r="E1299" s="73"/>
      <c r="F1299" s="76"/>
      <c r="G1299" s="265"/>
      <c r="H1299" s="122"/>
      <c r="I1299" s="74"/>
      <c r="J1299" s="75"/>
      <c r="K1299" s="75"/>
      <c r="L1299" s="134" t="str">
        <f>IF(AND('331-CT'!$E$7=TH!H1299,OR(J1299="331",K1299="331")),"x","")</f>
        <v/>
      </c>
    </row>
    <row r="1300" spans="1:12" ht="13.5" customHeight="1">
      <c r="A1300" s="72" t="str">
        <f t="shared" si="53"/>
        <v/>
      </c>
      <c r="B1300" s="72" t="str">
        <f t="shared" si="54"/>
        <v/>
      </c>
      <c r="C1300" s="73"/>
      <c r="D1300" s="73"/>
      <c r="E1300" s="73"/>
      <c r="F1300" s="76"/>
      <c r="G1300" s="265"/>
      <c r="H1300" s="122"/>
      <c r="I1300" s="74"/>
      <c r="J1300" s="75"/>
      <c r="K1300" s="75"/>
      <c r="L1300" s="134" t="str">
        <f>IF(AND('331-CT'!$E$7=TH!H1300,OR(J1300="331",K1300="331")),"x","")</f>
        <v/>
      </c>
    </row>
    <row r="1301" spans="1:12" ht="13.5" customHeight="1">
      <c r="A1301" s="72" t="str">
        <f t="shared" si="53"/>
        <v/>
      </c>
      <c r="B1301" s="72" t="str">
        <f t="shared" si="54"/>
        <v/>
      </c>
      <c r="C1301" s="73"/>
      <c r="D1301" s="73"/>
      <c r="E1301" s="73"/>
      <c r="F1301" s="76"/>
      <c r="G1301" s="265"/>
      <c r="H1301" s="122"/>
      <c r="I1301" s="74"/>
      <c r="J1301" s="75"/>
      <c r="K1301" s="75"/>
      <c r="L1301" s="134" t="str">
        <f>IF(AND('331-CT'!$E$7=TH!H1301,OR(J1301="331",K1301="331")),"x","")</f>
        <v/>
      </c>
    </row>
    <row r="1302" spans="1:12" ht="13.5" customHeight="1">
      <c r="A1302" s="72" t="str">
        <f t="shared" si="53"/>
        <v/>
      </c>
      <c r="B1302" s="72" t="str">
        <f t="shared" si="54"/>
        <v/>
      </c>
      <c r="C1302" s="73"/>
      <c r="D1302" s="73"/>
      <c r="E1302" s="73"/>
      <c r="F1302" s="76"/>
      <c r="G1302" s="265"/>
      <c r="H1302" s="122"/>
      <c r="I1302" s="74"/>
      <c r="J1302" s="75"/>
      <c r="K1302" s="75"/>
      <c r="L1302" s="134" t="str">
        <f>IF(AND('331-CT'!$E$7=TH!H1302,OR(J1302="331",K1302="331")),"x","")</f>
        <v/>
      </c>
    </row>
    <row r="1303" spans="1:12" ht="13.5" customHeight="1">
      <c r="A1303" s="72" t="str">
        <f t="shared" si="53"/>
        <v/>
      </c>
      <c r="B1303" s="72" t="str">
        <f t="shared" si="54"/>
        <v/>
      </c>
      <c r="C1303" s="73"/>
      <c r="D1303" s="73"/>
      <c r="E1303" s="73"/>
      <c r="F1303" s="76"/>
      <c r="G1303" s="265"/>
      <c r="H1303" s="122"/>
      <c r="I1303" s="74"/>
      <c r="J1303" s="75"/>
      <c r="K1303" s="75"/>
      <c r="L1303" s="134" t="str">
        <f>IF(AND('331-CT'!$E$7=TH!H1303,OR(J1303="331",K1303="331")),"x","")</f>
        <v/>
      </c>
    </row>
    <row r="1304" spans="1:12" ht="13.5" customHeight="1">
      <c r="A1304" s="72" t="str">
        <f t="shared" si="53"/>
        <v/>
      </c>
      <c r="B1304" s="72" t="str">
        <f t="shared" si="54"/>
        <v/>
      </c>
      <c r="C1304" s="73"/>
      <c r="D1304" s="73"/>
      <c r="E1304" s="73"/>
      <c r="F1304" s="76"/>
      <c r="G1304" s="265"/>
      <c r="H1304" s="122"/>
      <c r="I1304" s="74"/>
      <c r="J1304" s="75"/>
      <c r="K1304" s="75"/>
      <c r="L1304" s="134" t="str">
        <f>IF(AND('331-CT'!$E$7=TH!H1304,OR(J1304="331",K1304="331")),"x","")</f>
        <v/>
      </c>
    </row>
    <row r="1305" spans="1:12" ht="13.5" customHeight="1">
      <c r="A1305" s="72" t="str">
        <f t="shared" si="53"/>
        <v/>
      </c>
      <c r="B1305" s="72" t="str">
        <f t="shared" si="54"/>
        <v/>
      </c>
      <c r="C1305" s="73"/>
      <c r="D1305" s="73"/>
      <c r="E1305" s="73"/>
      <c r="F1305" s="76"/>
      <c r="G1305" s="265"/>
      <c r="H1305" s="122"/>
      <c r="I1305" s="74"/>
      <c r="J1305" s="75"/>
      <c r="K1305" s="75"/>
      <c r="L1305" s="134" t="str">
        <f>IF(AND('331-CT'!$E$7=TH!H1305,OR(J1305="331",K1305="331")),"x","")</f>
        <v/>
      </c>
    </row>
    <row r="1306" spans="1:12" ht="13.5" customHeight="1">
      <c r="A1306" s="72" t="str">
        <f t="shared" si="53"/>
        <v/>
      </c>
      <c r="B1306" s="72" t="str">
        <f t="shared" si="54"/>
        <v/>
      </c>
      <c r="C1306" s="73"/>
      <c r="D1306" s="73"/>
      <c r="E1306" s="73"/>
      <c r="F1306" s="76"/>
      <c r="G1306" s="265"/>
      <c r="H1306" s="122"/>
      <c r="I1306" s="74"/>
      <c r="J1306" s="75"/>
      <c r="K1306" s="75"/>
      <c r="L1306" s="134" t="str">
        <f>IF(AND('331-CT'!$E$7=TH!H1306,OR(J1306="331",K1306="331")),"x","")</f>
        <v/>
      </c>
    </row>
    <row r="1307" spans="1:12" ht="13.5" customHeight="1">
      <c r="A1307" s="72" t="str">
        <f t="shared" si="53"/>
        <v/>
      </c>
      <c r="B1307" s="72" t="str">
        <f t="shared" si="54"/>
        <v/>
      </c>
      <c r="C1307" s="73"/>
      <c r="D1307" s="73"/>
      <c r="E1307" s="73"/>
      <c r="F1307" s="76"/>
      <c r="G1307" s="265"/>
      <c r="H1307" s="122"/>
      <c r="I1307" s="74"/>
      <c r="J1307" s="75"/>
      <c r="K1307" s="75"/>
      <c r="L1307" s="134" t="str">
        <f>IF(AND('331-CT'!$E$7=TH!H1307,OR(J1307="331",K1307="331")),"x","")</f>
        <v/>
      </c>
    </row>
    <row r="1308" spans="1:12" ht="13.5" customHeight="1">
      <c r="A1308" s="72" t="str">
        <f t="shared" si="53"/>
        <v/>
      </c>
      <c r="B1308" s="72" t="str">
        <f t="shared" si="54"/>
        <v/>
      </c>
      <c r="C1308" s="73"/>
      <c r="D1308" s="73"/>
      <c r="E1308" s="73"/>
      <c r="F1308" s="76"/>
      <c r="G1308" s="265"/>
      <c r="H1308" s="122"/>
      <c r="I1308" s="74"/>
      <c r="J1308" s="75"/>
      <c r="K1308" s="75"/>
      <c r="L1308" s="134" t="str">
        <f>IF(AND('331-CT'!$E$7=TH!H1308,OR(J1308="331",K1308="331")),"x","")</f>
        <v/>
      </c>
    </row>
    <row r="1309" spans="1:12" ht="13.5" customHeight="1">
      <c r="A1309" s="72" t="str">
        <f t="shared" si="53"/>
        <v/>
      </c>
      <c r="B1309" s="72" t="str">
        <f t="shared" si="54"/>
        <v/>
      </c>
      <c r="C1309" s="73"/>
      <c r="D1309" s="73"/>
      <c r="E1309" s="73"/>
      <c r="F1309" s="76"/>
      <c r="G1309" s="265"/>
      <c r="H1309" s="122"/>
      <c r="I1309" s="74"/>
      <c r="J1309" s="75"/>
      <c r="K1309" s="75"/>
      <c r="L1309" s="134" t="str">
        <f>IF(AND('331-CT'!$E$7=TH!H1309,OR(J1309="331",K1309="331")),"x","")</f>
        <v/>
      </c>
    </row>
    <row r="1310" spans="1:12" ht="13.5" customHeight="1">
      <c r="A1310" s="72" t="str">
        <f t="shared" si="53"/>
        <v/>
      </c>
      <c r="B1310" s="72" t="str">
        <f t="shared" si="54"/>
        <v/>
      </c>
      <c r="C1310" s="73"/>
      <c r="D1310" s="73"/>
      <c r="E1310" s="73"/>
      <c r="F1310" s="76"/>
      <c r="G1310" s="265"/>
      <c r="H1310" s="122"/>
      <c r="I1310" s="74"/>
      <c r="J1310" s="75"/>
      <c r="K1310" s="75"/>
      <c r="L1310" s="134" t="str">
        <f>IF(AND('331-CT'!$E$7=TH!H1310,OR(J1310="331",K1310="331")),"x","")</f>
        <v/>
      </c>
    </row>
    <row r="1311" spans="1:12" ht="13.5" customHeight="1">
      <c r="A1311" s="72" t="str">
        <f t="shared" si="53"/>
        <v/>
      </c>
      <c r="B1311" s="72" t="str">
        <f t="shared" si="54"/>
        <v/>
      </c>
      <c r="C1311" s="73"/>
      <c r="D1311" s="73"/>
      <c r="E1311" s="73"/>
      <c r="F1311" s="76"/>
      <c r="G1311" s="265"/>
      <c r="H1311" s="122"/>
      <c r="I1311" s="74"/>
      <c r="J1311" s="75"/>
      <c r="K1311" s="75"/>
      <c r="L1311" s="134" t="str">
        <f>IF(AND('331-CT'!$E$7=TH!H1311,OR(J1311="331",K1311="331")),"x","")</f>
        <v/>
      </c>
    </row>
    <row r="1312" spans="1:12" ht="13.5" customHeight="1">
      <c r="A1312" s="72" t="str">
        <f t="shared" si="53"/>
        <v/>
      </c>
      <c r="B1312" s="72" t="str">
        <f t="shared" si="54"/>
        <v/>
      </c>
      <c r="C1312" s="73"/>
      <c r="D1312" s="73"/>
      <c r="E1312" s="73"/>
      <c r="F1312" s="76"/>
      <c r="G1312" s="265"/>
      <c r="H1312" s="122"/>
      <c r="I1312" s="74"/>
      <c r="J1312" s="75"/>
      <c r="K1312" s="75"/>
      <c r="L1312" s="134" t="str">
        <f>IF(AND('331-CT'!$E$7=TH!H1312,OR(J1312="331",K1312="331")),"x","")</f>
        <v/>
      </c>
    </row>
    <row r="1313" spans="1:12" ht="13.5" customHeight="1">
      <c r="A1313" s="72" t="str">
        <f t="shared" si="53"/>
        <v/>
      </c>
      <c r="B1313" s="72" t="str">
        <f t="shared" si="54"/>
        <v/>
      </c>
      <c r="C1313" s="73"/>
      <c r="D1313" s="73"/>
      <c r="E1313" s="73"/>
      <c r="F1313" s="76"/>
      <c r="G1313" s="265"/>
      <c r="H1313" s="122"/>
      <c r="I1313" s="74"/>
      <c r="J1313" s="75"/>
      <c r="K1313" s="75"/>
      <c r="L1313" s="134" t="str">
        <f>IF(AND('331-CT'!$E$7=TH!H1313,OR(J1313="331",K1313="331")),"x","")</f>
        <v/>
      </c>
    </row>
    <row r="1314" spans="1:12" ht="13.5" customHeight="1">
      <c r="A1314" s="72" t="str">
        <f t="shared" si="53"/>
        <v/>
      </c>
      <c r="B1314" s="72" t="str">
        <f t="shared" si="54"/>
        <v/>
      </c>
      <c r="C1314" s="73"/>
      <c r="D1314" s="73"/>
      <c r="E1314" s="73"/>
      <c r="F1314" s="76"/>
      <c r="G1314" s="265"/>
      <c r="H1314" s="122"/>
      <c r="I1314" s="74"/>
      <c r="J1314" s="75"/>
      <c r="K1314" s="75"/>
      <c r="L1314" s="134" t="str">
        <f>IF(AND('331-CT'!$E$7=TH!H1314,OR(J1314="331",K1314="331")),"x","")</f>
        <v/>
      </c>
    </row>
    <row r="1315" spans="1:12" ht="13.5" customHeight="1">
      <c r="A1315" s="72" t="str">
        <f t="shared" si="53"/>
        <v/>
      </c>
      <c r="B1315" s="72" t="str">
        <f t="shared" si="54"/>
        <v/>
      </c>
      <c r="C1315" s="73"/>
      <c r="D1315" s="73"/>
      <c r="E1315" s="73"/>
      <c r="F1315" s="76"/>
      <c r="G1315" s="265"/>
      <c r="H1315" s="122"/>
      <c r="I1315" s="74"/>
      <c r="J1315" s="75"/>
      <c r="K1315" s="75"/>
      <c r="L1315" s="134" t="str">
        <f>IF(AND('331-CT'!$E$7=TH!H1315,OR(J1315="331",K1315="331")),"x","")</f>
        <v/>
      </c>
    </row>
    <row r="1316" spans="1:12" ht="13.5" customHeight="1">
      <c r="A1316" s="72" t="str">
        <f t="shared" si="53"/>
        <v/>
      </c>
      <c r="B1316" s="72" t="str">
        <f t="shared" si="54"/>
        <v/>
      </c>
      <c r="C1316" s="73"/>
      <c r="D1316" s="73"/>
      <c r="E1316" s="73"/>
      <c r="F1316" s="76"/>
      <c r="G1316" s="265"/>
      <c r="H1316" s="122"/>
      <c r="I1316" s="74"/>
      <c r="J1316" s="75"/>
      <c r="K1316" s="75"/>
      <c r="L1316" s="134" t="str">
        <f>IF(AND('331-CT'!$E$7=TH!H1316,OR(J1316="331",K1316="331")),"x","")</f>
        <v/>
      </c>
    </row>
    <row r="1317" spans="1:12" ht="13.5" customHeight="1">
      <c r="A1317" s="72" t="str">
        <f t="shared" si="53"/>
        <v/>
      </c>
      <c r="B1317" s="72" t="str">
        <f t="shared" si="54"/>
        <v/>
      </c>
      <c r="C1317" s="73"/>
      <c r="D1317" s="73"/>
      <c r="E1317" s="73"/>
      <c r="F1317" s="76"/>
      <c r="G1317" s="265"/>
      <c r="H1317" s="122"/>
      <c r="I1317" s="74"/>
      <c r="J1317" s="75"/>
      <c r="K1317" s="75"/>
      <c r="L1317" s="134" t="str">
        <f>IF(AND('331-CT'!$E$7=TH!H1317,OR(J1317="331",K1317="331")),"x","")</f>
        <v/>
      </c>
    </row>
    <row r="1318" spans="1:12" ht="13.5" customHeight="1">
      <c r="A1318" s="72" t="str">
        <f t="shared" si="53"/>
        <v/>
      </c>
      <c r="B1318" s="72" t="str">
        <f t="shared" si="54"/>
        <v/>
      </c>
      <c r="C1318" s="73"/>
      <c r="D1318" s="73"/>
      <c r="E1318" s="73"/>
      <c r="F1318" s="76"/>
      <c r="G1318" s="265"/>
      <c r="H1318" s="122"/>
      <c r="I1318" s="74"/>
      <c r="J1318" s="75"/>
      <c r="K1318" s="75"/>
      <c r="L1318" s="134" t="str">
        <f>IF(AND('331-CT'!$E$7=TH!H1318,OR(J1318="331",K1318="331")),"x","")</f>
        <v/>
      </c>
    </row>
    <row r="1319" spans="1:12" ht="13.5" customHeight="1">
      <c r="A1319" s="72" t="str">
        <f t="shared" si="53"/>
        <v/>
      </c>
      <c r="B1319" s="72" t="str">
        <f t="shared" si="54"/>
        <v/>
      </c>
      <c r="C1319" s="73"/>
      <c r="D1319" s="73"/>
      <c r="E1319" s="73"/>
      <c r="F1319" s="76"/>
      <c r="G1319" s="265"/>
      <c r="H1319" s="122"/>
      <c r="I1319" s="74"/>
      <c r="J1319" s="75"/>
      <c r="K1319" s="75"/>
      <c r="L1319" s="134" t="str">
        <f>IF(AND('331-CT'!$E$7=TH!H1319,OR(J1319="331",K1319="331")),"x","")</f>
        <v/>
      </c>
    </row>
    <row r="1320" spans="1:12" ht="13.5" customHeight="1">
      <c r="A1320" s="72" t="str">
        <f t="shared" si="53"/>
        <v/>
      </c>
      <c r="B1320" s="72" t="str">
        <f t="shared" si="54"/>
        <v/>
      </c>
      <c r="C1320" s="73"/>
      <c r="D1320" s="73"/>
      <c r="E1320" s="73"/>
      <c r="F1320" s="76"/>
      <c r="G1320" s="265"/>
      <c r="H1320" s="122"/>
      <c r="I1320" s="74"/>
      <c r="J1320" s="75"/>
      <c r="K1320" s="75"/>
      <c r="L1320" s="134" t="str">
        <f>IF(AND('331-CT'!$E$7=TH!H1320,OR(J1320="331",K1320="331")),"x","")</f>
        <v/>
      </c>
    </row>
    <row r="1321" spans="1:12" ht="13.5" customHeight="1">
      <c r="A1321" s="72" t="str">
        <f t="shared" si="53"/>
        <v/>
      </c>
      <c r="B1321" s="72" t="str">
        <f t="shared" si="54"/>
        <v/>
      </c>
      <c r="C1321" s="73"/>
      <c r="D1321" s="73"/>
      <c r="E1321" s="73"/>
      <c r="F1321" s="76"/>
      <c r="G1321" s="265"/>
      <c r="H1321" s="122"/>
      <c r="I1321" s="74"/>
      <c r="J1321" s="75"/>
      <c r="K1321" s="75"/>
      <c r="L1321" s="134" t="str">
        <f>IF(AND('331-CT'!$E$7=TH!H1321,OR(J1321="331",K1321="331")),"x","")</f>
        <v/>
      </c>
    </row>
    <row r="1322" spans="1:12" ht="13.5" customHeight="1">
      <c r="A1322" s="72" t="str">
        <f t="shared" si="53"/>
        <v/>
      </c>
      <c r="B1322" s="72" t="str">
        <f t="shared" si="54"/>
        <v/>
      </c>
      <c r="C1322" s="73"/>
      <c r="D1322" s="73"/>
      <c r="E1322" s="73"/>
      <c r="F1322" s="76"/>
      <c r="G1322" s="265"/>
      <c r="H1322" s="122"/>
      <c r="I1322" s="74"/>
      <c r="J1322" s="75"/>
      <c r="K1322" s="75"/>
      <c r="L1322" s="134" t="str">
        <f>IF(AND('331-CT'!$E$7=TH!H1322,OR(J1322="331",K1322="331")),"x","")</f>
        <v/>
      </c>
    </row>
    <row r="1323" spans="1:12" ht="13.5" customHeight="1">
      <c r="A1323" s="72" t="str">
        <f t="shared" si="53"/>
        <v/>
      </c>
      <c r="B1323" s="72" t="str">
        <f t="shared" si="54"/>
        <v/>
      </c>
      <c r="C1323" s="73"/>
      <c r="D1323" s="73"/>
      <c r="E1323" s="73"/>
      <c r="F1323" s="76"/>
      <c r="G1323" s="265"/>
      <c r="H1323" s="122"/>
      <c r="I1323" s="74"/>
      <c r="J1323" s="75"/>
      <c r="K1323" s="75"/>
      <c r="L1323" s="134" t="str">
        <f>IF(AND('331-CT'!$E$7=TH!H1323,OR(J1323="331",K1323="331")),"x","")</f>
        <v/>
      </c>
    </row>
    <row r="1324" spans="1:12" ht="13.5" customHeight="1">
      <c r="A1324" s="72" t="str">
        <f t="shared" si="53"/>
        <v/>
      </c>
      <c r="B1324" s="72" t="str">
        <f t="shared" si="54"/>
        <v/>
      </c>
      <c r="C1324" s="73"/>
      <c r="D1324" s="73"/>
      <c r="E1324" s="73"/>
      <c r="F1324" s="76"/>
      <c r="G1324" s="265"/>
      <c r="H1324" s="122"/>
      <c r="I1324" s="74"/>
      <c r="J1324" s="75"/>
      <c r="K1324" s="75"/>
      <c r="L1324" s="134" t="str">
        <f>IF(AND('331-CT'!$E$7=TH!H1324,OR(J1324="331",K1324="331")),"x","")</f>
        <v/>
      </c>
    </row>
    <row r="1325" spans="1:12" ht="13.5" customHeight="1">
      <c r="A1325" s="72" t="str">
        <f t="shared" si="53"/>
        <v/>
      </c>
      <c r="B1325" s="72" t="str">
        <f t="shared" si="54"/>
        <v/>
      </c>
      <c r="C1325" s="73"/>
      <c r="D1325" s="73"/>
      <c r="E1325" s="73"/>
      <c r="F1325" s="76"/>
      <c r="G1325" s="265"/>
      <c r="H1325" s="122"/>
      <c r="I1325" s="74"/>
      <c r="J1325" s="75"/>
      <c r="K1325" s="75"/>
      <c r="L1325" s="134" t="str">
        <f>IF(AND('331-CT'!$E$7=TH!H1325,OR(J1325="331",K1325="331")),"x","")</f>
        <v/>
      </c>
    </row>
    <row r="1326" spans="1:12" ht="13.5" customHeight="1">
      <c r="A1326" s="72" t="str">
        <f t="shared" si="53"/>
        <v/>
      </c>
      <c r="B1326" s="72" t="str">
        <f t="shared" si="54"/>
        <v/>
      </c>
      <c r="C1326" s="73"/>
      <c r="D1326" s="73"/>
      <c r="E1326" s="73"/>
      <c r="F1326" s="76"/>
      <c r="G1326" s="265"/>
      <c r="H1326" s="122"/>
      <c r="I1326" s="74"/>
      <c r="J1326" s="75"/>
      <c r="K1326" s="75"/>
      <c r="L1326" s="134" t="str">
        <f>IF(AND('331-CT'!$E$7=TH!H1326,OR(J1326="331",K1326="331")),"x","")</f>
        <v/>
      </c>
    </row>
    <row r="1327" spans="1:12" ht="13.5" customHeight="1">
      <c r="A1327" s="72" t="str">
        <f t="shared" si="53"/>
        <v/>
      </c>
      <c r="B1327" s="72" t="str">
        <f t="shared" si="54"/>
        <v/>
      </c>
      <c r="C1327" s="73"/>
      <c r="D1327" s="73"/>
      <c r="E1327" s="73"/>
      <c r="F1327" s="76"/>
      <c r="G1327" s="265"/>
      <c r="H1327" s="122"/>
      <c r="I1327" s="74"/>
      <c r="J1327" s="75"/>
      <c r="K1327" s="75"/>
      <c r="L1327" s="134" t="str">
        <f>IF(AND('331-CT'!$E$7=TH!H1327,OR(J1327="331",K1327="331")),"x","")</f>
        <v/>
      </c>
    </row>
    <row r="1328" spans="1:12" ht="13.5" customHeight="1">
      <c r="A1328" s="72" t="str">
        <f t="shared" si="53"/>
        <v/>
      </c>
      <c r="B1328" s="72" t="str">
        <f t="shared" si="54"/>
        <v/>
      </c>
      <c r="C1328" s="73"/>
      <c r="D1328" s="73"/>
      <c r="E1328" s="73"/>
      <c r="F1328" s="76"/>
      <c r="G1328" s="265"/>
      <c r="H1328" s="122"/>
      <c r="I1328" s="74"/>
      <c r="J1328" s="75"/>
      <c r="K1328" s="75"/>
      <c r="L1328" s="134" t="str">
        <f>IF(AND('331-CT'!$E$7=TH!H1328,OR(J1328="331",K1328="331")),"x","")</f>
        <v/>
      </c>
    </row>
    <row r="1329" spans="1:12" ht="13.5" customHeight="1">
      <c r="A1329" s="72" t="str">
        <f t="shared" si="53"/>
        <v/>
      </c>
      <c r="B1329" s="72" t="str">
        <f t="shared" si="54"/>
        <v/>
      </c>
      <c r="C1329" s="73"/>
      <c r="D1329" s="73"/>
      <c r="E1329" s="73"/>
      <c r="F1329" s="76"/>
      <c r="G1329" s="265"/>
      <c r="H1329" s="122"/>
      <c r="I1329" s="74"/>
      <c r="J1329" s="75"/>
      <c r="K1329" s="75"/>
      <c r="L1329" s="134" t="str">
        <f>IF(AND('331-CT'!$E$7=TH!H1329,OR(J1329="331",K1329="331")),"x","")</f>
        <v/>
      </c>
    </row>
    <row r="1330" spans="1:12" ht="13.5" customHeight="1">
      <c r="A1330" s="72" t="str">
        <f t="shared" si="53"/>
        <v/>
      </c>
      <c r="B1330" s="72" t="str">
        <f t="shared" si="54"/>
        <v/>
      </c>
      <c r="C1330" s="73"/>
      <c r="D1330" s="73"/>
      <c r="E1330" s="73"/>
      <c r="F1330" s="76"/>
      <c r="G1330" s="265"/>
      <c r="H1330" s="122"/>
      <c r="I1330" s="74"/>
      <c r="J1330" s="75"/>
      <c r="K1330" s="75"/>
      <c r="L1330" s="134" t="str">
        <f>IF(AND('331-CT'!$E$7=TH!H1330,OR(J1330="331",K1330="331")),"x","")</f>
        <v/>
      </c>
    </row>
    <row r="1331" spans="1:12" ht="13.5" customHeight="1">
      <c r="A1331" s="72" t="str">
        <f t="shared" ref="A1331:A1394" si="55">IF(C1331&lt;&gt;"",YEAR(C1331),"")</f>
        <v/>
      </c>
      <c r="B1331" s="72" t="str">
        <f t="shared" ref="B1331:B1394" si="56">IF(C1331&lt;&gt;"",MONTH(C1331),"")</f>
        <v/>
      </c>
      <c r="C1331" s="73"/>
      <c r="D1331" s="73"/>
      <c r="E1331" s="73"/>
      <c r="F1331" s="76"/>
      <c r="G1331" s="265"/>
      <c r="H1331" s="122"/>
      <c r="I1331" s="74"/>
      <c r="J1331" s="75"/>
      <c r="K1331" s="75"/>
      <c r="L1331" s="134" t="str">
        <f>IF(AND('331-CT'!$E$7=TH!H1331,OR(J1331="331",K1331="331")),"x","")</f>
        <v/>
      </c>
    </row>
    <row r="1332" spans="1:12" ht="13.5" customHeight="1">
      <c r="A1332" s="72" t="str">
        <f t="shared" si="55"/>
        <v/>
      </c>
      <c r="B1332" s="72" t="str">
        <f t="shared" si="56"/>
        <v/>
      </c>
      <c r="C1332" s="73"/>
      <c r="D1332" s="73"/>
      <c r="E1332" s="73"/>
      <c r="F1332" s="76"/>
      <c r="G1332" s="265"/>
      <c r="H1332" s="122"/>
      <c r="I1332" s="74"/>
      <c r="J1332" s="75"/>
      <c r="K1332" s="75"/>
      <c r="L1332" s="134" t="str">
        <f>IF(AND('331-CT'!$E$7=TH!H1332,OR(J1332="331",K1332="331")),"x","")</f>
        <v/>
      </c>
    </row>
    <row r="1333" spans="1:12" ht="13.5" customHeight="1">
      <c r="A1333" s="72" t="str">
        <f t="shared" si="55"/>
        <v/>
      </c>
      <c r="B1333" s="72" t="str">
        <f t="shared" si="56"/>
        <v/>
      </c>
      <c r="C1333" s="73"/>
      <c r="D1333" s="73"/>
      <c r="E1333" s="73"/>
      <c r="F1333" s="76"/>
      <c r="G1333" s="265"/>
      <c r="H1333" s="122"/>
      <c r="I1333" s="74"/>
      <c r="J1333" s="75"/>
      <c r="K1333" s="75"/>
      <c r="L1333" s="134" t="str">
        <f>IF(AND('331-CT'!$E$7=TH!H1333,OR(J1333="331",K1333="331")),"x","")</f>
        <v/>
      </c>
    </row>
    <row r="1334" spans="1:12" ht="13.5" customHeight="1">
      <c r="A1334" s="72" t="str">
        <f t="shared" si="55"/>
        <v/>
      </c>
      <c r="B1334" s="72" t="str">
        <f t="shared" si="56"/>
        <v/>
      </c>
      <c r="C1334" s="73"/>
      <c r="D1334" s="73"/>
      <c r="E1334" s="73"/>
      <c r="F1334" s="76"/>
      <c r="G1334" s="265"/>
      <c r="H1334" s="122"/>
      <c r="I1334" s="74"/>
      <c r="J1334" s="75"/>
      <c r="K1334" s="75"/>
      <c r="L1334" s="134" t="str">
        <f>IF(AND('331-CT'!$E$7=TH!H1334,OR(J1334="331",K1334="331")),"x","")</f>
        <v/>
      </c>
    </row>
    <row r="1335" spans="1:12" ht="13.5" customHeight="1">
      <c r="A1335" s="72" t="str">
        <f t="shared" si="55"/>
        <v/>
      </c>
      <c r="B1335" s="72" t="str">
        <f t="shared" si="56"/>
        <v/>
      </c>
      <c r="C1335" s="73"/>
      <c r="D1335" s="73"/>
      <c r="E1335" s="73"/>
      <c r="F1335" s="76"/>
      <c r="G1335" s="265"/>
      <c r="H1335" s="122"/>
      <c r="I1335" s="74"/>
      <c r="J1335" s="75"/>
      <c r="K1335" s="75"/>
      <c r="L1335" s="134" t="str">
        <f>IF(AND('331-CT'!$E$7=TH!H1335,OR(J1335="331",K1335="331")),"x","")</f>
        <v/>
      </c>
    </row>
    <row r="1336" spans="1:12" ht="13.5" customHeight="1">
      <c r="A1336" s="72" t="str">
        <f t="shared" si="55"/>
        <v/>
      </c>
      <c r="B1336" s="72" t="str">
        <f t="shared" si="56"/>
        <v/>
      </c>
      <c r="C1336" s="73"/>
      <c r="D1336" s="73"/>
      <c r="E1336" s="73"/>
      <c r="F1336" s="76"/>
      <c r="G1336" s="265"/>
      <c r="H1336" s="122"/>
      <c r="I1336" s="74"/>
      <c r="J1336" s="75"/>
      <c r="K1336" s="75"/>
      <c r="L1336" s="134" t="str">
        <f>IF(AND('331-CT'!$E$7=TH!H1336,OR(J1336="331",K1336="331")),"x","")</f>
        <v/>
      </c>
    </row>
    <row r="1337" spans="1:12" ht="13.5" customHeight="1">
      <c r="A1337" s="72" t="str">
        <f t="shared" si="55"/>
        <v/>
      </c>
      <c r="B1337" s="72" t="str">
        <f t="shared" si="56"/>
        <v/>
      </c>
      <c r="C1337" s="73"/>
      <c r="D1337" s="73"/>
      <c r="E1337" s="73"/>
      <c r="F1337" s="76"/>
      <c r="G1337" s="265"/>
      <c r="H1337" s="122"/>
      <c r="I1337" s="74"/>
      <c r="J1337" s="75"/>
      <c r="K1337" s="75"/>
      <c r="L1337" s="134" t="str">
        <f>IF(AND('331-CT'!$E$7=TH!H1337,OR(J1337="331",K1337="331")),"x","")</f>
        <v/>
      </c>
    </row>
    <row r="1338" spans="1:12" ht="13.5" customHeight="1">
      <c r="A1338" s="72" t="str">
        <f t="shared" si="55"/>
        <v/>
      </c>
      <c r="B1338" s="72" t="str">
        <f t="shared" si="56"/>
        <v/>
      </c>
      <c r="C1338" s="73"/>
      <c r="D1338" s="73"/>
      <c r="E1338" s="73"/>
      <c r="F1338" s="76"/>
      <c r="G1338" s="265"/>
      <c r="H1338" s="122"/>
      <c r="I1338" s="74"/>
      <c r="J1338" s="75"/>
      <c r="K1338" s="75"/>
      <c r="L1338" s="134" t="str">
        <f>IF(AND('331-CT'!$E$7=TH!H1338,OR(J1338="331",K1338="331")),"x","")</f>
        <v/>
      </c>
    </row>
    <row r="1339" spans="1:12" ht="13.5" customHeight="1">
      <c r="A1339" s="72" t="str">
        <f t="shared" si="55"/>
        <v/>
      </c>
      <c r="B1339" s="72" t="str">
        <f t="shared" si="56"/>
        <v/>
      </c>
      <c r="C1339" s="73"/>
      <c r="D1339" s="73"/>
      <c r="E1339" s="73"/>
      <c r="F1339" s="76"/>
      <c r="G1339" s="265"/>
      <c r="H1339" s="122"/>
      <c r="I1339" s="74"/>
      <c r="J1339" s="75"/>
      <c r="K1339" s="75"/>
      <c r="L1339" s="134" t="str">
        <f>IF(AND('331-CT'!$E$7=TH!H1339,OR(J1339="331",K1339="331")),"x","")</f>
        <v/>
      </c>
    </row>
    <row r="1340" spans="1:12" ht="13.5" customHeight="1">
      <c r="A1340" s="72" t="str">
        <f t="shared" si="55"/>
        <v/>
      </c>
      <c r="B1340" s="72" t="str">
        <f t="shared" si="56"/>
        <v/>
      </c>
      <c r="C1340" s="73"/>
      <c r="D1340" s="73"/>
      <c r="E1340" s="73"/>
      <c r="F1340" s="76"/>
      <c r="G1340" s="265"/>
      <c r="H1340" s="122"/>
      <c r="I1340" s="74"/>
      <c r="J1340" s="75"/>
      <c r="K1340" s="75"/>
      <c r="L1340" s="134" t="str">
        <f>IF(AND('331-CT'!$E$7=TH!H1340,OR(J1340="331",K1340="331")),"x","")</f>
        <v/>
      </c>
    </row>
    <row r="1341" spans="1:12" ht="13.5" customHeight="1">
      <c r="A1341" s="72" t="str">
        <f t="shared" si="55"/>
        <v/>
      </c>
      <c r="B1341" s="72" t="str">
        <f t="shared" si="56"/>
        <v/>
      </c>
      <c r="C1341" s="73"/>
      <c r="D1341" s="73"/>
      <c r="E1341" s="73"/>
      <c r="F1341" s="76"/>
      <c r="G1341" s="265"/>
      <c r="H1341" s="122"/>
      <c r="I1341" s="74"/>
      <c r="J1341" s="75"/>
      <c r="K1341" s="75"/>
      <c r="L1341" s="134" t="str">
        <f>IF(AND('331-CT'!$E$7=TH!H1341,OR(J1341="331",K1341="331")),"x","")</f>
        <v/>
      </c>
    </row>
    <row r="1342" spans="1:12" ht="13.5" customHeight="1">
      <c r="A1342" s="72" t="str">
        <f t="shared" si="55"/>
        <v/>
      </c>
      <c r="B1342" s="72" t="str">
        <f t="shared" si="56"/>
        <v/>
      </c>
      <c r="C1342" s="73"/>
      <c r="D1342" s="73"/>
      <c r="E1342" s="73"/>
      <c r="F1342" s="76"/>
      <c r="G1342" s="265"/>
      <c r="H1342" s="122"/>
      <c r="I1342" s="74"/>
      <c r="J1342" s="75"/>
      <c r="K1342" s="75"/>
      <c r="L1342" s="134" t="str">
        <f>IF(AND('331-CT'!$E$7=TH!H1342,OR(J1342="331",K1342="331")),"x","")</f>
        <v/>
      </c>
    </row>
    <row r="1343" spans="1:12" ht="13.5" customHeight="1">
      <c r="A1343" s="72" t="str">
        <f t="shared" si="55"/>
        <v/>
      </c>
      <c r="B1343" s="72" t="str">
        <f t="shared" si="56"/>
        <v/>
      </c>
      <c r="C1343" s="73"/>
      <c r="D1343" s="73"/>
      <c r="E1343" s="73"/>
      <c r="F1343" s="76"/>
      <c r="G1343" s="265"/>
      <c r="H1343" s="122"/>
      <c r="I1343" s="74"/>
      <c r="J1343" s="75"/>
      <c r="K1343" s="75"/>
      <c r="L1343" s="134" t="str">
        <f>IF(AND('331-CT'!$E$7=TH!H1343,OR(J1343="331",K1343="331")),"x","")</f>
        <v/>
      </c>
    </row>
    <row r="1344" spans="1:12" ht="13.5" customHeight="1">
      <c r="A1344" s="72" t="str">
        <f t="shared" si="55"/>
        <v/>
      </c>
      <c r="B1344" s="72" t="str">
        <f t="shared" si="56"/>
        <v/>
      </c>
      <c r="C1344" s="73"/>
      <c r="D1344" s="73"/>
      <c r="E1344" s="73"/>
      <c r="F1344" s="76"/>
      <c r="G1344" s="265"/>
      <c r="H1344" s="122"/>
      <c r="I1344" s="74"/>
      <c r="J1344" s="75"/>
      <c r="K1344" s="75"/>
      <c r="L1344" s="134" t="str">
        <f>IF(AND('331-CT'!$E$7=TH!H1344,OR(J1344="331",K1344="331")),"x","")</f>
        <v/>
      </c>
    </row>
    <row r="1345" spans="1:12" ht="13.5" customHeight="1">
      <c r="A1345" s="72" t="str">
        <f t="shared" si="55"/>
        <v/>
      </c>
      <c r="B1345" s="72" t="str">
        <f t="shared" si="56"/>
        <v/>
      </c>
      <c r="C1345" s="73"/>
      <c r="D1345" s="73"/>
      <c r="E1345" s="73"/>
      <c r="F1345" s="76"/>
      <c r="G1345" s="265"/>
      <c r="H1345" s="122"/>
      <c r="I1345" s="74"/>
      <c r="J1345" s="75"/>
      <c r="K1345" s="75"/>
      <c r="L1345" s="134" t="str">
        <f>IF(AND('331-CT'!$E$7=TH!H1345,OR(J1345="331",K1345="331")),"x","")</f>
        <v/>
      </c>
    </row>
    <row r="1346" spans="1:12" ht="13.5" customHeight="1">
      <c r="A1346" s="72" t="str">
        <f t="shared" si="55"/>
        <v/>
      </c>
      <c r="B1346" s="72" t="str">
        <f t="shared" si="56"/>
        <v/>
      </c>
      <c r="C1346" s="73"/>
      <c r="D1346" s="73"/>
      <c r="E1346" s="73"/>
      <c r="F1346" s="76"/>
      <c r="G1346" s="265"/>
      <c r="H1346" s="122"/>
      <c r="I1346" s="74"/>
      <c r="J1346" s="75"/>
      <c r="K1346" s="75"/>
      <c r="L1346" s="134" t="str">
        <f>IF(AND('331-CT'!$E$7=TH!H1346,OR(J1346="331",K1346="331")),"x","")</f>
        <v/>
      </c>
    </row>
    <row r="1347" spans="1:12" ht="13.5" customHeight="1">
      <c r="A1347" s="72" t="str">
        <f t="shared" si="55"/>
        <v/>
      </c>
      <c r="B1347" s="72" t="str">
        <f t="shared" si="56"/>
        <v/>
      </c>
      <c r="C1347" s="73"/>
      <c r="D1347" s="73"/>
      <c r="E1347" s="73"/>
      <c r="F1347" s="76"/>
      <c r="G1347" s="265"/>
      <c r="H1347" s="122"/>
      <c r="I1347" s="74"/>
      <c r="J1347" s="75"/>
      <c r="K1347" s="75"/>
      <c r="L1347" s="134" t="str">
        <f>IF(AND('331-CT'!$E$7=TH!H1347,OR(J1347="331",K1347="331")),"x","")</f>
        <v/>
      </c>
    </row>
    <row r="1348" spans="1:12" ht="13.5" customHeight="1">
      <c r="A1348" s="72" t="str">
        <f t="shared" si="55"/>
        <v/>
      </c>
      <c r="B1348" s="72" t="str">
        <f t="shared" si="56"/>
        <v/>
      </c>
      <c r="C1348" s="73"/>
      <c r="D1348" s="73"/>
      <c r="E1348" s="73"/>
      <c r="F1348" s="76"/>
      <c r="G1348" s="265"/>
      <c r="H1348" s="122"/>
      <c r="I1348" s="74"/>
      <c r="J1348" s="75"/>
      <c r="K1348" s="75"/>
      <c r="L1348" s="134" t="str">
        <f>IF(AND('331-CT'!$E$7=TH!H1348,OR(J1348="331",K1348="331")),"x","")</f>
        <v/>
      </c>
    </row>
    <row r="1349" spans="1:12" ht="13.5" customHeight="1">
      <c r="A1349" s="72" t="str">
        <f t="shared" si="55"/>
        <v/>
      </c>
      <c r="B1349" s="72" t="str">
        <f t="shared" si="56"/>
        <v/>
      </c>
      <c r="C1349" s="73"/>
      <c r="D1349" s="73"/>
      <c r="E1349" s="73"/>
      <c r="F1349" s="76"/>
      <c r="G1349" s="265"/>
      <c r="H1349" s="122"/>
      <c r="I1349" s="74"/>
      <c r="J1349" s="75"/>
      <c r="K1349" s="75"/>
      <c r="L1349" s="134" t="str">
        <f>IF(AND('331-CT'!$E$7=TH!H1349,OR(J1349="331",K1349="331")),"x","")</f>
        <v/>
      </c>
    </row>
    <row r="1350" spans="1:12" ht="13.5" customHeight="1">
      <c r="A1350" s="72" t="str">
        <f t="shared" si="55"/>
        <v/>
      </c>
      <c r="B1350" s="72" t="str">
        <f t="shared" si="56"/>
        <v/>
      </c>
      <c r="C1350" s="73"/>
      <c r="D1350" s="73"/>
      <c r="E1350" s="73"/>
      <c r="F1350" s="76"/>
      <c r="G1350" s="265"/>
      <c r="H1350" s="122"/>
      <c r="I1350" s="74"/>
      <c r="J1350" s="75"/>
      <c r="K1350" s="75"/>
      <c r="L1350" s="134" t="str">
        <f>IF(AND('331-CT'!$E$7=TH!H1350,OR(J1350="331",K1350="331")),"x","")</f>
        <v/>
      </c>
    </row>
    <row r="1351" spans="1:12" ht="13.5" customHeight="1">
      <c r="A1351" s="72" t="str">
        <f t="shared" si="55"/>
        <v/>
      </c>
      <c r="B1351" s="72" t="str">
        <f t="shared" si="56"/>
        <v/>
      </c>
      <c r="C1351" s="73"/>
      <c r="D1351" s="73"/>
      <c r="E1351" s="73"/>
      <c r="F1351" s="76"/>
      <c r="G1351" s="265"/>
      <c r="H1351" s="122"/>
      <c r="I1351" s="74"/>
      <c r="J1351" s="75"/>
      <c r="K1351" s="75"/>
      <c r="L1351" s="134" t="str">
        <f>IF(AND('331-CT'!$E$7=TH!H1351,OR(J1351="331",K1351="331")),"x","")</f>
        <v/>
      </c>
    </row>
    <row r="1352" spans="1:12" ht="13.5" customHeight="1">
      <c r="A1352" s="72" t="str">
        <f t="shared" si="55"/>
        <v/>
      </c>
      <c r="B1352" s="72" t="str">
        <f t="shared" si="56"/>
        <v/>
      </c>
      <c r="C1352" s="73"/>
      <c r="D1352" s="73"/>
      <c r="E1352" s="73"/>
      <c r="F1352" s="76"/>
      <c r="G1352" s="265"/>
      <c r="H1352" s="122"/>
      <c r="I1352" s="74"/>
      <c r="J1352" s="75"/>
      <c r="K1352" s="75"/>
      <c r="L1352" s="134" t="str">
        <f>IF(AND('331-CT'!$E$7=TH!H1352,OR(J1352="331",K1352="331")),"x","")</f>
        <v/>
      </c>
    </row>
    <row r="1353" spans="1:12" ht="13.5" customHeight="1">
      <c r="A1353" s="72" t="str">
        <f t="shared" si="55"/>
        <v/>
      </c>
      <c r="B1353" s="72" t="str">
        <f t="shared" si="56"/>
        <v/>
      </c>
      <c r="C1353" s="73"/>
      <c r="D1353" s="73"/>
      <c r="E1353" s="73"/>
      <c r="F1353" s="76"/>
      <c r="G1353" s="265"/>
      <c r="H1353" s="122"/>
      <c r="I1353" s="74"/>
      <c r="J1353" s="75"/>
      <c r="K1353" s="75"/>
      <c r="L1353" s="134" t="str">
        <f>IF(AND('331-CT'!$E$7=TH!H1353,OR(J1353="331",K1353="331")),"x","")</f>
        <v/>
      </c>
    </row>
    <row r="1354" spans="1:12" ht="13.5" customHeight="1">
      <c r="A1354" s="72" t="str">
        <f t="shared" si="55"/>
        <v/>
      </c>
      <c r="B1354" s="72" t="str">
        <f t="shared" si="56"/>
        <v/>
      </c>
      <c r="C1354" s="73"/>
      <c r="D1354" s="73"/>
      <c r="E1354" s="73"/>
      <c r="F1354" s="76"/>
      <c r="G1354" s="265"/>
      <c r="H1354" s="122"/>
      <c r="I1354" s="74"/>
      <c r="J1354" s="75"/>
      <c r="K1354" s="75"/>
      <c r="L1354" s="134" t="str">
        <f>IF(AND('331-CT'!$E$7=TH!H1354,OR(J1354="331",K1354="331")),"x","")</f>
        <v/>
      </c>
    </row>
    <row r="1355" spans="1:12" ht="13.5" customHeight="1">
      <c r="A1355" s="72" t="str">
        <f t="shared" si="55"/>
        <v/>
      </c>
      <c r="B1355" s="72" t="str">
        <f t="shared" si="56"/>
        <v/>
      </c>
      <c r="C1355" s="73"/>
      <c r="D1355" s="73"/>
      <c r="E1355" s="73"/>
      <c r="F1355" s="76"/>
      <c r="G1355" s="265"/>
      <c r="H1355" s="122"/>
      <c r="I1355" s="74"/>
      <c r="J1355" s="75"/>
      <c r="K1355" s="75"/>
      <c r="L1355" s="134" t="str">
        <f>IF(AND('331-CT'!$E$7=TH!H1355,OR(J1355="331",K1355="331")),"x","")</f>
        <v/>
      </c>
    </row>
    <row r="1356" spans="1:12" ht="13.5" customHeight="1">
      <c r="A1356" s="72" t="str">
        <f t="shared" si="55"/>
        <v/>
      </c>
      <c r="B1356" s="72" t="str">
        <f t="shared" si="56"/>
        <v/>
      </c>
      <c r="C1356" s="73"/>
      <c r="D1356" s="73"/>
      <c r="E1356" s="73"/>
      <c r="F1356" s="76"/>
      <c r="G1356" s="265"/>
      <c r="H1356" s="122"/>
      <c r="I1356" s="74"/>
      <c r="J1356" s="75"/>
      <c r="K1356" s="75"/>
      <c r="L1356" s="134" t="str">
        <f>IF(AND('331-CT'!$E$7=TH!H1356,OR(J1356="331",K1356="331")),"x","")</f>
        <v/>
      </c>
    </row>
    <row r="1357" spans="1:12" ht="13.5" customHeight="1">
      <c r="A1357" s="72" t="str">
        <f t="shared" si="55"/>
        <v/>
      </c>
      <c r="B1357" s="72" t="str">
        <f t="shared" si="56"/>
        <v/>
      </c>
      <c r="C1357" s="73"/>
      <c r="D1357" s="73"/>
      <c r="E1357" s="73"/>
      <c r="F1357" s="76"/>
      <c r="G1357" s="265"/>
      <c r="H1357" s="122"/>
      <c r="I1357" s="74"/>
      <c r="J1357" s="75"/>
      <c r="K1357" s="75"/>
      <c r="L1357" s="134" t="str">
        <f>IF(AND('331-CT'!$E$7=TH!H1357,OR(J1357="331",K1357="331")),"x","")</f>
        <v/>
      </c>
    </row>
    <row r="1358" spans="1:12" ht="13.5" customHeight="1">
      <c r="A1358" s="72" t="str">
        <f t="shared" si="55"/>
        <v/>
      </c>
      <c r="B1358" s="72" t="str">
        <f t="shared" si="56"/>
        <v/>
      </c>
      <c r="C1358" s="73"/>
      <c r="D1358" s="73"/>
      <c r="E1358" s="73"/>
      <c r="F1358" s="76"/>
      <c r="G1358" s="265"/>
      <c r="H1358" s="122"/>
      <c r="I1358" s="74"/>
      <c r="J1358" s="75"/>
      <c r="K1358" s="75"/>
      <c r="L1358" s="134" t="str">
        <f>IF(AND('331-CT'!$E$7=TH!H1358,OR(J1358="331",K1358="331")),"x","")</f>
        <v/>
      </c>
    </row>
    <row r="1359" spans="1:12" ht="13.5" customHeight="1">
      <c r="A1359" s="72" t="str">
        <f t="shared" si="55"/>
        <v/>
      </c>
      <c r="B1359" s="72" t="str">
        <f t="shared" si="56"/>
        <v/>
      </c>
      <c r="C1359" s="73"/>
      <c r="D1359" s="73"/>
      <c r="E1359" s="73"/>
      <c r="F1359" s="76"/>
      <c r="G1359" s="265"/>
      <c r="H1359" s="122"/>
      <c r="I1359" s="74"/>
      <c r="J1359" s="75"/>
      <c r="K1359" s="75"/>
      <c r="L1359" s="134" t="str">
        <f>IF(AND('331-CT'!$E$7=TH!H1359,OR(J1359="331",K1359="331")),"x","")</f>
        <v/>
      </c>
    </row>
    <row r="1360" spans="1:12" ht="13.5" customHeight="1">
      <c r="A1360" s="72" t="str">
        <f t="shared" si="55"/>
        <v/>
      </c>
      <c r="B1360" s="72" t="str">
        <f t="shared" si="56"/>
        <v/>
      </c>
      <c r="C1360" s="73"/>
      <c r="D1360" s="73"/>
      <c r="E1360" s="73"/>
      <c r="F1360" s="76"/>
      <c r="G1360" s="265"/>
      <c r="H1360" s="122"/>
      <c r="I1360" s="74"/>
      <c r="J1360" s="75"/>
      <c r="K1360" s="75"/>
      <c r="L1360" s="134" t="str">
        <f>IF(AND('331-CT'!$E$7=TH!H1360,OR(J1360="331",K1360="331")),"x","")</f>
        <v/>
      </c>
    </row>
    <row r="1361" spans="1:12" ht="13.5" customHeight="1">
      <c r="A1361" s="72" t="str">
        <f t="shared" si="55"/>
        <v/>
      </c>
      <c r="B1361" s="72" t="str">
        <f t="shared" si="56"/>
        <v/>
      </c>
      <c r="C1361" s="73"/>
      <c r="D1361" s="73"/>
      <c r="E1361" s="73"/>
      <c r="F1361" s="76"/>
      <c r="G1361" s="265"/>
      <c r="H1361" s="122"/>
      <c r="I1361" s="74"/>
      <c r="J1361" s="75"/>
      <c r="K1361" s="75"/>
      <c r="L1361" s="134" t="str">
        <f>IF(AND('331-CT'!$E$7=TH!H1361,OR(J1361="331",K1361="331")),"x","")</f>
        <v/>
      </c>
    </row>
    <row r="1362" spans="1:12" ht="13.5" customHeight="1">
      <c r="A1362" s="72" t="str">
        <f t="shared" si="55"/>
        <v/>
      </c>
      <c r="B1362" s="72" t="str">
        <f t="shared" si="56"/>
        <v/>
      </c>
      <c r="C1362" s="73"/>
      <c r="D1362" s="73"/>
      <c r="E1362" s="73"/>
      <c r="F1362" s="76"/>
      <c r="G1362" s="265"/>
      <c r="H1362" s="122"/>
      <c r="I1362" s="74"/>
      <c r="J1362" s="75"/>
      <c r="K1362" s="75"/>
      <c r="L1362" s="134" t="str">
        <f>IF(AND('331-CT'!$E$7=TH!H1362,OR(J1362="331",K1362="331")),"x","")</f>
        <v/>
      </c>
    </row>
    <row r="1363" spans="1:12" ht="13.5" customHeight="1">
      <c r="A1363" s="72" t="str">
        <f t="shared" si="55"/>
        <v/>
      </c>
      <c r="B1363" s="72" t="str">
        <f t="shared" si="56"/>
        <v/>
      </c>
      <c r="C1363" s="73"/>
      <c r="D1363" s="73"/>
      <c r="E1363" s="73"/>
      <c r="F1363" s="76"/>
      <c r="G1363" s="265"/>
      <c r="H1363" s="122"/>
      <c r="I1363" s="74"/>
      <c r="J1363" s="75"/>
      <c r="K1363" s="75"/>
      <c r="L1363" s="134" t="str">
        <f>IF(AND('331-CT'!$E$7=TH!H1363,OR(J1363="331",K1363="331")),"x","")</f>
        <v/>
      </c>
    </row>
    <row r="1364" spans="1:12" ht="13.5" customHeight="1">
      <c r="A1364" s="72" t="str">
        <f t="shared" si="55"/>
        <v/>
      </c>
      <c r="B1364" s="72" t="str">
        <f t="shared" si="56"/>
        <v/>
      </c>
      <c r="C1364" s="73"/>
      <c r="D1364" s="73"/>
      <c r="E1364" s="73"/>
      <c r="F1364" s="76"/>
      <c r="G1364" s="265"/>
      <c r="H1364" s="122"/>
      <c r="I1364" s="74"/>
      <c r="J1364" s="75"/>
      <c r="K1364" s="75"/>
      <c r="L1364" s="134" t="str">
        <f>IF(AND('331-CT'!$E$7=TH!H1364,OR(J1364="331",K1364="331")),"x","")</f>
        <v/>
      </c>
    </row>
    <row r="1365" spans="1:12" ht="13.5" customHeight="1">
      <c r="A1365" s="72" t="str">
        <f t="shared" si="55"/>
        <v/>
      </c>
      <c r="B1365" s="72" t="str">
        <f t="shared" si="56"/>
        <v/>
      </c>
      <c r="C1365" s="73"/>
      <c r="D1365" s="73"/>
      <c r="E1365" s="73"/>
      <c r="F1365" s="76"/>
      <c r="G1365" s="265"/>
      <c r="H1365" s="122"/>
      <c r="I1365" s="74"/>
      <c r="J1365" s="75"/>
      <c r="K1365" s="75"/>
      <c r="L1365" s="134" t="str">
        <f>IF(AND('331-CT'!$E$7=TH!H1365,OR(J1365="331",K1365="331")),"x","")</f>
        <v/>
      </c>
    </row>
    <row r="1366" spans="1:12" ht="13.5" customHeight="1">
      <c r="A1366" s="72" t="str">
        <f t="shared" si="55"/>
        <v/>
      </c>
      <c r="B1366" s="72" t="str">
        <f t="shared" si="56"/>
        <v/>
      </c>
      <c r="C1366" s="73"/>
      <c r="D1366" s="73"/>
      <c r="E1366" s="73"/>
      <c r="F1366" s="76"/>
      <c r="G1366" s="265"/>
      <c r="H1366" s="122"/>
      <c r="I1366" s="74"/>
      <c r="J1366" s="75"/>
      <c r="K1366" s="75"/>
      <c r="L1366" s="134" t="str">
        <f>IF(AND('331-CT'!$E$7=TH!H1366,OR(J1366="331",K1366="331")),"x","")</f>
        <v/>
      </c>
    </row>
    <row r="1367" spans="1:12" ht="13.5" customHeight="1">
      <c r="A1367" s="72" t="str">
        <f t="shared" si="55"/>
        <v/>
      </c>
      <c r="B1367" s="72" t="str">
        <f t="shared" si="56"/>
        <v/>
      </c>
      <c r="C1367" s="73"/>
      <c r="D1367" s="73"/>
      <c r="E1367" s="73"/>
      <c r="F1367" s="76"/>
      <c r="G1367" s="265"/>
      <c r="H1367" s="122"/>
      <c r="I1367" s="74"/>
      <c r="J1367" s="75"/>
      <c r="K1367" s="75"/>
      <c r="L1367" s="134" t="str">
        <f>IF(AND('331-CT'!$E$7=TH!H1367,OR(J1367="331",K1367="331")),"x","")</f>
        <v/>
      </c>
    </row>
    <row r="1368" spans="1:12" ht="13.5" customHeight="1">
      <c r="A1368" s="72" t="str">
        <f t="shared" si="55"/>
        <v/>
      </c>
      <c r="B1368" s="72" t="str">
        <f t="shared" si="56"/>
        <v/>
      </c>
      <c r="C1368" s="73"/>
      <c r="D1368" s="73"/>
      <c r="E1368" s="73"/>
      <c r="F1368" s="76"/>
      <c r="G1368" s="265"/>
      <c r="H1368" s="122"/>
      <c r="I1368" s="74"/>
      <c r="J1368" s="75"/>
      <c r="K1368" s="75"/>
      <c r="L1368" s="134" t="str">
        <f>IF(AND('331-CT'!$E$7=TH!H1368,OR(J1368="331",K1368="331")),"x","")</f>
        <v/>
      </c>
    </row>
    <row r="1369" spans="1:12" ht="13.5" customHeight="1">
      <c r="A1369" s="72" t="str">
        <f t="shared" si="55"/>
        <v/>
      </c>
      <c r="B1369" s="72" t="str">
        <f t="shared" si="56"/>
        <v/>
      </c>
      <c r="C1369" s="73"/>
      <c r="D1369" s="73"/>
      <c r="E1369" s="73"/>
      <c r="F1369" s="76"/>
      <c r="G1369" s="265"/>
      <c r="H1369" s="122"/>
      <c r="I1369" s="74"/>
      <c r="J1369" s="75"/>
      <c r="K1369" s="75"/>
      <c r="L1369" s="134" t="str">
        <f>IF(AND('331-CT'!$E$7=TH!H1369,OR(J1369="331",K1369="331")),"x","")</f>
        <v/>
      </c>
    </row>
    <row r="1370" spans="1:12" ht="13.5" customHeight="1">
      <c r="A1370" s="72" t="str">
        <f t="shared" si="55"/>
        <v/>
      </c>
      <c r="B1370" s="72" t="str">
        <f t="shared" si="56"/>
        <v/>
      </c>
      <c r="C1370" s="73"/>
      <c r="D1370" s="73"/>
      <c r="E1370" s="73"/>
      <c r="F1370" s="76"/>
      <c r="G1370" s="265"/>
      <c r="H1370" s="122"/>
      <c r="I1370" s="74"/>
      <c r="J1370" s="75"/>
      <c r="K1370" s="75"/>
      <c r="L1370" s="134" t="str">
        <f>IF(AND('331-CT'!$E$7=TH!H1370,OR(J1370="331",K1370="331")),"x","")</f>
        <v/>
      </c>
    </row>
    <row r="1371" spans="1:12" ht="13.5" customHeight="1">
      <c r="A1371" s="72" t="str">
        <f t="shared" si="55"/>
        <v/>
      </c>
      <c r="B1371" s="72" t="str">
        <f t="shared" si="56"/>
        <v/>
      </c>
      <c r="C1371" s="73"/>
      <c r="D1371" s="73"/>
      <c r="E1371" s="73"/>
      <c r="F1371" s="76"/>
      <c r="G1371" s="265"/>
      <c r="H1371" s="122"/>
      <c r="I1371" s="74"/>
      <c r="J1371" s="75"/>
      <c r="K1371" s="75"/>
      <c r="L1371" s="134" t="str">
        <f>IF(AND('331-CT'!$E$7=TH!H1371,OR(J1371="331",K1371="331")),"x","")</f>
        <v/>
      </c>
    </row>
    <row r="1372" spans="1:12" ht="13.5" customHeight="1">
      <c r="A1372" s="72" t="str">
        <f t="shared" si="55"/>
        <v/>
      </c>
      <c r="B1372" s="72" t="str">
        <f t="shared" si="56"/>
        <v/>
      </c>
      <c r="C1372" s="73"/>
      <c r="D1372" s="73"/>
      <c r="E1372" s="73"/>
      <c r="F1372" s="76"/>
      <c r="G1372" s="265"/>
      <c r="H1372" s="122"/>
      <c r="I1372" s="74"/>
      <c r="J1372" s="75"/>
      <c r="K1372" s="75"/>
      <c r="L1372" s="134" t="str">
        <f>IF(AND('331-CT'!$E$7=TH!H1372,OR(J1372="331",K1372="331")),"x","")</f>
        <v/>
      </c>
    </row>
    <row r="1373" spans="1:12" ht="13.5" customHeight="1">
      <c r="A1373" s="72" t="str">
        <f t="shared" si="55"/>
        <v/>
      </c>
      <c r="B1373" s="72" t="str">
        <f t="shared" si="56"/>
        <v/>
      </c>
      <c r="C1373" s="73"/>
      <c r="D1373" s="73"/>
      <c r="E1373" s="73"/>
      <c r="F1373" s="76"/>
      <c r="G1373" s="265"/>
      <c r="H1373" s="122"/>
      <c r="I1373" s="74"/>
      <c r="J1373" s="75"/>
      <c r="K1373" s="75"/>
      <c r="L1373" s="134" t="str">
        <f>IF(AND('331-CT'!$E$7=TH!H1373,OR(J1373="331",K1373="331")),"x","")</f>
        <v/>
      </c>
    </row>
    <row r="1374" spans="1:12" ht="13.5" customHeight="1">
      <c r="A1374" s="72" t="str">
        <f t="shared" si="55"/>
        <v/>
      </c>
      <c r="B1374" s="72" t="str">
        <f t="shared" si="56"/>
        <v/>
      </c>
      <c r="C1374" s="73"/>
      <c r="D1374" s="73"/>
      <c r="E1374" s="73"/>
      <c r="F1374" s="76"/>
      <c r="G1374" s="265"/>
      <c r="H1374" s="122"/>
      <c r="I1374" s="74"/>
      <c r="J1374" s="75"/>
      <c r="K1374" s="75"/>
      <c r="L1374" s="134" t="str">
        <f>IF(AND('331-CT'!$E$7=TH!H1374,OR(J1374="331",K1374="331")),"x","")</f>
        <v/>
      </c>
    </row>
    <row r="1375" spans="1:12" ht="13.5" customHeight="1">
      <c r="A1375" s="72" t="str">
        <f t="shared" si="55"/>
        <v/>
      </c>
      <c r="B1375" s="72" t="str">
        <f t="shared" si="56"/>
        <v/>
      </c>
      <c r="C1375" s="73"/>
      <c r="D1375" s="73"/>
      <c r="E1375" s="73"/>
      <c r="F1375" s="76"/>
      <c r="G1375" s="265"/>
      <c r="H1375" s="122"/>
      <c r="I1375" s="74"/>
      <c r="J1375" s="75"/>
      <c r="K1375" s="75"/>
      <c r="L1375" s="134" t="str">
        <f>IF(AND('331-CT'!$E$7=TH!H1375,OR(J1375="331",K1375="331")),"x","")</f>
        <v/>
      </c>
    </row>
    <row r="1376" spans="1:12" ht="13.5" customHeight="1">
      <c r="A1376" s="72" t="str">
        <f t="shared" si="55"/>
        <v/>
      </c>
      <c r="B1376" s="72" t="str">
        <f t="shared" si="56"/>
        <v/>
      </c>
      <c r="C1376" s="73"/>
      <c r="D1376" s="73"/>
      <c r="E1376" s="73"/>
      <c r="F1376" s="76"/>
      <c r="G1376" s="265"/>
      <c r="H1376" s="122"/>
      <c r="I1376" s="74"/>
      <c r="J1376" s="75"/>
      <c r="K1376" s="75"/>
      <c r="L1376" s="134" t="str">
        <f>IF(AND('331-CT'!$E$7=TH!H1376,OR(J1376="331",K1376="331")),"x","")</f>
        <v/>
      </c>
    </row>
    <row r="1377" spans="1:12" ht="13.5" customHeight="1">
      <c r="A1377" s="72" t="str">
        <f t="shared" si="55"/>
        <v/>
      </c>
      <c r="B1377" s="72" t="str">
        <f t="shared" si="56"/>
        <v/>
      </c>
      <c r="C1377" s="73"/>
      <c r="D1377" s="73"/>
      <c r="E1377" s="73"/>
      <c r="F1377" s="76"/>
      <c r="G1377" s="265"/>
      <c r="H1377" s="122"/>
      <c r="I1377" s="74"/>
      <c r="J1377" s="75"/>
      <c r="K1377" s="75"/>
      <c r="L1377" s="134" t="str">
        <f>IF(AND('331-CT'!$E$7=TH!H1377,OR(J1377="331",K1377="331")),"x","")</f>
        <v/>
      </c>
    </row>
    <row r="1378" spans="1:12" ht="13.5" customHeight="1">
      <c r="A1378" s="72" t="str">
        <f t="shared" si="55"/>
        <v/>
      </c>
      <c r="B1378" s="72" t="str">
        <f t="shared" si="56"/>
        <v/>
      </c>
      <c r="C1378" s="73"/>
      <c r="D1378" s="73"/>
      <c r="E1378" s="73"/>
      <c r="F1378" s="76"/>
      <c r="G1378" s="265"/>
      <c r="H1378" s="122"/>
      <c r="I1378" s="74"/>
      <c r="J1378" s="75"/>
      <c r="K1378" s="75"/>
      <c r="L1378" s="134" t="str">
        <f>IF(AND('331-CT'!$E$7=TH!H1378,OR(J1378="331",K1378="331")),"x","")</f>
        <v/>
      </c>
    </row>
    <row r="1379" spans="1:12" ht="13.5" customHeight="1">
      <c r="A1379" s="72" t="str">
        <f t="shared" si="55"/>
        <v/>
      </c>
      <c r="B1379" s="72" t="str">
        <f t="shared" si="56"/>
        <v/>
      </c>
      <c r="C1379" s="73"/>
      <c r="D1379" s="73"/>
      <c r="E1379" s="73"/>
      <c r="F1379" s="76"/>
      <c r="G1379" s="265"/>
      <c r="H1379" s="122"/>
      <c r="I1379" s="74"/>
      <c r="J1379" s="75"/>
      <c r="K1379" s="75"/>
      <c r="L1379" s="134" t="str">
        <f>IF(AND('331-CT'!$E$7=TH!H1379,OR(J1379="331",K1379="331")),"x","")</f>
        <v/>
      </c>
    </row>
    <row r="1380" spans="1:12" ht="13.5" customHeight="1">
      <c r="A1380" s="72" t="str">
        <f t="shared" si="55"/>
        <v/>
      </c>
      <c r="B1380" s="72" t="str">
        <f t="shared" si="56"/>
        <v/>
      </c>
      <c r="C1380" s="73"/>
      <c r="D1380" s="73"/>
      <c r="E1380" s="73"/>
      <c r="F1380" s="76"/>
      <c r="G1380" s="265"/>
      <c r="H1380" s="122"/>
      <c r="I1380" s="74"/>
      <c r="J1380" s="75"/>
      <c r="K1380" s="75"/>
      <c r="L1380" s="134" t="str">
        <f>IF(AND('331-CT'!$E$7=TH!H1380,OR(J1380="331",K1380="331")),"x","")</f>
        <v/>
      </c>
    </row>
    <row r="1381" spans="1:12" ht="13.5" customHeight="1">
      <c r="A1381" s="72" t="str">
        <f t="shared" si="55"/>
        <v/>
      </c>
      <c r="B1381" s="72" t="str">
        <f t="shared" si="56"/>
        <v/>
      </c>
      <c r="C1381" s="73"/>
      <c r="D1381" s="73"/>
      <c r="E1381" s="73"/>
      <c r="F1381" s="76"/>
      <c r="G1381" s="265"/>
      <c r="H1381" s="122"/>
      <c r="I1381" s="74"/>
      <c r="J1381" s="75"/>
      <c r="K1381" s="75"/>
      <c r="L1381" s="134" t="str">
        <f>IF(AND('331-CT'!$E$7=TH!H1381,OR(J1381="331",K1381="331")),"x","")</f>
        <v/>
      </c>
    </row>
    <row r="1382" spans="1:12" ht="13.5" customHeight="1">
      <c r="A1382" s="72" t="str">
        <f t="shared" si="55"/>
        <v/>
      </c>
      <c r="B1382" s="72" t="str">
        <f t="shared" si="56"/>
        <v/>
      </c>
      <c r="C1382" s="73"/>
      <c r="D1382" s="73"/>
      <c r="E1382" s="73"/>
      <c r="F1382" s="76"/>
      <c r="G1382" s="265"/>
      <c r="H1382" s="122"/>
      <c r="I1382" s="74"/>
      <c r="J1382" s="75"/>
      <c r="K1382" s="75"/>
      <c r="L1382" s="134" t="str">
        <f>IF(AND('331-CT'!$E$7=TH!H1382,OR(J1382="331",K1382="331")),"x","")</f>
        <v/>
      </c>
    </row>
    <row r="1383" spans="1:12" ht="13.5" customHeight="1">
      <c r="A1383" s="72" t="str">
        <f t="shared" si="55"/>
        <v/>
      </c>
      <c r="B1383" s="72" t="str">
        <f t="shared" si="56"/>
        <v/>
      </c>
      <c r="C1383" s="73"/>
      <c r="D1383" s="73"/>
      <c r="E1383" s="73"/>
      <c r="F1383" s="76"/>
      <c r="G1383" s="265"/>
      <c r="H1383" s="122"/>
      <c r="I1383" s="74"/>
      <c r="J1383" s="75"/>
      <c r="K1383" s="75"/>
      <c r="L1383" s="134" t="str">
        <f>IF(AND('331-CT'!$E$7=TH!H1383,OR(J1383="331",K1383="331")),"x","")</f>
        <v/>
      </c>
    </row>
    <row r="1384" spans="1:12" ht="13.5" customHeight="1">
      <c r="A1384" s="72" t="str">
        <f t="shared" si="55"/>
        <v/>
      </c>
      <c r="B1384" s="72" t="str">
        <f t="shared" si="56"/>
        <v/>
      </c>
      <c r="C1384" s="73"/>
      <c r="D1384" s="73"/>
      <c r="E1384" s="73"/>
      <c r="F1384" s="76"/>
      <c r="G1384" s="265"/>
      <c r="H1384" s="122"/>
      <c r="I1384" s="74"/>
      <c r="J1384" s="75"/>
      <c r="K1384" s="75"/>
      <c r="L1384" s="134" t="str">
        <f>IF(AND('331-CT'!$E$7=TH!H1384,OR(J1384="331",K1384="331")),"x","")</f>
        <v/>
      </c>
    </row>
    <row r="1385" spans="1:12" ht="13.5" customHeight="1">
      <c r="A1385" s="72" t="str">
        <f t="shared" si="55"/>
        <v/>
      </c>
      <c r="B1385" s="72" t="str">
        <f t="shared" si="56"/>
        <v/>
      </c>
      <c r="C1385" s="73"/>
      <c r="D1385" s="73"/>
      <c r="E1385" s="73"/>
      <c r="F1385" s="76"/>
      <c r="G1385" s="265"/>
      <c r="H1385" s="122"/>
      <c r="I1385" s="74"/>
      <c r="J1385" s="75"/>
      <c r="K1385" s="75"/>
      <c r="L1385" s="134" t="str">
        <f>IF(AND('331-CT'!$E$7=TH!H1385,OR(J1385="331",K1385="331")),"x","")</f>
        <v/>
      </c>
    </row>
    <row r="1386" spans="1:12" ht="13.5" customHeight="1">
      <c r="A1386" s="72" t="str">
        <f t="shared" si="55"/>
        <v/>
      </c>
      <c r="B1386" s="72" t="str">
        <f t="shared" si="56"/>
        <v/>
      </c>
      <c r="C1386" s="73"/>
      <c r="D1386" s="73"/>
      <c r="E1386" s="73"/>
      <c r="F1386" s="76"/>
      <c r="G1386" s="265"/>
      <c r="H1386" s="122"/>
      <c r="I1386" s="74"/>
      <c r="J1386" s="75"/>
      <c r="K1386" s="75"/>
      <c r="L1386" s="134" t="str">
        <f>IF(AND('331-CT'!$E$7=TH!H1386,OR(J1386="331",K1386="331")),"x","")</f>
        <v/>
      </c>
    </row>
    <row r="1387" spans="1:12" ht="13.5" customHeight="1">
      <c r="A1387" s="72" t="str">
        <f t="shared" si="55"/>
        <v/>
      </c>
      <c r="B1387" s="72" t="str">
        <f t="shared" si="56"/>
        <v/>
      </c>
      <c r="C1387" s="73"/>
      <c r="D1387" s="73"/>
      <c r="E1387" s="73"/>
      <c r="F1387" s="76"/>
      <c r="G1387" s="265"/>
      <c r="H1387" s="122"/>
      <c r="I1387" s="74"/>
      <c r="J1387" s="75"/>
      <c r="K1387" s="75"/>
      <c r="L1387" s="134" t="str">
        <f>IF(AND('331-CT'!$E$7=TH!H1387,OR(J1387="331",K1387="331")),"x","")</f>
        <v/>
      </c>
    </row>
    <row r="1388" spans="1:12" ht="13.5" customHeight="1">
      <c r="A1388" s="72" t="str">
        <f t="shared" si="55"/>
        <v/>
      </c>
      <c r="B1388" s="72" t="str">
        <f t="shared" si="56"/>
        <v/>
      </c>
      <c r="C1388" s="73"/>
      <c r="D1388" s="73"/>
      <c r="E1388" s="73"/>
      <c r="F1388" s="76"/>
      <c r="G1388" s="265"/>
      <c r="H1388" s="122"/>
      <c r="I1388" s="74"/>
      <c r="J1388" s="75"/>
      <c r="K1388" s="75"/>
      <c r="L1388" s="134" t="str">
        <f>IF(AND('331-CT'!$E$7=TH!H1388,OR(J1388="331",K1388="331")),"x","")</f>
        <v/>
      </c>
    </row>
    <row r="1389" spans="1:12" ht="13.5" customHeight="1">
      <c r="A1389" s="72" t="str">
        <f t="shared" si="55"/>
        <v/>
      </c>
      <c r="B1389" s="72" t="str">
        <f t="shared" si="56"/>
        <v/>
      </c>
      <c r="C1389" s="73"/>
      <c r="D1389" s="73"/>
      <c r="E1389" s="73"/>
      <c r="F1389" s="76"/>
      <c r="G1389" s="265"/>
      <c r="H1389" s="122"/>
      <c r="I1389" s="74"/>
      <c r="J1389" s="75"/>
      <c r="K1389" s="75"/>
      <c r="L1389" s="134" t="str">
        <f>IF(AND('331-CT'!$E$7=TH!H1389,OR(J1389="331",K1389="331")),"x","")</f>
        <v/>
      </c>
    </row>
    <row r="1390" spans="1:12" ht="13.5" customHeight="1">
      <c r="A1390" s="72" t="str">
        <f t="shared" si="55"/>
        <v/>
      </c>
      <c r="B1390" s="72" t="str">
        <f t="shared" si="56"/>
        <v/>
      </c>
      <c r="C1390" s="73"/>
      <c r="D1390" s="73"/>
      <c r="E1390" s="73"/>
      <c r="F1390" s="76"/>
      <c r="G1390" s="265"/>
      <c r="H1390" s="122"/>
      <c r="I1390" s="74"/>
      <c r="J1390" s="75"/>
      <c r="K1390" s="75"/>
      <c r="L1390" s="134" t="str">
        <f>IF(AND('331-CT'!$E$7=TH!H1390,OR(J1390="331",K1390="331")),"x","")</f>
        <v/>
      </c>
    </row>
    <row r="1391" spans="1:12" ht="13.5" customHeight="1">
      <c r="A1391" s="72" t="str">
        <f t="shared" si="55"/>
        <v/>
      </c>
      <c r="B1391" s="72" t="str">
        <f t="shared" si="56"/>
        <v/>
      </c>
      <c r="C1391" s="73"/>
      <c r="D1391" s="73"/>
      <c r="E1391" s="73"/>
      <c r="F1391" s="76"/>
      <c r="G1391" s="265"/>
      <c r="H1391" s="122"/>
      <c r="I1391" s="74"/>
      <c r="J1391" s="75"/>
      <c r="K1391" s="75"/>
      <c r="L1391" s="134" t="str">
        <f>IF(AND('331-CT'!$E$7=TH!H1391,OR(J1391="331",K1391="331")),"x","")</f>
        <v/>
      </c>
    </row>
    <row r="1392" spans="1:12" ht="13.5" customHeight="1">
      <c r="A1392" s="72" t="str">
        <f t="shared" si="55"/>
        <v/>
      </c>
      <c r="B1392" s="72" t="str">
        <f t="shared" si="56"/>
        <v/>
      </c>
      <c r="C1392" s="73"/>
      <c r="D1392" s="73"/>
      <c r="E1392" s="73"/>
      <c r="F1392" s="76"/>
      <c r="G1392" s="265"/>
      <c r="H1392" s="122"/>
      <c r="I1392" s="74"/>
      <c r="J1392" s="75"/>
      <c r="K1392" s="75"/>
      <c r="L1392" s="134" t="str">
        <f>IF(AND('331-CT'!$E$7=TH!H1392,OR(J1392="331",K1392="331")),"x","")</f>
        <v/>
      </c>
    </row>
    <row r="1393" spans="1:12" ht="13.5" customHeight="1">
      <c r="A1393" s="72" t="str">
        <f t="shared" si="55"/>
        <v/>
      </c>
      <c r="B1393" s="72" t="str">
        <f t="shared" si="56"/>
        <v/>
      </c>
      <c r="C1393" s="73"/>
      <c r="D1393" s="73"/>
      <c r="E1393" s="73"/>
      <c r="F1393" s="76"/>
      <c r="G1393" s="265"/>
      <c r="H1393" s="122"/>
      <c r="I1393" s="74"/>
      <c r="J1393" s="75"/>
      <c r="K1393" s="75"/>
      <c r="L1393" s="134" t="str">
        <f>IF(AND('331-CT'!$E$7=TH!H1393,OR(J1393="331",K1393="331")),"x","")</f>
        <v/>
      </c>
    </row>
    <row r="1394" spans="1:12" ht="13.5" customHeight="1">
      <c r="A1394" s="72" t="str">
        <f t="shared" si="55"/>
        <v/>
      </c>
      <c r="B1394" s="72" t="str">
        <f t="shared" si="56"/>
        <v/>
      </c>
      <c r="C1394" s="73"/>
      <c r="D1394" s="73"/>
      <c r="E1394" s="73"/>
      <c r="F1394" s="76"/>
      <c r="G1394" s="265"/>
      <c r="H1394" s="122"/>
      <c r="I1394" s="74"/>
      <c r="J1394" s="75"/>
      <c r="K1394" s="75"/>
      <c r="L1394" s="134" t="str">
        <f>IF(AND('331-CT'!$E$7=TH!H1394,OR(J1394="331",K1394="331")),"x","")</f>
        <v/>
      </c>
    </row>
    <row r="1395" spans="1:12" ht="13.5" customHeight="1">
      <c r="A1395" s="72" t="str">
        <f t="shared" ref="A1395:A1458" si="57">IF(C1395&lt;&gt;"",YEAR(C1395),"")</f>
        <v/>
      </c>
      <c r="B1395" s="72" t="str">
        <f t="shared" ref="B1395:B1458" si="58">IF(C1395&lt;&gt;"",MONTH(C1395),"")</f>
        <v/>
      </c>
      <c r="C1395" s="73"/>
      <c r="D1395" s="73"/>
      <c r="E1395" s="73"/>
      <c r="F1395" s="76"/>
      <c r="G1395" s="265"/>
      <c r="H1395" s="122"/>
      <c r="I1395" s="74"/>
      <c r="J1395" s="75"/>
      <c r="K1395" s="75"/>
      <c r="L1395" s="134" t="str">
        <f>IF(AND('331-CT'!$E$7=TH!H1395,OR(J1395="331",K1395="331")),"x","")</f>
        <v/>
      </c>
    </row>
    <row r="1396" spans="1:12" ht="13.5" customHeight="1">
      <c r="A1396" s="72" t="str">
        <f t="shared" si="57"/>
        <v/>
      </c>
      <c r="B1396" s="72" t="str">
        <f t="shared" si="58"/>
        <v/>
      </c>
      <c r="C1396" s="73"/>
      <c r="D1396" s="73"/>
      <c r="E1396" s="73"/>
      <c r="F1396" s="76"/>
      <c r="G1396" s="265"/>
      <c r="H1396" s="122"/>
      <c r="I1396" s="74"/>
      <c r="J1396" s="75"/>
      <c r="K1396" s="75"/>
      <c r="L1396" s="134" t="str">
        <f>IF(AND('331-CT'!$E$7=TH!H1396,OR(J1396="331",K1396="331")),"x","")</f>
        <v/>
      </c>
    </row>
    <row r="1397" spans="1:12" ht="13.5" customHeight="1">
      <c r="A1397" s="72" t="str">
        <f t="shared" si="57"/>
        <v/>
      </c>
      <c r="B1397" s="72" t="str">
        <f t="shared" si="58"/>
        <v/>
      </c>
      <c r="C1397" s="73"/>
      <c r="D1397" s="73"/>
      <c r="E1397" s="73"/>
      <c r="F1397" s="76"/>
      <c r="G1397" s="265"/>
      <c r="H1397" s="122"/>
      <c r="I1397" s="74"/>
      <c r="J1397" s="75"/>
      <c r="K1397" s="75"/>
      <c r="L1397" s="134" t="str">
        <f>IF(AND('331-CT'!$E$7=TH!H1397,OR(J1397="331",K1397="331")),"x","")</f>
        <v/>
      </c>
    </row>
    <row r="1398" spans="1:12" ht="13.5" customHeight="1">
      <c r="A1398" s="72" t="str">
        <f t="shared" si="57"/>
        <v/>
      </c>
      <c r="B1398" s="72" t="str">
        <f t="shared" si="58"/>
        <v/>
      </c>
      <c r="C1398" s="73"/>
      <c r="D1398" s="73"/>
      <c r="E1398" s="73"/>
      <c r="F1398" s="76"/>
      <c r="G1398" s="265"/>
      <c r="H1398" s="122"/>
      <c r="I1398" s="74"/>
      <c r="J1398" s="75"/>
      <c r="K1398" s="75"/>
      <c r="L1398" s="134" t="str">
        <f>IF(AND('331-CT'!$E$7=TH!H1398,OR(J1398="331",K1398="331")),"x","")</f>
        <v/>
      </c>
    </row>
    <row r="1399" spans="1:12" ht="13.5" customHeight="1">
      <c r="A1399" s="72" t="str">
        <f t="shared" si="57"/>
        <v/>
      </c>
      <c r="B1399" s="72" t="str">
        <f t="shared" si="58"/>
        <v/>
      </c>
      <c r="C1399" s="73"/>
      <c r="D1399" s="73"/>
      <c r="E1399" s="73"/>
      <c r="F1399" s="76"/>
      <c r="G1399" s="265"/>
      <c r="H1399" s="122"/>
      <c r="I1399" s="74"/>
      <c r="J1399" s="75"/>
      <c r="K1399" s="75"/>
      <c r="L1399" s="134" t="str">
        <f>IF(AND('331-CT'!$E$7=TH!H1399,OR(J1399="331",K1399="331")),"x","")</f>
        <v/>
      </c>
    </row>
    <row r="1400" spans="1:12" ht="13.5" customHeight="1">
      <c r="A1400" s="72" t="str">
        <f t="shared" si="57"/>
        <v/>
      </c>
      <c r="B1400" s="72" t="str">
        <f t="shared" si="58"/>
        <v/>
      </c>
      <c r="C1400" s="73"/>
      <c r="D1400" s="73"/>
      <c r="E1400" s="73"/>
      <c r="F1400" s="76"/>
      <c r="G1400" s="265"/>
      <c r="H1400" s="122"/>
      <c r="I1400" s="74"/>
      <c r="J1400" s="75"/>
      <c r="K1400" s="75"/>
      <c r="L1400" s="134" t="str">
        <f>IF(AND('331-CT'!$E$7=TH!H1400,OR(J1400="331",K1400="331")),"x","")</f>
        <v/>
      </c>
    </row>
    <row r="1401" spans="1:12" ht="13.5" customHeight="1">
      <c r="A1401" s="72" t="str">
        <f t="shared" si="57"/>
        <v/>
      </c>
      <c r="B1401" s="72" t="str">
        <f t="shared" si="58"/>
        <v/>
      </c>
      <c r="C1401" s="73"/>
      <c r="D1401" s="73"/>
      <c r="E1401" s="73"/>
      <c r="F1401" s="76"/>
      <c r="G1401" s="265"/>
      <c r="H1401" s="122"/>
      <c r="I1401" s="74"/>
      <c r="J1401" s="75"/>
      <c r="K1401" s="75"/>
      <c r="L1401" s="134" t="str">
        <f>IF(AND('331-CT'!$E$7=TH!H1401,OR(J1401="331",K1401="331")),"x","")</f>
        <v/>
      </c>
    </row>
    <row r="1402" spans="1:12" ht="13.5" customHeight="1">
      <c r="A1402" s="72" t="str">
        <f t="shared" si="57"/>
        <v/>
      </c>
      <c r="B1402" s="72" t="str">
        <f t="shared" si="58"/>
        <v/>
      </c>
      <c r="C1402" s="73"/>
      <c r="D1402" s="73"/>
      <c r="E1402" s="73"/>
      <c r="F1402" s="76"/>
      <c r="G1402" s="265"/>
      <c r="H1402" s="122"/>
      <c r="I1402" s="74"/>
      <c r="J1402" s="75"/>
      <c r="K1402" s="75"/>
      <c r="L1402" s="134" t="str">
        <f>IF(AND('331-CT'!$E$7=TH!H1402,OR(J1402="331",K1402="331")),"x","")</f>
        <v/>
      </c>
    </row>
    <row r="1403" spans="1:12" ht="13.5" customHeight="1">
      <c r="A1403" s="72" t="str">
        <f t="shared" si="57"/>
        <v/>
      </c>
      <c r="B1403" s="72" t="str">
        <f t="shared" si="58"/>
        <v/>
      </c>
      <c r="C1403" s="73"/>
      <c r="D1403" s="73"/>
      <c r="E1403" s="73"/>
      <c r="F1403" s="76"/>
      <c r="G1403" s="265"/>
      <c r="H1403" s="122"/>
      <c r="I1403" s="74"/>
      <c r="J1403" s="75"/>
      <c r="K1403" s="75"/>
      <c r="L1403" s="134" t="str">
        <f>IF(AND('331-CT'!$E$7=TH!H1403,OR(J1403="331",K1403="331")),"x","")</f>
        <v/>
      </c>
    </row>
    <row r="1404" spans="1:12" ht="13.5" customHeight="1">
      <c r="A1404" s="72" t="str">
        <f t="shared" si="57"/>
        <v/>
      </c>
      <c r="B1404" s="72" t="str">
        <f t="shared" si="58"/>
        <v/>
      </c>
      <c r="C1404" s="73"/>
      <c r="D1404" s="73"/>
      <c r="E1404" s="73"/>
      <c r="F1404" s="76"/>
      <c r="G1404" s="265"/>
      <c r="H1404" s="122"/>
      <c r="I1404" s="74"/>
      <c r="J1404" s="75"/>
      <c r="K1404" s="75"/>
      <c r="L1404" s="134" t="str">
        <f>IF(AND('331-CT'!$E$7=TH!H1404,OR(J1404="331",K1404="331")),"x","")</f>
        <v/>
      </c>
    </row>
    <row r="1405" spans="1:12" ht="13.5" customHeight="1">
      <c r="A1405" s="72" t="str">
        <f t="shared" si="57"/>
        <v/>
      </c>
      <c r="B1405" s="72" t="str">
        <f t="shared" si="58"/>
        <v/>
      </c>
      <c r="C1405" s="73"/>
      <c r="D1405" s="73"/>
      <c r="E1405" s="73"/>
      <c r="F1405" s="76"/>
      <c r="G1405" s="265"/>
      <c r="H1405" s="122"/>
      <c r="I1405" s="74"/>
      <c r="J1405" s="75"/>
      <c r="K1405" s="75"/>
      <c r="L1405" s="134" t="str">
        <f>IF(AND('331-CT'!$E$7=TH!H1405,OR(J1405="331",K1405="331")),"x","")</f>
        <v/>
      </c>
    </row>
    <row r="1406" spans="1:12" ht="13.5" customHeight="1">
      <c r="A1406" s="72" t="str">
        <f t="shared" si="57"/>
        <v/>
      </c>
      <c r="B1406" s="72" t="str">
        <f t="shared" si="58"/>
        <v/>
      </c>
      <c r="C1406" s="73"/>
      <c r="D1406" s="73"/>
      <c r="E1406" s="73"/>
      <c r="F1406" s="76"/>
      <c r="G1406" s="265"/>
      <c r="H1406" s="122"/>
      <c r="I1406" s="74"/>
      <c r="J1406" s="75"/>
      <c r="K1406" s="75"/>
      <c r="L1406" s="134" t="str">
        <f>IF(AND('331-CT'!$E$7=TH!H1406,OR(J1406="331",K1406="331")),"x","")</f>
        <v/>
      </c>
    </row>
    <row r="1407" spans="1:12" ht="13.5" customHeight="1">
      <c r="A1407" s="72" t="str">
        <f t="shared" si="57"/>
        <v/>
      </c>
      <c r="B1407" s="72" t="str">
        <f t="shared" si="58"/>
        <v/>
      </c>
      <c r="C1407" s="73"/>
      <c r="D1407" s="73"/>
      <c r="E1407" s="73"/>
      <c r="F1407" s="76"/>
      <c r="G1407" s="265"/>
      <c r="H1407" s="122"/>
      <c r="I1407" s="74"/>
      <c r="J1407" s="75"/>
      <c r="K1407" s="75"/>
      <c r="L1407" s="134" t="str">
        <f>IF(AND('331-CT'!$E$7=TH!H1407,OR(J1407="331",K1407="331")),"x","")</f>
        <v/>
      </c>
    </row>
    <row r="1408" spans="1:12" ht="13.5" customHeight="1">
      <c r="A1408" s="72" t="str">
        <f t="shared" si="57"/>
        <v/>
      </c>
      <c r="B1408" s="72" t="str">
        <f t="shared" si="58"/>
        <v/>
      </c>
      <c r="C1408" s="73"/>
      <c r="D1408" s="73"/>
      <c r="E1408" s="73"/>
      <c r="F1408" s="76"/>
      <c r="G1408" s="265"/>
      <c r="H1408" s="122"/>
      <c r="I1408" s="74"/>
      <c r="J1408" s="75"/>
      <c r="K1408" s="75"/>
      <c r="L1408" s="134" t="str">
        <f>IF(AND('331-CT'!$E$7=TH!H1408,OR(J1408="331",K1408="331")),"x","")</f>
        <v/>
      </c>
    </row>
    <row r="1409" spans="1:12" ht="13.5" customHeight="1">
      <c r="A1409" s="72" t="str">
        <f t="shared" si="57"/>
        <v/>
      </c>
      <c r="B1409" s="72" t="str">
        <f t="shared" si="58"/>
        <v/>
      </c>
      <c r="C1409" s="73"/>
      <c r="D1409" s="73"/>
      <c r="E1409" s="73"/>
      <c r="F1409" s="76"/>
      <c r="G1409" s="265"/>
      <c r="H1409" s="122"/>
      <c r="I1409" s="74"/>
      <c r="J1409" s="75"/>
      <c r="K1409" s="75"/>
      <c r="L1409" s="134" t="str">
        <f>IF(AND('331-CT'!$E$7=TH!H1409,OR(J1409="331",K1409="331")),"x","")</f>
        <v/>
      </c>
    </row>
    <row r="1410" spans="1:12" ht="13.5" customHeight="1">
      <c r="A1410" s="72" t="str">
        <f t="shared" si="57"/>
        <v/>
      </c>
      <c r="B1410" s="72" t="str">
        <f t="shared" si="58"/>
        <v/>
      </c>
      <c r="C1410" s="73"/>
      <c r="D1410" s="73"/>
      <c r="E1410" s="73"/>
      <c r="F1410" s="76"/>
      <c r="G1410" s="265"/>
      <c r="H1410" s="122"/>
      <c r="I1410" s="74"/>
      <c r="J1410" s="75"/>
      <c r="K1410" s="75"/>
      <c r="L1410" s="134" t="str">
        <f>IF(AND('331-CT'!$E$7=TH!H1410,OR(J1410="331",K1410="331")),"x","")</f>
        <v/>
      </c>
    </row>
    <row r="1411" spans="1:12" ht="13.5" customHeight="1">
      <c r="A1411" s="72" t="str">
        <f t="shared" si="57"/>
        <v/>
      </c>
      <c r="B1411" s="72" t="str">
        <f t="shared" si="58"/>
        <v/>
      </c>
      <c r="C1411" s="73"/>
      <c r="D1411" s="73"/>
      <c r="E1411" s="73"/>
      <c r="F1411" s="76"/>
      <c r="G1411" s="265"/>
      <c r="H1411" s="122"/>
      <c r="I1411" s="74"/>
      <c r="J1411" s="75"/>
      <c r="K1411" s="75"/>
      <c r="L1411" s="134" t="str">
        <f>IF(AND('331-CT'!$E$7=TH!H1411,OR(J1411="331",K1411="331")),"x","")</f>
        <v/>
      </c>
    </row>
    <row r="1412" spans="1:12" ht="13.5" customHeight="1">
      <c r="A1412" s="72" t="str">
        <f t="shared" si="57"/>
        <v/>
      </c>
      <c r="B1412" s="72" t="str">
        <f t="shared" si="58"/>
        <v/>
      </c>
      <c r="C1412" s="73"/>
      <c r="D1412" s="73"/>
      <c r="E1412" s="73"/>
      <c r="F1412" s="76"/>
      <c r="G1412" s="265"/>
      <c r="H1412" s="122"/>
      <c r="I1412" s="74"/>
      <c r="J1412" s="75"/>
      <c r="K1412" s="75"/>
      <c r="L1412" s="134" t="str">
        <f>IF(AND('331-CT'!$E$7=TH!H1412,OR(J1412="331",K1412="331")),"x","")</f>
        <v/>
      </c>
    </row>
    <row r="1413" spans="1:12" ht="13.5" customHeight="1">
      <c r="A1413" s="72" t="str">
        <f t="shared" si="57"/>
        <v/>
      </c>
      <c r="B1413" s="72" t="str">
        <f t="shared" si="58"/>
        <v/>
      </c>
      <c r="C1413" s="73"/>
      <c r="D1413" s="73"/>
      <c r="E1413" s="73"/>
      <c r="F1413" s="76"/>
      <c r="G1413" s="265"/>
      <c r="H1413" s="122"/>
      <c r="I1413" s="74"/>
      <c r="J1413" s="75"/>
      <c r="K1413" s="75"/>
      <c r="L1413" s="134" t="str">
        <f>IF(AND('331-CT'!$E$7=TH!H1413,OR(J1413="331",K1413="331")),"x","")</f>
        <v/>
      </c>
    </row>
    <row r="1414" spans="1:12" ht="13.5" customHeight="1">
      <c r="A1414" s="72" t="str">
        <f t="shared" si="57"/>
        <v/>
      </c>
      <c r="B1414" s="72" t="str">
        <f t="shared" si="58"/>
        <v/>
      </c>
      <c r="C1414" s="73"/>
      <c r="D1414" s="73"/>
      <c r="E1414" s="73"/>
      <c r="F1414" s="76"/>
      <c r="G1414" s="265"/>
      <c r="H1414" s="122"/>
      <c r="I1414" s="74"/>
      <c r="J1414" s="75"/>
      <c r="K1414" s="75"/>
      <c r="L1414" s="134" t="str">
        <f>IF(AND('331-CT'!$E$7=TH!H1414,OR(J1414="331",K1414="331")),"x","")</f>
        <v/>
      </c>
    </row>
    <row r="1415" spans="1:12" ht="13.5" customHeight="1">
      <c r="A1415" s="72" t="str">
        <f t="shared" si="57"/>
        <v/>
      </c>
      <c r="B1415" s="72" t="str">
        <f t="shared" si="58"/>
        <v/>
      </c>
      <c r="C1415" s="73"/>
      <c r="D1415" s="73"/>
      <c r="E1415" s="73"/>
      <c r="F1415" s="76"/>
      <c r="G1415" s="265"/>
      <c r="H1415" s="122"/>
      <c r="I1415" s="74"/>
      <c r="J1415" s="75"/>
      <c r="K1415" s="75"/>
      <c r="L1415" s="134" t="str">
        <f>IF(AND('331-CT'!$E$7=TH!H1415,OR(J1415="331",K1415="331")),"x","")</f>
        <v/>
      </c>
    </row>
    <row r="1416" spans="1:12" ht="13.5" customHeight="1">
      <c r="A1416" s="72" t="str">
        <f t="shared" si="57"/>
        <v/>
      </c>
      <c r="B1416" s="72" t="str">
        <f t="shared" si="58"/>
        <v/>
      </c>
      <c r="C1416" s="73"/>
      <c r="D1416" s="73"/>
      <c r="E1416" s="73"/>
      <c r="F1416" s="76"/>
      <c r="G1416" s="265"/>
      <c r="H1416" s="122"/>
      <c r="I1416" s="74"/>
      <c r="J1416" s="75"/>
      <c r="K1416" s="75"/>
      <c r="L1416" s="134" t="str">
        <f>IF(AND('331-CT'!$E$7=TH!H1416,OR(J1416="331",K1416="331")),"x","")</f>
        <v/>
      </c>
    </row>
    <row r="1417" spans="1:12" ht="13.5" customHeight="1">
      <c r="A1417" s="72" t="str">
        <f t="shared" si="57"/>
        <v/>
      </c>
      <c r="B1417" s="72" t="str">
        <f t="shared" si="58"/>
        <v/>
      </c>
      <c r="C1417" s="73"/>
      <c r="D1417" s="73"/>
      <c r="E1417" s="73"/>
      <c r="F1417" s="76"/>
      <c r="G1417" s="265"/>
      <c r="H1417" s="122"/>
      <c r="I1417" s="74"/>
      <c r="J1417" s="75"/>
      <c r="K1417" s="75"/>
      <c r="L1417" s="134" t="str">
        <f>IF(AND('331-CT'!$E$7=TH!H1417,OR(J1417="331",K1417="331")),"x","")</f>
        <v/>
      </c>
    </row>
    <row r="1418" spans="1:12" ht="13.5" customHeight="1">
      <c r="A1418" s="72" t="str">
        <f t="shared" si="57"/>
        <v/>
      </c>
      <c r="B1418" s="72" t="str">
        <f t="shared" si="58"/>
        <v/>
      </c>
      <c r="C1418" s="73"/>
      <c r="D1418" s="73"/>
      <c r="E1418" s="73"/>
      <c r="F1418" s="76"/>
      <c r="G1418" s="265"/>
      <c r="H1418" s="122"/>
      <c r="I1418" s="74"/>
      <c r="J1418" s="75"/>
      <c r="K1418" s="75"/>
      <c r="L1418" s="134" t="str">
        <f>IF(AND('331-CT'!$E$7=TH!H1418,OR(J1418="331",K1418="331")),"x","")</f>
        <v/>
      </c>
    </row>
    <row r="1419" spans="1:12" ht="13.5" customHeight="1">
      <c r="A1419" s="72" t="str">
        <f t="shared" si="57"/>
        <v/>
      </c>
      <c r="B1419" s="72" t="str">
        <f t="shared" si="58"/>
        <v/>
      </c>
      <c r="C1419" s="73"/>
      <c r="D1419" s="73"/>
      <c r="E1419" s="73"/>
      <c r="F1419" s="76"/>
      <c r="G1419" s="265"/>
      <c r="H1419" s="122"/>
      <c r="I1419" s="74"/>
      <c r="J1419" s="75"/>
      <c r="K1419" s="75"/>
      <c r="L1419" s="134" t="str">
        <f>IF(AND('331-CT'!$E$7=TH!H1419,OR(J1419="331",K1419="331")),"x","")</f>
        <v/>
      </c>
    </row>
    <row r="1420" spans="1:12" ht="13.5" customHeight="1">
      <c r="A1420" s="72" t="str">
        <f t="shared" si="57"/>
        <v/>
      </c>
      <c r="B1420" s="72" t="str">
        <f t="shared" si="58"/>
        <v/>
      </c>
      <c r="C1420" s="73"/>
      <c r="D1420" s="73"/>
      <c r="E1420" s="73"/>
      <c r="F1420" s="76"/>
      <c r="G1420" s="265"/>
      <c r="H1420" s="122"/>
      <c r="I1420" s="74"/>
      <c r="J1420" s="75"/>
      <c r="K1420" s="75"/>
      <c r="L1420" s="134" t="str">
        <f>IF(AND('331-CT'!$E$7=TH!H1420,OR(J1420="331",K1420="331")),"x","")</f>
        <v/>
      </c>
    </row>
    <row r="1421" spans="1:12" ht="13.5" customHeight="1">
      <c r="A1421" s="72" t="str">
        <f t="shared" si="57"/>
        <v/>
      </c>
      <c r="B1421" s="72" t="str">
        <f t="shared" si="58"/>
        <v/>
      </c>
      <c r="C1421" s="73"/>
      <c r="D1421" s="73"/>
      <c r="E1421" s="73"/>
      <c r="F1421" s="76"/>
      <c r="G1421" s="265"/>
      <c r="H1421" s="122"/>
      <c r="I1421" s="74"/>
      <c r="J1421" s="75"/>
      <c r="K1421" s="75"/>
      <c r="L1421" s="134" t="str">
        <f>IF(AND('331-CT'!$E$7=TH!H1421,OR(J1421="331",K1421="331")),"x","")</f>
        <v/>
      </c>
    </row>
    <row r="1422" spans="1:12" ht="13.5" customHeight="1">
      <c r="A1422" s="72" t="str">
        <f t="shared" si="57"/>
        <v/>
      </c>
      <c r="B1422" s="72" t="str">
        <f t="shared" si="58"/>
        <v/>
      </c>
      <c r="C1422" s="73"/>
      <c r="D1422" s="73"/>
      <c r="E1422" s="73"/>
      <c r="F1422" s="76"/>
      <c r="G1422" s="265"/>
      <c r="H1422" s="122"/>
      <c r="I1422" s="74"/>
      <c r="J1422" s="75"/>
      <c r="K1422" s="75"/>
      <c r="L1422" s="134" t="str">
        <f>IF(AND('331-CT'!$E$7=TH!H1422,OR(J1422="331",K1422="331")),"x","")</f>
        <v/>
      </c>
    </row>
    <row r="1423" spans="1:12" ht="13.5" customHeight="1">
      <c r="A1423" s="72" t="str">
        <f t="shared" si="57"/>
        <v/>
      </c>
      <c r="B1423" s="72" t="str">
        <f t="shared" si="58"/>
        <v/>
      </c>
      <c r="C1423" s="73"/>
      <c r="D1423" s="73"/>
      <c r="E1423" s="73"/>
      <c r="F1423" s="76"/>
      <c r="G1423" s="265"/>
      <c r="H1423" s="122"/>
      <c r="I1423" s="74"/>
      <c r="J1423" s="75"/>
      <c r="K1423" s="75"/>
      <c r="L1423" s="134" t="str">
        <f>IF(AND('331-CT'!$E$7=TH!H1423,OR(J1423="331",K1423="331")),"x","")</f>
        <v/>
      </c>
    </row>
    <row r="1424" spans="1:12" ht="13.5" customHeight="1">
      <c r="A1424" s="72" t="str">
        <f t="shared" si="57"/>
        <v/>
      </c>
      <c r="B1424" s="72" t="str">
        <f t="shared" si="58"/>
        <v/>
      </c>
      <c r="C1424" s="73"/>
      <c r="D1424" s="73"/>
      <c r="E1424" s="73"/>
      <c r="F1424" s="76"/>
      <c r="G1424" s="265"/>
      <c r="H1424" s="122"/>
      <c r="I1424" s="74"/>
      <c r="J1424" s="75"/>
      <c r="K1424" s="75"/>
      <c r="L1424" s="134" t="str">
        <f>IF(AND('331-CT'!$E$7=TH!H1424,OR(J1424="331",K1424="331")),"x","")</f>
        <v/>
      </c>
    </row>
    <row r="1425" spans="1:12" ht="13.5" customHeight="1">
      <c r="A1425" s="72" t="str">
        <f t="shared" si="57"/>
        <v/>
      </c>
      <c r="B1425" s="72" t="str">
        <f t="shared" si="58"/>
        <v/>
      </c>
      <c r="C1425" s="73"/>
      <c r="D1425" s="73"/>
      <c r="E1425" s="73"/>
      <c r="F1425" s="76"/>
      <c r="G1425" s="265"/>
      <c r="H1425" s="122"/>
      <c r="I1425" s="74"/>
      <c r="J1425" s="75"/>
      <c r="K1425" s="75"/>
      <c r="L1425" s="134" t="str">
        <f>IF(AND('331-CT'!$E$7=TH!H1425,OR(J1425="331",K1425="331")),"x","")</f>
        <v/>
      </c>
    </row>
    <row r="1426" spans="1:12" ht="13.5" customHeight="1">
      <c r="A1426" s="72" t="str">
        <f t="shared" si="57"/>
        <v/>
      </c>
      <c r="B1426" s="72" t="str">
        <f t="shared" si="58"/>
        <v/>
      </c>
      <c r="C1426" s="73"/>
      <c r="D1426" s="73"/>
      <c r="E1426" s="73"/>
      <c r="F1426" s="76"/>
      <c r="G1426" s="265"/>
      <c r="H1426" s="122"/>
      <c r="I1426" s="74"/>
      <c r="J1426" s="75"/>
      <c r="K1426" s="75"/>
      <c r="L1426" s="134" t="str">
        <f>IF(AND('331-CT'!$E$7=TH!H1426,OR(J1426="331",K1426="331")),"x","")</f>
        <v/>
      </c>
    </row>
    <row r="1427" spans="1:12" ht="13.5" customHeight="1">
      <c r="A1427" s="72" t="str">
        <f t="shared" si="57"/>
        <v/>
      </c>
      <c r="B1427" s="72" t="str">
        <f t="shared" si="58"/>
        <v/>
      </c>
      <c r="C1427" s="73"/>
      <c r="D1427" s="73"/>
      <c r="E1427" s="73"/>
      <c r="F1427" s="76"/>
      <c r="G1427" s="265"/>
      <c r="H1427" s="122"/>
      <c r="I1427" s="74"/>
      <c r="J1427" s="75"/>
      <c r="K1427" s="75"/>
      <c r="L1427" s="134" t="str">
        <f>IF(AND('331-CT'!$E$7=TH!H1427,OR(J1427="331",K1427="331")),"x","")</f>
        <v/>
      </c>
    </row>
    <row r="1428" spans="1:12" ht="13.5" customHeight="1">
      <c r="A1428" s="72" t="str">
        <f t="shared" si="57"/>
        <v/>
      </c>
      <c r="B1428" s="72" t="str">
        <f t="shared" si="58"/>
        <v/>
      </c>
      <c r="C1428" s="73"/>
      <c r="D1428" s="73"/>
      <c r="E1428" s="73"/>
      <c r="F1428" s="76"/>
      <c r="G1428" s="265"/>
      <c r="H1428" s="122"/>
      <c r="I1428" s="74"/>
      <c r="J1428" s="75"/>
      <c r="K1428" s="75"/>
      <c r="L1428" s="134" t="str">
        <f>IF(AND('331-CT'!$E$7=TH!H1428,OR(J1428="331",K1428="331")),"x","")</f>
        <v/>
      </c>
    </row>
    <row r="1429" spans="1:12" ht="13.5" customHeight="1">
      <c r="A1429" s="72" t="str">
        <f t="shared" si="57"/>
        <v/>
      </c>
      <c r="B1429" s="72" t="str">
        <f t="shared" si="58"/>
        <v/>
      </c>
      <c r="C1429" s="73"/>
      <c r="D1429" s="73"/>
      <c r="E1429" s="73"/>
      <c r="F1429" s="76"/>
      <c r="G1429" s="265"/>
      <c r="H1429" s="122"/>
      <c r="I1429" s="74"/>
      <c r="J1429" s="75"/>
      <c r="K1429" s="75"/>
      <c r="L1429" s="134" t="str">
        <f>IF(AND('331-CT'!$E$7=TH!H1429,OR(J1429="331",K1429="331")),"x","")</f>
        <v/>
      </c>
    </row>
    <row r="1430" spans="1:12" ht="13.5" customHeight="1">
      <c r="A1430" s="72" t="str">
        <f t="shared" si="57"/>
        <v/>
      </c>
      <c r="B1430" s="72" t="str">
        <f t="shared" si="58"/>
        <v/>
      </c>
      <c r="C1430" s="73"/>
      <c r="D1430" s="73"/>
      <c r="E1430" s="73"/>
      <c r="F1430" s="76"/>
      <c r="G1430" s="265"/>
      <c r="H1430" s="122"/>
      <c r="I1430" s="74"/>
      <c r="J1430" s="75"/>
      <c r="K1430" s="75"/>
      <c r="L1430" s="134" t="str">
        <f>IF(AND('331-CT'!$E$7=TH!H1430,OR(J1430="331",K1430="331")),"x","")</f>
        <v/>
      </c>
    </row>
    <row r="1431" spans="1:12" ht="13.5" customHeight="1">
      <c r="A1431" s="72" t="str">
        <f t="shared" si="57"/>
        <v/>
      </c>
      <c r="B1431" s="72" t="str">
        <f t="shared" si="58"/>
        <v/>
      </c>
      <c r="C1431" s="73"/>
      <c r="D1431" s="73"/>
      <c r="E1431" s="73"/>
      <c r="F1431" s="76"/>
      <c r="G1431" s="265"/>
      <c r="H1431" s="122"/>
      <c r="I1431" s="74"/>
      <c r="J1431" s="75"/>
      <c r="K1431" s="75"/>
      <c r="L1431" s="134" t="str">
        <f>IF(AND('331-CT'!$E$7=TH!H1431,OR(J1431="331",K1431="331")),"x","")</f>
        <v/>
      </c>
    </row>
    <row r="1432" spans="1:12" ht="13.5" customHeight="1">
      <c r="A1432" s="72" t="str">
        <f t="shared" si="57"/>
        <v/>
      </c>
      <c r="B1432" s="72" t="str">
        <f t="shared" si="58"/>
        <v/>
      </c>
      <c r="C1432" s="73"/>
      <c r="D1432" s="73"/>
      <c r="E1432" s="73"/>
      <c r="F1432" s="76"/>
      <c r="G1432" s="265"/>
      <c r="H1432" s="122"/>
      <c r="I1432" s="74"/>
      <c r="J1432" s="75"/>
      <c r="K1432" s="75"/>
      <c r="L1432" s="134" t="str">
        <f>IF(AND('331-CT'!$E$7=TH!H1432,OR(J1432="331",K1432="331")),"x","")</f>
        <v/>
      </c>
    </row>
    <row r="1433" spans="1:12" ht="13.5" customHeight="1">
      <c r="A1433" s="72" t="str">
        <f t="shared" si="57"/>
        <v/>
      </c>
      <c r="B1433" s="72" t="str">
        <f t="shared" si="58"/>
        <v/>
      </c>
      <c r="C1433" s="73"/>
      <c r="D1433" s="73"/>
      <c r="E1433" s="73"/>
      <c r="F1433" s="76"/>
      <c r="G1433" s="265"/>
      <c r="H1433" s="122"/>
      <c r="I1433" s="74"/>
      <c r="J1433" s="75"/>
      <c r="K1433" s="75"/>
      <c r="L1433" s="134" t="str">
        <f>IF(AND('331-CT'!$E$7=TH!H1433,OR(J1433="331",K1433="331")),"x","")</f>
        <v/>
      </c>
    </row>
    <row r="1434" spans="1:12" ht="13.5" customHeight="1">
      <c r="A1434" s="72" t="str">
        <f t="shared" si="57"/>
        <v/>
      </c>
      <c r="B1434" s="72" t="str">
        <f t="shared" si="58"/>
        <v/>
      </c>
      <c r="C1434" s="73"/>
      <c r="D1434" s="73"/>
      <c r="E1434" s="73"/>
      <c r="F1434" s="76"/>
      <c r="G1434" s="265"/>
      <c r="H1434" s="122"/>
      <c r="I1434" s="74"/>
      <c r="J1434" s="75"/>
      <c r="K1434" s="75"/>
      <c r="L1434" s="134" t="str">
        <f>IF(AND('331-CT'!$E$7=TH!H1434,OR(J1434="331",K1434="331")),"x","")</f>
        <v/>
      </c>
    </row>
    <row r="1435" spans="1:12" ht="13.5" customHeight="1">
      <c r="A1435" s="72" t="str">
        <f t="shared" si="57"/>
        <v/>
      </c>
      <c r="B1435" s="72" t="str">
        <f t="shared" si="58"/>
        <v/>
      </c>
      <c r="C1435" s="73"/>
      <c r="D1435" s="73"/>
      <c r="E1435" s="73"/>
      <c r="F1435" s="76"/>
      <c r="G1435" s="265"/>
      <c r="H1435" s="122"/>
      <c r="I1435" s="74"/>
      <c r="J1435" s="75"/>
      <c r="K1435" s="75"/>
      <c r="L1435" s="134" t="str">
        <f>IF(AND('331-CT'!$E$7=TH!H1435,OR(J1435="331",K1435="331")),"x","")</f>
        <v/>
      </c>
    </row>
    <row r="1436" spans="1:12" ht="13.5" customHeight="1">
      <c r="A1436" s="72" t="str">
        <f t="shared" si="57"/>
        <v/>
      </c>
      <c r="B1436" s="72" t="str">
        <f t="shared" si="58"/>
        <v/>
      </c>
      <c r="C1436" s="73"/>
      <c r="D1436" s="73"/>
      <c r="E1436" s="73"/>
      <c r="F1436" s="76"/>
      <c r="G1436" s="265"/>
      <c r="H1436" s="122"/>
      <c r="I1436" s="74"/>
      <c r="J1436" s="75"/>
      <c r="K1436" s="75"/>
      <c r="L1436" s="134" t="str">
        <f>IF(AND('331-CT'!$E$7=TH!H1436,OR(J1436="331",K1436="331")),"x","")</f>
        <v/>
      </c>
    </row>
    <row r="1437" spans="1:12" ht="13.5" customHeight="1">
      <c r="A1437" s="72" t="str">
        <f t="shared" si="57"/>
        <v/>
      </c>
      <c r="B1437" s="72" t="str">
        <f t="shared" si="58"/>
        <v/>
      </c>
      <c r="C1437" s="73"/>
      <c r="D1437" s="73"/>
      <c r="E1437" s="73"/>
      <c r="F1437" s="76"/>
      <c r="G1437" s="265"/>
      <c r="H1437" s="122"/>
      <c r="I1437" s="74"/>
      <c r="J1437" s="75"/>
      <c r="K1437" s="75"/>
      <c r="L1437" s="134" t="str">
        <f>IF(AND('331-CT'!$E$7=TH!H1437,OR(J1437="331",K1437="331")),"x","")</f>
        <v/>
      </c>
    </row>
    <row r="1438" spans="1:12" ht="13.5" customHeight="1">
      <c r="A1438" s="72" t="str">
        <f t="shared" si="57"/>
        <v/>
      </c>
      <c r="B1438" s="72" t="str">
        <f t="shared" si="58"/>
        <v/>
      </c>
      <c r="C1438" s="73"/>
      <c r="D1438" s="73"/>
      <c r="E1438" s="73"/>
      <c r="F1438" s="76"/>
      <c r="G1438" s="265"/>
      <c r="H1438" s="122"/>
      <c r="I1438" s="74"/>
      <c r="J1438" s="75"/>
      <c r="K1438" s="75"/>
      <c r="L1438" s="134" t="str">
        <f>IF(AND('331-CT'!$E$7=TH!H1438,OR(J1438="331",K1438="331")),"x","")</f>
        <v/>
      </c>
    </row>
    <row r="1439" spans="1:12" ht="13.5" customHeight="1">
      <c r="A1439" s="72" t="str">
        <f t="shared" si="57"/>
        <v/>
      </c>
      <c r="B1439" s="72" t="str">
        <f t="shared" si="58"/>
        <v/>
      </c>
      <c r="C1439" s="73"/>
      <c r="D1439" s="73"/>
      <c r="E1439" s="73"/>
      <c r="F1439" s="76"/>
      <c r="G1439" s="265"/>
      <c r="H1439" s="122"/>
      <c r="I1439" s="74"/>
      <c r="J1439" s="75"/>
      <c r="K1439" s="75"/>
      <c r="L1439" s="134" t="str">
        <f>IF(AND('331-CT'!$E$7=TH!H1439,OR(J1439="331",K1439="331")),"x","")</f>
        <v/>
      </c>
    </row>
    <row r="1440" spans="1:12" ht="13.5" customHeight="1">
      <c r="A1440" s="72" t="str">
        <f t="shared" si="57"/>
        <v/>
      </c>
      <c r="B1440" s="72" t="str">
        <f t="shared" si="58"/>
        <v/>
      </c>
      <c r="C1440" s="73"/>
      <c r="D1440" s="73"/>
      <c r="E1440" s="73"/>
      <c r="F1440" s="76"/>
      <c r="G1440" s="265"/>
      <c r="H1440" s="122"/>
      <c r="I1440" s="74"/>
      <c r="J1440" s="75"/>
      <c r="K1440" s="75"/>
      <c r="L1440" s="134" t="str">
        <f>IF(AND('331-CT'!$E$7=TH!H1440,OR(J1440="331",K1440="331")),"x","")</f>
        <v/>
      </c>
    </row>
    <row r="1441" spans="1:12" ht="13.5" customHeight="1">
      <c r="A1441" s="72" t="str">
        <f t="shared" si="57"/>
        <v/>
      </c>
      <c r="B1441" s="72" t="str">
        <f t="shared" si="58"/>
        <v/>
      </c>
      <c r="C1441" s="73"/>
      <c r="D1441" s="73"/>
      <c r="E1441" s="73"/>
      <c r="F1441" s="76"/>
      <c r="G1441" s="265"/>
      <c r="H1441" s="122"/>
      <c r="I1441" s="74"/>
      <c r="J1441" s="75"/>
      <c r="K1441" s="75"/>
      <c r="L1441" s="134" t="str">
        <f>IF(AND('331-CT'!$E$7=TH!H1441,OR(J1441="331",K1441="331")),"x","")</f>
        <v/>
      </c>
    </row>
    <row r="1442" spans="1:12" ht="13.5" customHeight="1">
      <c r="A1442" s="72" t="str">
        <f t="shared" si="57"/>
        <v/>
      </c>
      <c r="B1442" s="72" t="str">
        <f t="shared" si="58"/>
        <v/>
      </c>
      <c r="C1442" s="73"/>
      <c r="D1442" s="73"/>
      <c r="E1442" s="73"/>
      <c r="F1442" s="76"/>
      <c r="G1442" s="265"/>
      <c r="H1442" s="122"/>
      <c r="I1442" s="74"/>
      <c r="J1442" s="75"/>
      <c r="K1442" s="75"/>
      <c r="L1442" s="134" t="str">
        <f>IF(AND('331-CT'!$E$7=TH!H1442,OR(J1442="331",K1442="331")),"x","")</f>
        <v/>
      </c>
    </row>
    <row r="1443" spans="1:12" ht="13.5" customHeight="1">
      <c r="A1443" s="72" t="str">
        <f t="shared" si="57"/>
        <v/>
      </c>
      <c r="B1443" s="72" t="str">
        <f t="shared" si="58"/>
        <v/>
      </c>
      <c r="C1443" s="73"/>
      <c r="D1443" s="73"/>
      <c r="E1443" s="73"/>
      <c r="F1443" s="76"/>
      <c r="G1443" s="265"/>
      <c r="H1443" s="122"/>
      <c r="I1443" s="74"/>
      <c r="J1443" s="75"/>
      <c r="K1443" s="75"/>
      <c r="L1443" s="134" t="str">
        <f>IF(AND('331-CT'!$E$7=TH!H1443,OR(J1443="331",K1443="331")),"x","")</f>
        <v/>
      </c>
    </row>
    <row r="1444" spans="1:12" ht="13.5" customHeight="1">
      <c r="A1444" s="72" t="str">
        <f t="shared" si="57"/>
        <v/>
      </c>
      <c r="B1444" s="72" t="str">
        <f t="shared" si="58"/>
        <v/>
      </c>
      <c r="C1444" s="73"/>
      <c r="D1444" s="73"/>
      <c r="E1444" s="73"/>
      <c r="F1444" s="76"/>
      <c r="G1444" s="265"/>
      <c r="H1444" s="122"/>
      <c r="I1444" s="74"/>
      <c r="J1444" s="75"/>
      <c r="K1444" s="75"/>
      <c r="L1444" s="134" t="str">
        <f>IF(AND('331-CT'!$E$7=TH!H1444,OR(J1444="331",K1444="331")),"x","")</f>
        <v/>
      </c>
    </row>
    <row r="1445" spans="1:12" ht="13.5" customHeight="1">
      <c r="A1445" s="72" t="str">
        <f t="shared" si="57"/>
        <v/>
      </c>
      <c r="B1445" s="72" t="str">
        <f t="shared" si="58"/>
        <v/>
      </c>
      <c r="C1445" s="73"/>
      <c r="D1445" s="73"/>
      <c r="E1445" s="73"/>
      <c r="F1445" s="76"/>
      <c r="G1445" s="265"/>
      <c r="H1445" s="122"/>
      <c r="I1445" s="74"/>
      <c r="J1445" s="75"/>
      <c r="K1445" s="75"/>
      <c r="L1445" s="134" t="str">
        <f>IF(AND('331-CT'!$E$7=TH!H1445,OR(J1445="331",K1445="331")),"x","")</f>
        <v/>
      </c>
    </row>
    <row r="1446" spans="1:12" ht="13.5" customHeight="1">
      <c r="A1446" s="72" t="str">
        <f t="shared" si="57"/>
        <v/>
      </c>
      <c r="B1446" s="72" t="str">
        <f t="shared" si="58"/>
        <v/>
      </c>
      <c r="C1446" s="73"/>
      <c r="D1446" s="73"/>
      <c r="E1446" s="73"/>
      <c r="F1446" s="76"/>
      <c r="G1446" s="265"/>
      <c r="H1446" s="122"/>
      <c r="I1446" s="74"/>
      <c r="J1446" s="75"/>
      <c r="K1446" s="75"/>
      <c r="L1446" s="134" t="str">
        <f>IF(AND('331-CT'!$E$7=TH!H1446,OR(J1446="331",K1446="331")),"x","")</f>
        <v/>
      </c>
    </row>
    <row r="1447" spans="1:12" ht="13.5" customHeight="1">
      <c r="A1447" s="72" t="str">
        <f t="shared" si="57"/>
        <v/>
      </c>
      <c r="B1447" s="72" t="str">
        <f t="shared" si="58"/>
        <v/>
      </c>
      <c r="C1447" s="73"/>
      <c r="D1447" s="73"/>
      <c r="E1447" s="73"/>
      <c r="F1447" s="76"/>
      <c r="G1447" s="265"/>
      <c r="H1447" s="122"/>
      <c r="I1447" s="74"/>
      <c r="J1447" s="75"/>
      <c r="K1447" s="75"/>
      <c r="L1447" s="134" t="str">
        <f>IF(AND('331-CT'!$E$7=TH!H1447,OR(J1447="331",K1447="331")),"x","")</f>
        <v/>
      </c>
    </row>
    <row r="1448" spans="1:12" ht="13.5" customHeight="1">
      <c r="A1448" s="72" t="str">
        <f t="shared" si="57"/>
        <v/>
      </c>
      <c r="B1448" s="72" t="str">
        <f t="shared" si="58"/>
        <v/>
      </c>
      <c r="C1448" s="73"/>
      <c r="D1448" s="73"/>
      <c r="E1448" s="73"/>
      <c r="F1448" s="76"/>
      <c r="G1448" s="265"/>
      <c r="H1448" s="122"/>
      <c r="I1448" s="74"/>
      <c r="J1448" s="75"/>
      <c r="K1448" s="75"/>
      <c r="L1448" s="134" t="str">
        <f>IF(AND('331-CT'!$E$7=TH!H1448,OR(J1448="331",K1448="331")),"x","")</f>
        <v/>
      </c>
    </row>
    <row r="1449" spans="1:12" ht="13.5" customHeight="1">
      <c r="A1449" s="72" t="str">
        <f t="shared" si="57"/>
        <v/>
      </c>
      <c r="B1449" s="72" t="str">
        <f t="shared" si="58"/>
        <v/>
      </c>
      <c r="C1449" s="73"/>
      <c r="D1449" s="73"/>
      <c r="E1449" s="73"/>
      <c r="F1449" s="76"/>
      <c r="G1449" s="265"/>
      <c r="H1449" s="122"/>
      <c r="I1449" s="74"/>
      <c r="J1449" s="75"/>
      <c r="K1449" s="75"/>
      <c r="L1449" s="134" t="str">
        <f>IF(AND('331-CT'!$E$7=TH!H1449,OR(J1449="331",K1449="331")),"x","")</f>
        <v/>
      </c>
    </row>
    <row r="1450" spans="1:12" ht="13.5" customHeight="1">
      <c r="A1450" s="72" t="str">
        <f t="shared" si="57"/>
        <v/>
      </c>
      <c r="B1450" s="72" t="str">
        <f t="shared" si="58"/>
        <v/>
      </c>
      <c r="C1450" s="73"/>
      <c r="D1450" s="73"/>
      <c r="E1450" s="73"/>
      <c r="F1450" s="76"/>
      <c r="G1450" s="265"/>
      <c r="H1450" s="122"/>
      <c r="I1450" s="74"/>
      <c r="J1450" s="75"/>
      <c r="K1450" s="75"/>
      <c r="L1450" s="134" t="str">
        <f>IF(AND('331-CT'!$E$7=TH!H1450,OR(J1450="331",K1450="331")),"x","")</f>
        <v/>
      </c>
    </row>
    <row r="1451" spans="1:12" ht="13.5" customHeight="1">
      <c r="A1451" s="72" t="str">
        <f t="shared" si="57"/>
        <v/>
      </c>
      <c r="B1451" s="72" t="str">
        <f t="shared" si="58"/>
        <v/>
      </c>
      <c r="C1451" s="73"/>
      <c r="D1451" s="73"/>
      <c r="E1451" s="73"/>
      <c r="F1451" s="76"/>
      <c r="G1451" s="265"/>
      <c r="H1451" s="122"/>
      <c r="I1451" s="74"/>
      <c r="J1451" s="75"/>
      <c r="K1451" s="75"/>
      <c r="L1451" s="134" t="str">
        <f>IF(AND('331-CT'!$E$7=TH!H1451,OR(J1451="331",K1451="331")),"x","")</f>
        <v/>
      </c>
    </row>
    <row r="1452" spans="1:12" ht="13.5" customHeight="1">
      <c r="A1452" s="72" t="str">
        <f t="shared" si="57"/>
        <v/>
      </c>
      <c r="B1452" s="72" t="str">
        <f t="shared" si="58"/>
        <v/>
      </c>
      <c r="C1452" s="73"/>
      <c r="D1452" s="73"/>
      <c r="E1452" s="73"/>
      <c r="F1452" s="76"/>
      <c r="G1452" s="265"/>
      <c r="H1452" s="122"/>
      <c r="I1452" s="74"/>
      <c r="J1452" s="75"/>
      <c r="K1452" s="75"/>
      <c r="L1452" s="134" t="str">
        <f>IF(AND('331-CT'!$E$7=TH!H1452,OR(J1452="331",K1452="331")),"x","")</f>
        <v/>
      </c>
    </row>
    <row r="1453" spans="1:12" ht="13.5" customHeight="1">
      <c r="A1453" s="72" t="str">
        <f t="shared" si="57"/>
        <v/>
      </c>
      <c r="B1453" s="72" t="str">
        <f t="shared" si="58"/>
        <v/>
      </c>
      <c r="C1453" s="73"/>
      <c r="D1453" s="73"/>
      <c r="E1453" s="73"/>
      <c r="F1453" s="76"/>
      <c r="G1453" s="265"/>
      <c r="H1453" s="122"/>
      <c r="I1453" s="74"/>
      <c r="J1453" s="75"/>
      <c r="K1453" s="75"/>
      <c r="L1453" s="134" t="str">
        <f>IF(AND('331-CT'!$E$7=TH!H1453,OR(J1453="331",K1453="331")),"x","")</f>
        <v/>
      </c>
    </row>
    <row r="1454" spans="1:12" ht="13.5" customHeight="1">
      <c r="A1454" s="72" t="str">
        <f t="shared" si="57"/>
        <v/>
      </c>
      <c r="B1454" s="72" t="str">
        <f t="shared" si="58"/>
        <v/>
      </c>
      <c r="C1454" s="73"/>
      <c r="D1454" s="73"/>
      <c r="E1454" s="73"/>
      <c r="F1454" s="76"/>
      <c r="G1454" s="265"/>
      <c r="H1454" s="122"/>
      <c r="I1454" s="74"/>
      <c r="J1454" s="75"/>
      <c r="K1454" s="75"/>
      <c r="L1454" s="134" t="str">
        <f>IF(AND('331-CT'!$E$7=TH!H1454,OR(J1454="331",K1454="331")),"x","")</f>
        <v/>
      </c>
    </row>
    <row r="1455" spans="1:12" ht="13.5" customHeight="1">
      <c r="A1455" s="72" t="str">
        <f t="shared" si="57"/>
        <v/>
      </c>
      <c r="B1455" s="72" t="str">
        <f t="shared" si="58"/>
        <v/>
      </c>
      <c r="C1455" s="73"/>
      <c r="D1455" s="73"/>
      <c r="E1455" s="73"/>
      <c r="F1455" s="76"/>
      <c r="G1455" s="265"/>
      <c r="H1455" s="122"/>
      <c r="I1455" s="74"/>
      <c r="J1455" s="75"/>
      <c r="K1455" s="75"/>
      <c r="L1455" s="134" t="str">
        <f>IF(AND('331-CT'!$E$7=TH!H1455,OR(J1455="331",K1455="331")),"x","")</f>
        <v/>
      </c>
    </row>
    <row r="1456" spans="1:12" ht="13.5" customHeight="1">
      <c r="A1456" s="72" t="str">
        <f t="shared" si="57"/>
        <v/>
      </c>
      <c r="B1456" s="72" t="str">
        <f t="shared" si="58"/>
        <v/>
      </c>
      <c r="C1456" s="73"/>
      <c r="D1456" s="73"/>
      <c r="E1456" s="73"/>
      <c r="F1456" s="76"/>
      <c r="G1456" s="265"/>
      <c r="H1456" s="122"/>
      <c r="I1456" s="74"/>
      <c r="J1456" s="75"/>
      <c r="K1456" s="75"/>
      <c r="L1456" s="134" t="str">
        <f>IF(AND('331-CT'!$E$7=TH!H1456,OR(J1456="331",K1456="331")),"x","")</f>
        <v/>
      </c>
    </row>
    <row r="1457" spans="1:12" ht="13.5" customHeight="1">
      <c r="A1457" s="72" t="str">
        <f t="shared" si="57"/>
        <v/>
      </c>
      <c r="B1457" s="72" t="str">
        <f t="shared" si="58"/>
        <v/>
      </c>
      <c r="C1457" s="73"/>
      <c r="D1457" s="73"/>
      <c r="E1457" s="73"/>
      <c r="F1457" s="76"/>
      <c r="G1457" s="265"/>
      <c r="H1457" s="122"/>
      <c r="I1457" s="74"/>
      <c r="J1457" s="75"/>
      <c r="K1457" s="75"/>
      <c r="L1457" s="134" t="str">
        <f>IF(AND('331-CT'!$E$7=TH!H1457,OR(J1457="331",K1457="331")),"x","")</f>
        <v/>
      </c>
    </row>
    <row r="1458" spans="1:12" ht="13.5" customHeight="1">
      <c r="A1458" s="72" t="str">
        <f t="shared" si="57"/>
        <v/>
      </c>
      <c r="B1458" s="72" t="str">
        <f t="shared" si="58"/>
        <v/>
      </c>
      <c r="C1458" s="73"/>
      <c r="D1458" s="73"/>
      <c r="E1458" s="73"/>
      <c r="F1458" s="76"/>
      <c r="G1458" s="265"/>
      <c r="H1458" s="122"/>
      <c r="I1458" s="74"/>
      <c r="J1458" s="75"/>
      <c r="K1458" s="75"/>
      <c r="L1458" s="134" t="str">
        <f>IF(AND('331-CT'!$E$7=TH!H1458,OR(J1458="331",K1458="331")),"x","")</f>
        <v/>
      </c>
    </row>
    <row r="1459" spans="1:12" ht="13.5" customHeight="1">
      <c r="A1459" s="72" t="str">
        <f t="shared" ref="A1459:A1522" si="59">IF(C1459&lt;&gt;"",YEAR(C1459),"")</f>
        <v/>
      </c>
      <c r="B1459" s="72" t="str">
        <f t="shared" ref="B1459:B1522" si="60">IF(C1459&lt;&gt;"",MONTH(C1459),"")</f>
        <v/>
      </c>
      <c r="C1459" s="73"/>
      <c r="D1459" s="73"/>
      <c r="E1459" s="73"/>
      <c r="F1459" s="76"/>
      <c r="G1459" s="265"/>
      <c r="H1459" s="122"/>
      <c r="I1459" s="74"/>
      <c r="J1459" s="75"/>
      <c r="K1459" s="75"/>
      <c r="L1459" s="134" t="str">
        <f>IF(AND('331-CT'!$E$7=TH!H1459,OR(J1459="331",K1459="331")),"x","")</f>
        <v/>
      </c>
    </row>
    <row r="1460" spans="1:12" ht="13.5" customHeight="1">
      <c r="A1460" s="72" t="str">
        <f t="shared" si="59"/>
        <v/>
      </c>
      <c r="B1460" s="72" t="str">
        <f t="shared" si="60"/>
        <v/>
      </c>
      <c r="C1460" s="73"/>
      <c r="D1460" s="73"/>
      <c r="E1460" s="73"/>
      <c r="F1460" s="76"/>
      <c r="G1460" s="265"/>
      <c r="H1460" s="122"/>
      <c r="I1460" s="74"/>
      <c r="J1460" s="75"/>
      <c r="K1460" s="75"/>
      <c r="L1460" s="134" t="str">
        <f>IF(AND('331-CT'!$E$7=TH!H1460,OR(J1460="331",K1460="331")),"x","")</f>
        <v/>
      </c>
    </row>
    <row r="1461" spans="1:12" ht="13.5" customHeight="1">
      <c r="A1461" s="72" t="str">
        <f t="shared" si="59"/>
        <v/>
      </c>
      <c r="B1461" s="72" t="str">
        <f t="shared" si="60"/>
        <v/>
      </c>
      <c r="C1461" s="73"/>
      <c r="D1461" s="73"/>
      <c r="E1461" s="73"/>
      <c r="F1461" s="76"/>
      <c r="G1461" s="265"/>
      <c r="H1461" s="122"/>
      <c r="I1461" s="74"/>
      <c r="J1461" s="75"/>
      <c r="K1461" s="75"/>
      <c r="L1461" s="134" t="str">
        <f>IF(AND('331-CT'!$E$7=TH!H1461,OR(J1461="331",K1461="331")),"x","")</f>
        <v/>
      </c>
    </row>
    <row r="1462" spans="1:12" ht="13.5" customHeight="1">
      <c r="A1462" s="72" t="str">
        <f t="shared" si="59"/>
        <v/>
      </c>
      <c r="B1462" s="72" t="str">
        <f t="shared" si="60"/>
        <v/>
      </c>
      <c r="C1462" s="73"/>
      <c r="D1462" s="73"/>
      <c r="E1462" s="73"/>
      <c r="F1462" s="76"/>
      <c r="G1462" s="265"/>
      <c r="H1462" s="122"/>
      <c r="I1462" s="74"/>
      <c r="J1462" s="75"/>
      <c r="K1462" s="75"/>
      <c r="L1462" s="134" t="str">
        <f>IF(AND('331-CT'!$E$7=TH!H1462,OR(J1462="331",K1462="331")),"x","")</f>
        <v/>
      </c>
    </row>
    <row r="1463" spans="1:12" ht="13.5" customHeight="1">
      <c r="A1463" s="72" t="str">
        <f t="shared" si="59"/>
        <v/>
      </c>
      <c r="B1463" s="72" t="str">
        <f t="shared" si="60"/>
        <v/>
      </c>
      <c r="C1463" s="73"/>
      <c r="D1463" s="73"/>
      <c r="E1463" s="73"/>
      <c r="F1463" s="76"/>
      <c r="G1463" s="265"/>
      <c r="H1463" s="122"/>
      <c r="I1463" s="74"/>
      <c r="J1463" s="75"/>
      <c r="K1463" s="75"/>
      <c r="L1463" s="134" t="str">
        <f>IF(AND('331-CT'!$E$7=TH!H1463,OR(J1463="331",K1463="331")),"x","")</f>
        <v/>
      </c>
    </row>
    <row r="1464" spans="1:12" ht="13.5" customHeight="1">
      <c r="A1464" s="72" t="str">
        <f t="shared" si="59"/>
        <v/>
      </c>
      <c r="B1464" s="72" t="str">
        <f t="shared" si="60"/>
        <v/>
      </c>
      <c r="C1464" s="73"/>
      <c r="D1464" s="73"/>
      <c r="E1464" s="73"/>
      <c r="F1464" s="76"/>
      <c r="G1464" s="265"/>
      <c r="H1464" s="122"/>
      <c r="I1464" s="74"/>
      <c r="J1464" s="75"/>
      <c r="K1464" s="75"/>
      <c r="L1464" s="134" t="str">
        <f>IF(AND('331-CT'!$E$7=TH!H1464,OR(J1464="331",K1464="331")),"x","")</f>
        <v/>
      </c>
    </row>
    <row r="1465" spans="1:12" ht="13.5" customHeight="1">
      <c r="A1465" s="72" t="str">
        <f t="shared" si="59"/>
        <v/>
      </c>
      <c r="B1465" s="72" t="str">
        <f t="shared" si="60"/>
        <v/>
      </c>
      <c r="C1465" s="73"/>
      <c r="D1465" s="73"/>
      <c r="E1465" s="73"/>
      <c r="F1465" s="76"/>
      <c r="G1465" s="265"/>
      <c r="H1465" s="122"/>
      <c r="I1465" s="74"/>
      <c r="J1465" s="75"/>
      <c r="K1465" s="75"/>
      <c r="L1465" s="134" t="str">
        <f>IF(AND('331-CT'!$E$7=TH!H1465,OR(J1465="331",K1465="331")),"x","")</f>
        <v/>
      </c>
    </row>
    <row r="1466" spans="1:12" ht="13.5" customHeight="1">
      <c r="A1466" s="72" t="str">
        <f t="shared" si="59"/>
        <v/>
      </c>
      <c r="B1466" s="72" t="str">
        <f t="shared" si="60"/>
        <v/>
      </c>
      <c r="C1466" s="73"/>
      <c r="D1466" s="73"/>
      <c r="E1466" s="73"/>
      <c r="F1466" s="76"/>
      <c r="G1466" s="265"/>
      <c r="H1466" s="122"/>
      <c r="I1466" s="74"/>
      <c r="J1466" s="75"/>
      <c r="K1466" s="75"/>
      <c r="L1466" s="134" t="str">
        <f>IF(AND('331-CT'!$E$7=TH!H1466,OR(J1466="331",K1466="331")),"x","")</f>
        <v/>
      </c>
    </row>
    <row r="1467" spans="1:12" ht="13.5" customHeight="1">
      <c r="A1467" s="72" t="str">
        <f t="shared" si="59"/>
        <v/>
      </c>
      <c r="B1467" s="72" t="str">
        <f t="shared" si="60"/>
        <v/>
      </c>
      <c r="C1467" s="73"/>
      <c r="D1467" s="73"/>
      <c r="E1467" s="73"/>
      <c r="F1467" s="76"/>
      <c r="G1467" s="265"/>
      <c r="H1467" s="122"/>
      <c r="I1467" s="74"/>
      <c r="J1467" s="75"/>
      <c r="K1467" s="75"/>
      <c r="L1467" s="134" t="str">
        <f>IF(AND('331-CT'!$E$7=TH!H1467,OR(J1467="331",K1467="331")),"x","")</f>
        <v/>
      </c>
    </row>
    <row r="1468" spans="1:12" ht="13.5" customHeight="1">
      <c r="A1468" s="72" t="str">
        <f t="shared" si="59"/>
        <v/>
      </c>
      <c r="B1468" s="72" t="str">
        <f t="shared" si="60"/>
        <v/>
      </c>
      <c r="C1468" s="73"/>
      <c r="D1468" s="73"/>
      <c r="E1468" s="73"/>
      <c r="F1468" s="76"/>
      <c r="G1468" s="265"/>
      <c r="H1468" s="122"/>
      <c r="I1468" s="74"/>
      <c r="J1468" s="75"/>
      <c r="K1468" s="75"/>
      <c r="L1468" s="134" t="str">
        <f>IF(AND('331-CT'!$E$7=TH!H1468,OR(J1468="331",K1468="331")),"x","")</f>
        <v/>
      </c>
    </row>
    <row r="1469" spans="1:12" ht="13.5" customHeight="1">
      <c r="A1469" s="72" t="str">
        <f t="shared" si="59"/>
        <v/>
      </c>
      <c r="B1469" s="72" t="str">
        <f t="shared" si="60"/>
        <v/>
      </c>
      <c r="C1469" s="73"/>
      <c r="D1469" s="73"/>
      <c r="E1469" s="73"/>
      <c r="F1469" s="76"/>
      <c r="G1469" s="265"/>
      <c r="H1469" s="122"/>
      <c r="I1469" s="74"/>
      <c r="J1469" s="75"/>
      <c r="K1469" s="75"/>
      <c r="L1469" s="134" t="str">
        <f>IF(AND('331-CT'!$E$7=TH!H1469,OR(J1469="331",K1469="331")),"x","")</f>
        <v/>
      </c>
    </row>
    <row r="1470" spans="1:12" ht="13.5" customHeight="1">
      <c r="A1470" s="72" t="str">
        <f t="shared" si="59"/>
        <v/>
      </c>
      <c r="B1470" s="72" t="str">
        <f t="shared" si="60"/>
        <v/>
      </c>
      <c r="C1470" s="73"/>
      <c r="D1470" s="73"/>
      <c r="E1470" s="73"/>
      <c r="F1470" s="76"/>
      <c r="G1470" s="265"/>
      <c r="H1470" s="122"/>
      <c r="I1470" s="74"/>
      <c r="J1470" s="75"/>
      <c r="K1470" s="75"/>
      <c r="L1470" s="134" t="str">
        <f>IF(AND('331-CT'!$E$7=TH!H1470,OR(J1470="331",K1470="331")),"x","")</f>
        <v/>
      </c>
    </row>
    <row r="1471" spans="1:12" ht="13.5" customHeight="1">
      <c r="A1471" s="72" t="str">
        <f t="shared" si="59"/>
        <v/>
      </c>
      <c r="B1471" s="72" t="str">
        <f t="shared" si="60"/>
        <v/>
      </c>
      <c r="C1471" s="73"/>
      <c r="D1471" s="73"/>
      <c r="E1471" s="73"/>
      <c r="F1471" s="76"/>
      <c r="G1471" s="265"/>
      <c r="H1471" s="122"/>
      <c r="I1471" s="74"/>
      <c r="J1471" s="75"/>
      <c r="K1471" s="75"/>
      <c r="L1471" s="134" t="str">
        <f>IF(AND('331-CT'!$E$7=TH!H1471,OR(J1471="331",K1471="331")),"x","")</f>
        <v/>
      </c>
    </row>
    <row r="1472" spans="1:12" ht="13.5" customHeight="1">
      <c r="A1472" s="72" t="str">
        <f t="shared" si="59"/>
        <v/>
      </c>
      <c r="B1472" s="72" t="str">
        <f t="shared" si="60"/>
        <v/>
      </c>
      <c r="C1472" s="73"/>
      <c r="D1472" s="73"/>
      <c r="E1472" s="73"/>
      <c r="F1472" s="76"/>
      <c r="G1472" s="265"/>
      <c r="H1472" s="122"/>
      <c r="I1472" s="74"/>
      <c r="J1472" s="75"/>
      <c r="K1472" s="75"/>
      <c r="L1472" s="134" t="str">
        <f>IF(AND('331-CT'!$E$7=TH!H1472,OR(J1472="331",K1472="331")),"x","")</f>
        <v/>
      </c>
    </row>
    <row r="1473" spans="1:12" ht="13.5" customHeight="1">
      <c r="A1473" s="72" t="str">
        <f t="shared" si="59"/>
        <v/>
      </c>
      <c r="B1473" s="72" t="str">
        <f t="shared" si="60"/>
        <v/>
      </c>
      <c r="C1473" s="73"/>
      <c r="D1473" s="73"/>
      <c r="E1473" s="73"/>
      <c r="F1473" s="76"/>
      <c r="G1473" s="265"/>
      <c r="H1473" s="122"/>
      <c r="I1473" s="74"/>
      <c r="J1473" s="75"/>
      <c r="K1473" s="75"/>
      <c r="L1473" s="134" t="str">
        <f>IF(AND('331-CT'!$E$7=TH!H1473,OR(J1473="331",K1473="331")),"x","")</f>
        <v/>
      </c>
    </row>
    <row r="1474" spans="1:12" ht="13.5" customHeight="1">
      <c r="A1474" s="72" t="str">
        <f t="shared" si="59"/>
        <v/>
      </c>
      <c r="B1474" s="72" t="str">
        <f t="shared" si="60"/>
        <v/>
      </c>
      <c r="C1474" s="73"/>
      <c r="D1474" s="73"/>
      <c r="E1474" s="73"/>
      <c r="F1474" s="76"/>
      <c r="G1474" s="265"/>
      <c r="H1474" s="122"/>
      <c r="I1474" s="74"/>
      <c r="J1474" s="75"/>
      <c r="K1474" s="75"/>
      <c r="L1474" s="134" t="str">
        <f>IF(AND('331-CT'!$E$7=TH!H1474,OR(J1474="331",K1474="331")),"x","")</f>
        <v/>
      </c>
    </row>
    <row r="1475" spans="1:12" ht="13.5" customHeight="1">
      <c r="A1475" s="72" t="str">
        <f t="shared" si="59"/>
        <v/>
      </c>
      <c r="B1475" s="72" t="str">
        <f t="shared" si="60"/>
        <v/>
      </c>
      <c r="C1475" s="73"/>
      <c r="D1475" s="73"/>
      <c r="E1475" s="73"/>
      <c r="F1475" s="76"/>
      <c r="G1475" s="265"/>
      <c r="H1475" s="122"/>
      <c r="I1475" s="74"/>
      <c r="J1475" s="75"/>
      <c r="K1475" s="75"/>
      <c r="L1475" s="134" t="str">
        <f>IF(AND('331-CT'!$E$7=TH!H1475,OR(J1475="331",K1475="331")),"x","")</f>
        <v/>
      </c>
    </row>
    <row r="1476" spans="1:12" ht="13.5" customHeight="1">
      <c r="A1476" s="72" t="str">
        <f t="shared" si="59"/>
        <v/>
      </c>
      <c r="B1476" s="72" t="str">
        <f t="shared" si="60"/>
        <v/>
      </c>
      <c r="C1476" s="73"/>
      <c r="D1476" s="73"/>
      <c r="E1476" s="73"/>
      <c r="F1476" s="76"/>
      <c r="G1476" s="265"/>
      <c r="H1476" s="122"/>
      <c r="I1476" s="74"/>
      <c r="J1476" s="75"/>
      <c r="K1476" s="75"/>
      <c r="L1476" s="134" t="str">
        <f>IF(AND('331-CT'!$E$7=TH!H1476,OR(J1476="331",K1476="331")),"x","")</f>
        <v/>
      </c>
    </row>
    <row r="1477" spans="1:12" ht="13.5" customHeight="1">
      <c r="A1477" s="72" t="str">
        <f t="shared" si="59"/>
        <v/>
      </c>
      <c r="B1477" s="72" t="str">
        <f t="shared" si="60"/>
        <v/>
      </c>
      <c r="C1477" s="73"/>
      <c r="D1477" s="73"/>
      <c r="E1477" s="73"/>
      <c r="F1477" s="76"/>
      <c r="G1477" s="265"/>
      <c r="H1477" s="122"/>
      <c r="I1477" s="74"/>
      <c r="J1477" s="75"/>
      <c r="K1477" s="75"/>
      <c r="L1477" s="134" t="str">
        <f>IF(AND('331-CT'!$E$7=TH!H1477,OR(J1477="331",K1477="331")),"x","")</f>
        <v/>
      </c>
    </row>
    <row r="1478" spans="1:12" ht="13.5" customHeight="1">
      <c r="A1478" s="72" t="str">
        <f t="shared" si="59"/>
        <v/>
      </c>
      <c r="B1478" s="72" t="str">
        <f t="shared" si="60"/>
        <v/>
      </c>
      <c r="C1478" s="73"/>
      <c r="D1478" s="73"/>
      <c r="E1478" s="73"/>
      <c r="F1478" s="76"/>
      <c r="G1478" s="265"/>
      <c r="H1478" s="122"/>
      <c r="I1478" s="74"/>
      <c r="J1478" s="75"/>
      <c r="K1478" s="75"/>
      <c r="L1478" s="134" t="str">
        <f>IF(AND('331-CT'!$E$7=TH!H1478,OR(J1478="331",K1478="331")),"x","")</f>
        <v/>
      </c>
    </row>
    <row r="1479" spans="1:12" ht="13.5" customHeight="1">
      <c r="A1479" s="72" t="str">
        <f t="shared" si="59"/>
        <v/>
      </c>
      <c r="B1479" s="72" t="str">
        <f t="shared" si="60"/>
        <v/>
      </c>
      <c r="C1479" s="73"/>
      <c r="D1479" s="73"/>
      <c r="E1479" s="73"/>
      <c r="F1479" s="76"/>
      <c r="G1479" s="265"/>
      <c r="H1479" s="122"/>
      <c r="I1479" s="74"/>
      <c r="J1479" s="75"/>
      <c r="K1479" s="75"/>
      <c r="L1479" s="134" t="str">
        <f>IF(AND('331-CT'!$E$7=TH!H1479,OR(J1479="331",K1479="331")),"x","")</f>
        <v/>
      </c>
    </row>
    <row r="1480" spans="1:12" ht="13.5" customHeight="1">
      <c r="A1480" s="72" t="str">
        <f t="shared" si="59"/>
        <v/>
      </c>
      <c r="B1480" s="72" t="str">
        <f t="shared" si="60"/>
        <v/>
      </c>
      <c r="C1480" s="73"/>
      <c r="D1480" s="73"/>
      <c r="E1480" s="73"/>
      <c r="F1480" s="76"/>
      <c r="G1480" s="265"/>
      <c r="H1480" s="122"/>
      <c r="I1480" s="74"/>
      <c r="J1480" s="75"/>
      <c r="K1480" s="75"/>
      <c r="L1480" s="134" t="str">
        <f>IF(AND('331-CT'!$E$7=TH!H1480,OR(J1480="331",K1480="331")),"x","")</f>
        <v/>
      </c>
    </row>
    <row r="1481" spans="1:12" ht="13.5" customHeight="1">
      <c r="A1481" s="72" t="str">
        <f t="shared" si="59"/>
        <v/>
      </c>
      <c r="B1481" s="72" t="str">
        <f t="shared" si="60"/>
        <v/>
      </c>
      <c r="C1481" s="73"/>
      <c r="D1481" s="73"/>
      <c r="E1481" s="73"/>
      <c r="F1481" s="76"/>
      <c r="G1481" s="265"/>
      <c r="H1481" s="122"/>
      <c r="I1481" s="74"/>
      <c r="J1481" s="75"/>
      <c r="K1481" s="75"/>
      <c r="L1481" s="134" t="str">
        <f>IF(AND('331-CT'!$E$7=TH!H1481,OR(J1481="331",K1481="331")),"x","")</f>
        <v/>
      </c>
    </row>
    <row r="1482" spans="1:12" ht="13.5" customHeight="1">
      <c r="A1482" s="72" t="str">
        <f t="shared" si="59"/>
        <v/>
      </c>
      <c r="B1482" s="72" t="str">
        <f t="shared" si="60"/>
        <v/>
      </c>
      <c r="C1482" s="73"/>
      <c r="D1482" s="73"/>
      <c r="E1482" s="73"/>
      <c r="F1482" s="76"/>
      <c r="G1482" s="265"/>
      <c r="H1482" s="122"/>
      <c r="I1482" s="74"/>
      <c r="J1482" s="75"/>
      <c r="K1482" s="75"/>
      <c r="L1482" s="134" t="str">
        <f>IF(AND('331-CT'!$E$7=TH!H1482,OR(J1482="331",K1482="331")),"x","")</f>
        <v/>
      </c>
    </row>
    <row r="1483" spans="1:12" ht="13.5" customHeight="1">
      <c r="A1483" s="72" t="str">
        <f t="shared" si="59"/>
        <v/>
      </c>
      <c r="B1483" s="72" t="str">
        <f t="shared" si="60"/>
        <v/>
      </c>
      <c r="C1483" s="73"/>
      <c r="D1483" s="73"/>
      <c r="E1483" s="73"/>
      <c r="F1483" s="76"/>
      <c r="G1483" s="265"/>
      <c r="H1483" s="122"/>
      <c r="I1483" s="74"/>
      <c r="J1483" s="75"/>
      <c r="K1483" s="75"/>
      <c r="L1483" s="134" t="str">
        <f>IF(AND('331-CT'!$E$7=TH!H1483,OR(J1483="331",K1483="331")),"x","")</f>
        <v/>
      </c>
    </row>
    <row r="1484" spans="1:12" ht="13.5" customHeight="1">
      <c r="A1484" s="72" t="str">
        <f t="shared" si="59"/>
        <v/>
      </c>
      <c r="B1484" s="72" t="str">
        <f t="shared" si="60"/>
        <v/>
      </c>
      <c r="C1484" s="73"/>
      <c r="D1484" s="73"/>
      <c r="E1484" s="73"/>
      <c r="F1484" s="76"/>
      <c r="G1484" s="265"/>
      <c r="H1484" s="122"/>
      <c r="I1484" s="74"/>
      <c r="J1484" s="75"/>
      <c r="K1484" s="75"/>
      <c r="L1484" s="134" t="str">
        <f>IF(AND('331-CT'!$E$7=TH!H1484,OR(J1484="331",K1484="331")),"x","")</f>
        <v/>
      </c>
    </row>
    <row r="1485" spans="1:12" ht="13.5" customHeight="1">
      <c r="A1485" s="72" t="str">
        <f t="shared" si="59"/>
        <v/>
      </c>
      <c r="B1485" s="72" t="str">
        <f t="shared" si="60"/>
        <v/>
      </c>
      <c r="C1485" s="73"/>
      <c r="D1485" s="73"/>
      <c r="E1485" s="73"/>
      <c r="F1485" s="76"/>
      <c r="G1485" s="265"/>
      <c r="H1485" s="122"/>
      <c r="I1485" s="74"/>
      <c r="J1485" s="75"/>
      <c r="K1485" s="75"/>
      <c r="L1485" s="134" t="str">
        <f>IF(AND('331-CT'!$E$7=TH!H1485,OR(J1485="331",K1485="331")),"x","")</f>
        <v/>
      </c>
    </row>
    <row r="1486" spans="1:12" ht="13.5" customHeight="1">
      <c r="A1486" s="72" t="str">
        <f t="shared" si="59"/>
        <v/>
      </c>
      <c r="B1486" s="72" t="str">
        <f t="shared" si="60"/>
        <v/>
      </c>
      <c r="C1486" s="73"/>
      <c r="D1486" s="73"/>
      <c r="E1486" s="73"/>
      <c r="F1486" s="76"/>
      <c r="G1486" s="265"/>
      <c r="H1486" s="122"/>
      <c r="I1486" s="74"/>
      <c r="J1486" s="75"/>
      <c r="K1486" s="75"/>
      <c r="L1486" s="134" t="str">
        <f>IF(AND('331-CT'!$E$7=TH!H1486,OR(J1486="331",K1486="331")),"x","")</f>
        <v/>
      </c>
    </row>
    <row r="1487" spans="1:12" ht="13.5" customHeight="1">
      <c r="A1487" s="72" t="str">
        <f t="shared" si="59"/>
        <v/>
      </c>
      <c r="B1487" s="72" t="str">
        <f t="shared" si="60"/>
        <v/>
      </c>
      <c r="C1487" s="73"/>
      <c r="D1487" s="73"/>
      <c r="E1487" s="73"/>
      <c r="F1487" s="76"/>
      <c r="G1487" s="265"/>
      <c r="H1487" s="122"/>
      <c r="I1487" s="74"/>
      <c r="J1487" s="75"/>
      <c r="K1487" s="75"/>
      <c r="L1487" s="134" t="str">
        <f>IF(AND('331-CT'!$E$7=TH!H1487,OR(J1487="331",K1487="331")),"x","")</f>
        <v/>
      </c>
    </row>
    <row r="1488" spans="1:12" ht="13.5" customHeight="1">
      <c r="A1488" s="72" t="str">
        <f t="shared" si="59"/>
        <v/>
      </c>
      <c r="B1488" s="72" t="str">
        <f t="shared" si="60"/>
        <v/>
      </c>
      <c r="C1488" s="73"/>
      <c r="D1488" s="73"/>
      <c r="E1488" s="73"/>
      <c r="F1488" s="76"/>
      <c r="G1488" s="265"/>
      <c r="H1488" s="122"/>
      <c r="I1488" s="74"/>
      <c r="J1488" s="75"/>
      <c r="K1488" s="75"/>
      <c r="L1488" s="134" t="str">
        <f>IF(AND('331-CT'!$E$7=TH!H1488,OR(J1488="331",K1488="331")),"x","")</f>
        <v/>
      </c>
    </row>
    <row r="1489" spans="1:12" ht="13.5" customHeight="1">
      <c r="A1489" s="72" t="str">
        <f t="shared" si="59"/>
        <v/>
      </c>
      <c r="B1489" s="72" t="str">
        <f t="shared" si="60"/>
        <v/>
      </c>
      <c r="C1489" s="73"/>
      <c r="D1489" s="73"/>
      <c r="E1489" s="73"/>
      <c r="F1489" s="76"/>
      <c r="G1489" s="265"/>
      <c r="H1489" s="122"/>
      <c r="I1489" s="74"/>
      <c r="J1489" s="75"/>
      <c r="K1489" s="75"/>
      <c r="L1489" s="134" t="str">
        <f>IF(AND('331-CT'!$E$7=TH!H1489,OR(J1489="331",K1489="331")),"x","")</f>
        <v/>
      </c>
    </row>
    <row r="1490" spans="1:12" ht="13.5" customHeight="1">
      <c r="A1490" s="72" t="str">
        <f t="shared" si="59"/>
        <v/>
      </c>
      <c r="B1490" s="72" t="str">
        <f t="shared" si="60"/>
        <v/>
      </c>
      <c r="C1490" s="73"/>
      <c r="D1490" s="73"/>
      <c r="E1490" s="73"/>
      <c r="F1490" s="76"/>
      <c r="G1490" s="265"/>
      <c r="H1490" s="122"/>
      <c r="I1490" s="74"/>
      <c r="J1490" s="75"/>
      <c r="K1490" s="75"/>
      <c r="L1490" s="134" t="str">
        <f>IF(AND('331-CT'!$E$7=TH!H1490,OR(J1490="331",K1490="331")),"x","")</f>
        <v/>
      </c>
    </row>
    <row r="1491" spans="1:12" ht="13.5" customHeight="1">
      <c r="A1491" s="72" t="str">
        <f t="shared" si="59"/>
        <v/>
      </c>
      <c r="B1491" s="72" t="str">
        <f t="shared" si="60"/>
        <v/>
      </c>
      <c r="C1491" s="73"/>
      <c r="D1491" s="73"/>
      <c r="E1491" s="73"/>
      <c r="F1491" s="76"/>
      <c r="G1491" s="265"/>
      <c r="H1491" s="122"/>
      <c r="I1491" s="74"/>
      <c r="J1491" s="75"/>
      <c r="K1491" s="75"/>
      <c r="L1491" s="134" t="str">
        <f>IF(AND('331-CT'!$E$7=TH!H1491,OR(J1491="331",K1491="331")),"x","")</f>
        <v/>
      </c>
    </row>
    <row r="1492" spans="1:12" ht="13.5" customHeight="1">
      <c r="A1492" s="72" t="str">
        <f t="shared" si="59"/>
        <v/>
      </c>
      <c r="B1492" s="72" t="str">
        <f t="shared" si="60"/>
        <v/>
      </c>
      <c r="C1492" s="73"/>
      <c r="D1492" s="73"/>
      <c r="E1492" s="73"/>
      <c r="F1492" s="76"/>
      <c r="G1492" s="265"/>
      <c r="H1492" s="122"/>
      <c r="I1492" s="74"/>
      <c r="J1492" s="75"/>
      <c r="K1492" s="75"/>
      <c r="L1492" s="134" t="str">
        <f>IF(AND('331-CT'!$E$7=TH!H1492,OR(J1492="331",K1492="331")),"x","")</f>
        <v/>
      </c>
    </row>
    <row r="1493" spans="1:12" ht="13.5" customHeight="1">
      <c r="A1493" s="72" t="str">
        <f t="shared" si="59"/>
        <v/>
      </c>
      <c r="B1493" s="72" t="str">
        <f t="shared" si="60"/>
        <v/>
      </c>
      <c r="C1493" s="73"/>
      <c r="D1493" s="73"/>
      <c r="E1493" s="73"/>
      <c r="F1493" s="76"/>
      <c r="G1493" s="265"/>
      <c r="H1493" s="122"/>
      <c r="I1493" s="74"/>
      <c r="J1493" s="75"/>
      <c r="K1493" s="75"/>
      <c r="L1493" s="134" t="str">
        <f>IF(AND('331-CT'!$E$7=TH!H1493,OR(J1493="331",K1493="331")),"x","")</f>
        <v/>
      </c>
    </row>
    <row r="1494" spans="1:12" ht="13.5" customHeight="1">
      <c r="A1494" s="72" t="str">
        <f t="shared" si="59"/>
        <v/>
      </c>
      <c r="B1494" s="72" t="str">
        <f t="shared" si="60"/>
        <v/>
      </c>
      <c r="C1494" s="73"/>
      <c r="D1494" s="73"/>
      <c r="E1494" s="73"/>
      <c r="F1494" s="76"/>
      <c r="G1494" s="265"/>
      <c r="H1494" s="122"/>
      <c r="I1494" s="74"/>
      <c r="J1494" s="75"/>
      <c r="K1494" s="75"/>
      <c r="L1494" s="134" t="str">
        <f>IF(AND('331-CT'!$E$7=TH!H1494,OR(J1494="331",K1494="331")),"x","")</f>
        <v/>
      </c>
    </row>
    <row r="1495" spans="1:12" ht="13.5" customHeight="1">
      <c r="A1495" s="72" t="str">
        <f t="shared" si="59"/>
        <v/>
      </c>
      <c r="B1495" s="72" t="str">
        <f t="shared" si="60"/>
        <v/>
      </c>
      <c r="C1495" s="73"/>
      <c r="D1495" s="73"/>
      <c r="E1495" s="73"/>
      <c r="F1495" s="76"/>
      <c r="G1495" s="265"/>
      <c r="H1495" s="122"/>
      <c r="I1495" s="74"/>
      <c r="J1495" s="75"/>
      <c r="K1495" s="75"/>
      <c r="L1495" s="134" t="str">
        <f>IF(AND('331-CT'!$E$7=TH!H1495,OR(J1495="331",K1495="331")),"x","")</f>
        <v/>
      </c>
    </row>
    <row r="1496" spans="1:12" ht="13.5" customHeight="1">
      <c r="A1496" s="72" t="str">
        <f t="shared" si="59"/>
        <v/>
      </c>
      <c r="B1496" s="72" t="str">
        <f t="shared" si="60"/>
        <v/>
      </c>
      <c r="C1496" s="73"/>
      <c r="D1496" s="73"/>
      <c r="E1496" s="73"/>
      <c r="F1496" s="76"/>
      <c r="G1496" s="265"/>
      <c r="H1496" s="122"/>
      <c r="I1496" s="74"/>
      <c r="J1496" s="75"/>
      <c r="K1496" s="75"/>
      <c r="L1496" s="134" t="str">
        <f>IF(AND('331-CT'!$E$7=TH!H1496,OR(J1496="331",K1496="331")),"x","")</f>
        <v/>
      </c>
    </row>
    <row r="1497" spans="1:12" ht="13.5" customHeight="1">
      <c r="A1497" s="72" t="str">
        <f t="shared" si="59"/>
        <v/>
      </c>
      <c r="B1497" s="72" t="str">
        <f t="shared" si="60"/>
        <v/>
      </c>
      <c r="C1497" s="73"/>
      <c r="D1497" s="73"/>
      <c r="E1497" s="73"/>
      <c r="F1497" s="76"/>
      <c r="G1497" s="265"/>
      <c r="H1497" s="122"/>
      <c r="I1497" s="74"/>
      <c r="J1497" s="75"/>
      <c r="K1497" s="75"/>
      <c r="L1497" s="134" t="str">
        <f>IF(AND('331-CT'!$E$7=TH!H1497,OR(J1497="331",K1497="331")),"x","")</f>
        <v/>
      </c>
    </row>
    <row r="1498" spans="1:12" ht="13.5" customHeight="1">
      <c r="A1498" s="72" t="str">
        <f t="shared" si="59"/>
        <v/>
      </c>
      <c r="B1498" s="72" t="str">
        <f t="shared" si="60"/>
        <v/>
      </c>
      <c r="C1498" s="73"/>
      <c r="D1498" s="73"/>
      <c r="E1498" s="73"/>
      <c r="F1498" s="76"/>
      <c r="G1498" s="265"/>
      <c r="H1498" s="122"/>
      <c r="I1498" s="74"/>
      <c r="J1498" s="75"/>
      <c r="K1498" s="75"/>
      <c r="L1498" s="134" t="str">
        <f>IF(AND('331-CT'!$E$7=TH!H1498,OR(J1498="331",K1498="331")),"x","")</f>
        <v/>
      </c>
    </row>
    <row r="1499" spans="1:12" ht="13.5" customHeight="1">
      <c r="A1499" s="72" t="str">
        <f t="shared" si="59"/>
        <v/>
      </c>
      <c r="B1499" s="72" t="str">
        <f t="shared" si="60"/>
        <v/>
      </c>
      <c r="C1499" s="73"/>
      <c r="D1499" s="73"/>
      <c r="E1499" s="73"/>
      <c r="F1499" s="76"/>
      <c r="G1499" s="265"/>
      <c r="H1499" s="122"/>
      <c r="I1499" s="74"/>
      <c r="J1499" s="75"/>
      <c r="K1499" s="75"/>
      <c r="L1499" s="134" t="str">
        <f>IF(AND('331-CT'!$E$7=TH!H1499,OR(J1499="331",K1499="331")),"x","")</f>
        <v/>
      </c>
    </row>
    <row r="1500" spans="1:12" ht="13.5" customHeight="1">
      <c r="A1500" s="72" t="str">
        <f t="shared" si="59"/>
        <v/>
      </c>
      <c r="B1500" s="72" t="str">
        <f t="shared" si="60"/>
        <v/>
      </c>
      <c r="C1500" s="73"/>
      <c r="D1500" s="73"/>
      <c r="E1500" s="73"/>
      <c r="F1500" s="76"/>
      <c r="G1500" s="265"/>
      <c r="H1500" s="122"/>
      <c r="I1500" s="74"/>
      <c r="J1500" s="75"/>
      <c r="K1500" s="75"/>
      <c r="L1500" s="134" t="str">
        <f>IF(AND('331-CT'!$E$7=TH!H1500,OR(J1500="331",K1500="331")),"x","")</f>
        <v/>
      </c>
    </row>
    <row r="1501" spans="1:12" ht="13.5" customHeight="1">
      <c r="A1501" s="72" t="str">
        <f t="shared" si="59"/>
        <v/>
      </c>
      <c r="B1501" s="72" t="str">
        <f t="shared" si="60"/>
        <v/>
      </c>
      <c r="C1501" s="73"/>
      <c r="D1501" s="73"/>
      <c r="E1501" s="73"/>
      <c r="F1501" s="76"/>
      <c r="G1501" s="265"/>
      <c r="H1501" s="122"/>
      <c r="I1501" s="74"/>
      <c r="J1501" s="75"/>
      <c r="K1501" s="75"/>
      <c r="L1501" s="134" t="str">
        <f>IF(AND('331-CT'!$E$7=TH!H1501,OR(J1501="331",K1501="331")),"x","")</f>
        <v/>
      </c>
    </row>
    <row r="1502" spans="1:12" ht="13.5" customHeight="1">
      <c r="A1502" s="72" t="str">
        <f t="shared" si="59"/>
        <v/>
      </c>
      <c r="B1502" s="72" t="str">
        <f t="shared" si="60"/>
        <v/>
      </c>
      <c r="C1502" s="73"/>
      <c r="D1502" s="73"/>
      <c r="E1502" s="73"/>
      <c r="F1502" s="76"/>
      <c r="G1502" s="265"/>
      <c r="H1502" s="122"/>
      <c r="I1502" s="74"/>
      <c r="J1502" s="75"/>
      <c r="K1502" s="75"/>
      <c r="L1502" s="134" t="str">
        <f>IF(AND('331-CT'!$E$7=TH!H1502,OR(J1502="331",K1502="331")),"x","")</f>
        <v/>
      </c>
    </row>
    <row r="1503" spans="1:12" ht="13.5" customHeight="1">
      <c r="A1503" s="72" t="str">
        <f t="shared" si="59"/>
        <v/>
      </c>
      <c r="B1503" s="72" t="str">
        <f t="shared" si="60"/>
        <v/>
      </c>
      <c r="C1503" s="73"/>
      <c r="D1503" s="73"/>
      <c r="E1503" s="73"/>
      <c r="F1503" s="76"/>
      <c r="G1503" s="265"/>
      <c r="H1503" s="122"/>
      <c r="I1503" s="74"/>
      <c r="J1503" s="75"/>
      <c r="K1503" s="75"/>
      <c r="L1503" s="134" t="str">
        <f>IF(AND('331-CT'!$E$7=TH!H1503,OR(J1503="331",K1503="331")),"x","")</f>
        <v/>
      </c>
    </row>
    <row r="1504" spans="1:12" ht="13.5" customHeight="1">
      <c r="A1504" s="72" t="str">
        <f t="shared" si="59"/>
        <v/>
      </c>
      <c r="B1504" s="72" t="str">
        <f t="shared" si="60"/>
        <v/>
      </c>
      <c r="C1504" s="73"/>
      <c r="D1504" s="73"/>
      <c r="E1504" s="73"/>
      <c r="F1504" s="76"/>
      <c r="G1504" s="265"/>
      <c r="H1504" s="122"/>
      <c r="I1504" s="74"/>
      <c r="J1504" s="75"/>
      <c r="K1504" s="75"/>
      <c r="L1504" s="134" t="str">
        <f>IF(AND('331-CT'!$E$7=TH!H1504,OR(J1504="331",K1504="331")),"x","")</f>
        <v/>
      </c>
    </row>
    <row r="1505" spans="1:12" ht="13.5" customHeight="1">
      <c r="A1505" s="72" t="str">
        <f t="shared" si="59"/>
        <v/>
      </c>
      <c r="B1505" s="72" t="str">
        <f t="shared" si="60"/>
        <v/>
      </c>
      <c r="C1505" s="73"/>
      <c r="D1505" s="73"/>
      <c r="E1505" s="73"/>
      <c r="F1505" s="76"/>
      <c r="G1505" s="265"/>
      <c r="H1505" s="122"/>
      <c r="I1505" s="74"/>
      <c r="J1505" s="75"/>
      <c r="K1505" s="75"/>
      <c r="L1505" s="134" t="str">
        <f>IF(AND('331-CT'!$E$7=TH!H1505,OR(J1505="331",K1505="331")),"x","")</f>
        <v/>
      </c>
    </row>
    <row r="1506" spans="1:12" ht="13.5" customHeight="1">
      <c r="A1506" s="72" t="str">
        <f t="shared" si="59"/>
        <v/>
      </c>
      <c r="B1506" s="72" t="str">
        <f t="shared" si="60"/>
        <v/>
      </c>
      <c r="C1506" s="73"/>
      <c r="D1506" s="73"/>
      <c r="E1506" s="73"/>
      <c r="F1506" s="76"/>
      <c r="G1506" s="265"/>
      <c r="H1506" s="122"/>
      <c r="I1506" s="74"/>
      <c r="J1506" s="75"/>
      <c r="K1506" s="75"/>
      <c r="L1506" s="134" t="str">
        <f>IF(AND('331-CT'!$E$7=TH!H1506,OR(J1506="331",K1506="331")),"x","")</f>
        <v/>
      </c>
    </row>
    <row r="1507" spans="1:12" ht="13.5" customHeight="1">
      <c r="A1507" s="72" t="str">
        <f t="shared" si="59"/>
        <v/>
      </c>
      <c r="B1507" s="72" t="str">
        <f t="shared" si="60"/>
        <v/>
      </c>
      <c r="C1507" s="73"/>
      <c r="D1507" s="73"/>
      <c r="E1507" s="73"/>
      <c r="F1507" s="76"/>
      <c r="G1507" s="265"/>
      <c r="H1507" s="122"/>
      <c r="I1507" s="74"/>
      <c r="J1507" s="75"/>
      <c r="K1507" s="75"/>
      <c r="L1507" s="134" t="str">
        <f>IF(AND('331-CT'!$E$7=TH!H1507,OR(J1507="331",K1507="331")),"x","")</f>
        <v/>
      </c>
    </row>
    <row r="1508" spans="1:12" ht="13.5" customHeight="1">
      <c r="A1508" s="72" t="str">
        <f t="shared" si="59"/>
        <v/>
      </c>
      <c r="B1508" s="72" t="str">
        <f t="shared" si="60"/>
        <v/>
      </c>
      <c r="C1508" s="73"/>
      <c r="D1508" s="73"/>
      <c r="E1508" s="73"/>
      <c r="F1508" s="76"/>
      <c r="G1508" s="265"/>
      <c r="H1508" s="122"/>
      <c r="I1508" s="74"/>
      <c r="J1508" s="75"/>
      <c r="K1508" s="75"/>
      <c r="L1508" s="134" t="str">
        <f>IF(AND('331-CT'!$E$7=TH!H1508,OR(J1508="331",K1508="331")),"x","")</f>
        <v/>
      </c>
    </row>
    <row r="1509" spans="1:12" ht="13.5" customHeight="1">
      <c r="A1509" s="72" t="str">
        <f t="shared" si="59"/>
        <v/>
      </c>
      <c r="B1509" s="72" t="str">
        <f t="shared" si="60"/>
        <v/>
      </c>
      <c r="C1509" s="73"/>
      <c r="D1509" s="73"/>
      <c r="E1509" s="73"/>
      <c r="F1509" s="76"/>
      <c r="G1509" s="265"/>
      <c r="H1509" s="122"/>
      <c r="I1509" s="74"/>
      <c r="J1509" s="75"/>
      <c r="K1509" s="75"/>
      <c r="L1509" s="134" t="str">
        <f>IF(AND('331-CT'!$E$7=TH!H1509,OR(J1509="331",K1509="331")),"x","")</f>
        <v/>
      </c>
    </row>
    <row r="1510" spans="1:12" ht="13.5" customHeight="1">
      <c r="A1510" s="72" t="str">
        <f t="shared" si="59"/>
        <v/>
      </c>
      <c r="B1510" s="72" t="str">
        <f t="shared" si="60"/>
        <v/>
      </c>
      <c r="C1510" s="73"/>
      <c r="D1510" s="73"/>
      <c r="E1510" s="73"/>
      <c r="F1510" s="76"/>
      <c r="G1510" s="265"/>
      <c r="H1510" s="122"/>
      <c r="I1510" s="74"/>
      <c r="J1510" s="75"/>
      <c r="K1510" s="75"/>
      <c r="L1510" s="134" t="str">
        <f>IF(AND('331-CT'!$E$7=TH!H1510,OR(J1510="331",K1510="331")),"x","")</f>
        <v/>
      </c>
    </row>
    <row r="1511" spans="1:12" ht="13.5" customHeight="1">
      <c r="A1511" s="72" t="str">
        <f t="shared" si="59"/>
        <v/>
      </c>
      <c r="B1511" s="72" t="str">
        <f t="shared" si="60"/>
        <v/>
      </c>
      <c r="C1511" s="73"/>
      <c r="D1511" s="73"/>
      <c r="E1511" s="73"/>
      <c r="F1511" s="76"/>
      <c r="G1511" s="265"/>
      <c r="H1511" s="122"/>
      <c r="I1511" s="74"/>
      <c r="J1511" s="75"/>
      <c r="K1511" s="75"/>
      <c r="L1511" s="134" t="str">
        <f>IF(AND('331-CT'!$E$7=TH!H1511,OR(J1511="331",K1511="331")),"x","")</f>
        <v/>
      </c>
    </row>
    <row r="1512" spans="1:12" ht="13.5" customHeight="1">
      <c r="A1512" s="72" t="str">
        <f t="shared" si="59"/>
        <v/>
      </c>
      <c r="B1512" s="72" t="str">
        <f t="shared" si="60"/>
        <v/>
      </c>
      <c r="C1512" s="73"/>
      <c r="D1512" s="73"/>
      <c r="E1512" s="73"/>
      <c r="F1512" s="76"/>
      <c r="G1512" s="265"/>
      <c r="H1512" s="122"/>
      <c r="I1512" s="74"/>
      <c r="J1512" s="75"/>
      <c r="K1512" s="75"/>
      <c r="L1512" s="134" t="str">
        <f>IF(AND('331-CT'!$E$7=TH!H1512,OR(J1512="331",K1512="331")),"x","")</f>
        <v/>
      </c>
    </row>
    <row r="1513" spans="1:12" ht="13.5" customHeight="1">
      <c r="A1513" s="72" t="str">
        <f t="shared" si="59"/>
        <v/>
      </c>
      <c r="B1513" s="72" t="str">
        <f t="shared" si="60"/>
        <v/>
      </c>
      <c r="C1513" s="73"/>
      <c r="D1513" s="73"/>
      <c r="E1513" s="73"/>
      <c r="F1513" s="76"/>
      <c r="G1513" s="265"/>
      <c r="H1513" s="122"/>
      <c r="I1513" s="74"/>
      <c r="J1513" s="75"/>
      <c r="K1513" s="75"/>
      <c r="L1513" s="134" t="str">
        <f>IF(AND('331-CT'!$E$7=TH!H1513,OR(J1513="331",K1513="331")),"x","")</f>
        <v/>
      </c>
    </row>
    <row r="1514" spans="1:12" ht="13.5" customHeight="1">
      <c r="A1514" s="72" t="str">
        <f t="shared" si="59"/>
        <v/>
      </c>
      <c r="B1514" s="72" t="str">
        <f t="shared" si="60"/>
        <v/>
      </c>
      <c r="C1514" s="73"/>
      <c r="D1514" s="73"/>
      <c r="E1514" s="73"/>
      <c r="F1514" s="76"/>
      <c r="G1514" s="265"/>
      <c r="H1514" s="122"/>
      <c r="I1514" s="74"/>
      <c r="J1514" s="75"/>
      <c r="K1514" s="75"/>
      <c r="L1514" s="134" t="str">
        <f>IF(AND('331-CT'!$E$7=TH!H1514,OR(J1514="331",K1514="331")),"x","")</f>
        <v/>
      </c>
    </row>
    <row r="1515" spans="1:12" ht="13.5" customHeight="1">
      <c r="A1515" s="72" t="str">
        <f t="shared" si="59"/>
        <v/>
      </c>
      <c r="B1515" s="72" t="str">
        <f t="shared" si="60"/>
        <v/>
      </c>
      <c r="C1515" s="73"/>
      <c r="D1515" s="73"/>
      <c r="E1515" s="73"/>
      <c r="F1515" s="76"/>
      <c r="G1515" s="265"/>
      <c r="H1515" s="122"/>
      <c r="I1515" s="74"/>
      <c r="J1515" s="75"/>
      <c r="K1515" s="75"/>
      <c r="L1515" s="134" t="str">
        <f>IF(AND('331-CT'!$E$7=TH!H1515,OR(J1515="331",K1515="331")),"x","")</f>
        <v/>
      </c>
    </row>
    <row r="1516" spans="1:12" ht="13.5" customHeight="1">
      <c r="A1516" s="72" t="str">
        <f t="shared" si="59"/>
        <v/>
      </c>
      <c r="B1516" s="72" t="str">
        <f t="shared" si="60"/>
        <v/>
      </c>
      <c r="C1516" s="73"/>
      <c r="D1516" s="73"/>
      <c r="E1516" s="73"/>
      <c r="F1516" s="76"/>
      <c r="G1516" s="265"/>
      <c r="H1516" s="122"/>
      <c r="I1516" s="74"/>
      <c r="J1516" s="75"/>
      <c r="K1516" s="75"/>
      <c r="L1516" s="134" t="str">
        <f>IF(AND('331-CT'!$E$7=TH!H1516,OR(J1516="331",K1516="331")),"x","")</f>
        <v/>
      </c>
    </row>
    <row r="1517" spans="1:12" ht="13.5" customHeight="1">
      <c r="A1517" s="72" t="str">
        <f t="shared" si="59"/>
        <v/>
      </c>
      <c r="B1517" s="72" t="str">
        <f t="shared" si="60"/>
        <v/>
      </c>
      <c r="C1517" s="73"/>
      <c r="D1517" s="73"/>
      <c r="E1517" s="73"/>
      <c r="F1517" s="76"/>
      <c r="G1517" s="265"/>
      <c r="H1517" s="122"/>
      <c r="I1517" s="74"/>
      <c r="J1517" s="75"/>
      <c r="K1517" s="75"/>
      <c r="L1517" s="134" t="str">
        <f>IF(AND('331-CT'!$E$7=TH!H1517,OR(J1517="331",K1517="331")),"x","")</f>
        <v/>
      </c>
    </row>
    <row r="1518" spans="1:12" ht="13.5" customHeight="1">
      <c r="A1518" s="72" t="str">
        <f t="shared" si="59"/>
        <v/>
      </c>
      <c r="B1518" s="72" t="str">
        <f t="shared" si="60"/>
        <v/>
      </c>
      <c r="C1518" s="73"/>
      <c r="D1518" s="73"/>
      <c r="E1518" s="73"/>
      <c r="F1518" s="76"/>
      <c r="G1518" s="265"/>
      <c r="H1518" s="122"/>
      <c r="I1518" s="74"/>
      <c r="J1518" s="75"/>
      <c r="K1518" s="75"/>
      <c r="L1518" s="134" t="str">
        <f>IF(AND('331-CT'!$E$7=TH!H1518,OR(J1518="331",K1518="331")),"x","")</f>
        <v/>
      </c>
    </row>
    <row r="1519" spans="1:12" ht="13.5" customHeight="1">
      <c r="A1519" s="72" t="str">
        <f t="shared" si="59"/>
        <v/>
      </c>
      <c r="B1519" s="72" t="str">
        <f t="shared" si="60"/>
        <v/>
      </c>
      <c r="C1519" s="73"/>
      <c r="D1519" s="73"/>
      <c r="E1519" s="73"/>
      <c r="F1519" s="76"/>
      <c r="G1519" s="265"/>
      <c r="H1519" s="122"/>
      <c r="I1519" s="74"/>
      <c r="J1519" s="75"/>
      <c r="K1519" s="75"/>
      <c r="L1519" s="134" t="str">
        <f>IF(AND('331-CT'!$E$7=TH!H1519,OR(J1519="331",K1519="331")),"x","")</f>
        <v/>
      </c>
    </row>
    <row r="1520" spans="1:12" ht="13.5" customHeight="1">
      <c r="A1520" s="72" t="str">
        <f t="shared" si="59"/>
        <v/>
      </c>
      <c r="B1520" s="72" t="str">
        <f t="shared" si="60"/>
        <v/>
      </c>
      <c r="C1520" s="73"/>
      <c r="D1520" s="73"/>
      <c r="E1520" s="73"/>
      <c r="F1520" s="76"/>
      <c r="G1520" s="265"/>
      <c r="H1520" s="122"/>
      <c r="I1520" s="74"/>
      <c r="J1520" s="75"/>
      <c r="K1520" s="75"/>
      <c r="L1520" s="134" t="str">
        <f>IF(AND('331-CT'!$E$7=TH!H1520,OR(J1520="331",K1520="331")),"x","")</f>
        <v/>
      </c>
    </row>
    <row r="1521" spans="1:12" ht="13.5" customHeight="1">
      <c r="A1521" s="72" t="str">
        <f t="shared" si="59"/>
        <v/>
      </c>
      <c r="B1521" s="72" t="str">
        <f t="shared" si="60"/>
        <v/>
      </c>
      <c r="C1521" s="73"/>
      <c r="D1521" s="73"/>
      <c r="E1521" s="73"/>
      <c r="F1521" s="76"/>
      <c r="G1521" s="265"/>
      <c r="H1521" s="122"/>
      <c r="I1521" s="74"/>
      <c r="J1521" s="75"/>
      <c r="K1521" s="75"/>
      <c r="L1521" s="134" t="str">
        <f>IF(AND('331-CT'!$E$7=TH!H1521,OR(J1521="331",K1521="331")),"x","")</f>
        <v/>
      </c>
    </row>
    <row r="1522" spans="1:12" ht="13.5" customHeight="1">
      <c r="A1522" s="72" t="str">
        <f t="shared" si="59"/>
        <v/>
      </c>
      <c r="B1522" s="72" t="str">
        <f t="shared" si="60"/>
        <v/>
      </c>
      <c r="C1522" s="73"/>
      <c r="D1522" s="73"/>
      <c r="E1522" s="73"/>
      <c r="F1522" s="76"/>
      <c r="G1522" s="265"/>
      <c r="H1522" s="122"/>
      <c r="I1522" s="74"/>
      <c r="J1522" s="75"/>
      <c r="K1522" s="75"/>
      <c r="L1522" s="134" t="str">
        <f>IF(AND('331-CT'!$E$7=TH!H1522,OR(J1522="331",K1522="331")),"x","")</f>
        <v/>
      </c>
    </row>
    <row r="1523" spans="1:12" ht="13.5" customHeight="1">
      <c r="A1523" s="72" t="str">
        <f t="shared" ref="A1523:A1586" si="61">IF(C1523&lt;&gt;"",YEAR(C1523),"")</f>
        <v/>
      </c>
      <c r="B1523" s="72" t="str">
        <f t="shared" ref="B1523:B1586" si="62">IF(C1523&lt;&gt;"",MONTH(C1523),"")</f>
        <v/>
      </c>
      <c r="C1523" s="73"/>
      <c r="D1523" s="73"/>
      <c r="E1523" s="73"/>
      <c r="F1523" s="76"/>
      <c r="G1523" s="265"/>
      <c r="H1523" s="122"/>
      <c r="I1523" s="74"/>
      <c r="J1523" s="75"/>
      <c r="K1523" s="75"/>
      <c r="L1523" s="134" t="str">
        <f>IF(AND('331-CT'!$E$7=TH!H1523,OR(J1523="331",K1523="331")),"x","")</f>
        <v/>
      </c>
    </row>
    <row r="1524" spans="1:12" ht="13.5" customHeight="1">
      <c r="A1524" s="72" t="str">
        <f t="shared" si="61"/>
        <v/>
      </c>
      <c r="B1524" s="72" t="str">
        <f t="shared" si="62"/>
        <v/>
      </c>
      <c r="C1524" s="73"/>
      <c r="D1524" s="73"/>
      <c r="E1524" s="73"/>
      <c r="F1524" s="76"/>
      <c r="G1524" s="265"/>
      <c r="H1524" s="122"/>
      <c r="I1524" s="74"/>
      <c r="J1524" s="75"/>
      <c r="K1524" s="75"/>
      <c r="L1524" s="134" t="str">
        <f>IF(AND('331-CT'!$E$7=TH!H1524,OR(J1524="331",K1524="331")),"x","")</f>
        <v/>
      </c>
    </row>
    <row r="1525" spans="1:12" ht="13.5" customHeight="1">
      <c r="A1525" s="72" t="str">
        <f t="shared" si="61"/>
        <v/>
      </c>
      <c r="B1525" s="72" t="str">
        <f t="shared" si="62"/>
        <v/>
      </c>
      <c r="C1525" s="73"/>
      <c r="D1525" s="73"/>
      <c r="E1525" s="73"/>
      <c r="F1525" s="76"/>
      <c r="G1525" s="265"/>
      <c r="H1525" s="122"/>
      <c r="I1525" s="74"/>
      <c r="J1525" s="75"/>
      <c r="K1525" s="75"/>
      <c r="L1525" s="134" t="str">
        <f>IF(AND('331-CT'!$E$7=TH!H1525,OR(J1525="331",K1525="331")),"x","")</f>
        <v/>
      </c>
    </row>
    <row r="1526" spans="1:12" ht="13.5" customHeight="1">
      <c r="A1526" s="72" t="str">
        <f t="shared" si="61"/>
        <v/>
      </c>
      <c r="B1526" s="72" t="str">
        <f t="shared" si="62"/>
        <v/>
      </c>
      <c r="C1526" s="73"/>
      <c r="D1526" s="73"/>
      <c r="E1526" s="73"/>
      <c r="F1526" s="76"/>
      <c r="G1526" s="265"/>
      <c r="H1526" s="122"/>
      <c r="I1526" s="74"/>
      <c r="J1526" s="75"/>
      <c r="K1526" s="75"/>
      <c r="L1526" s="134" t="str">
        <f>IF(AND('331-CT'!$E$7=TH!H1526,OR(J1526="331",K1526="331")),"x","")</f>
        <v/>
      </c>
    </row>
    <row r="1527" spans="1:12" ht="13.5" customHeight="1">
      <c r="A1527" s="72" t="str">
        <f t="shared" si="61"/>
        <v/>
      </c>
      <c r="B1527" s="72" t="str">
        <f t="shared" si="62"/>
        <v/>
      </c>
      <c r="C1527" s="73"/>
      <c r="D1527" s="73"/>
      <c r="E1527" s="73"/>
      <c r="F1527" s="76"/>
      <c r="G1527" s="265"/>
      <c r="H1527" s="122"/>
      <c r="I1527" s="74"/>
      <c r="J1527" s="75"/>
      <c r="K1527" s="75"/>
      <c r="L1527" s="134" t="str">
        <f>IF(AND('331-CT'!$E$7=TH!H1527,OR(J1527="331",K1527="331")),"x","")</f>
        <v/>
      </c>
    </row>
    <row r="1528" spans="1:12" ht="13.5" customHeight="1">
      <c r="A1528" s="72" t="str">
        <f t="shared" si="61"/>
        <v/>
      </c>
      <c r="B1528" s="72" t="str">
        <f t="shared" si="62"/>
        <v/>
      </c>
      <c r="C1528" s="73"/>
      <c r="D1528" s="73"/>
      <c r="E1528" s="73"/>
      <c r="F1528" s="76"/>
      <c r="G1528" s="265"/>
      <c r="H1528" s="122"/>
      <c r="I1528" s="74"/>
      <c r="J1528" s="75"/>
      <c r="K1528" s="75"/>
      <c r="L1528" s="134" t="str">
        <f>IF(AND('331-CT'!$E$7=TH!H1528,OR(J1528="331",K1528="331")),"x","")</f>
        <v/>
      </c>
    </row>
    <row r="1529" spans="1:12" ht="13.5" customHeight="1">
      <c r="A1529" s="72" t="str">
        <f t="shared" si="61"/>
        <v/>
      </c>
      <c r="B1529" s="72" t="str">
        <f t="shared" si="62"/>
        <v/>
      </c>
      <c r="C1529" s="73"/>
      <c r="D1529" s="73"/>
      <c r="E1529" s="73"/>
      <c r="F1529" s="76"/>
      <c r="G1529" s="265"/>
      <c r="H1529" s="122"/>
      <c r="I1529" s="74"/>
      <c r="J1529" s="75"/>
      <c r="K1529" s="75"/>
      <c r="L1529" s="134" t="str">
        <f>IF(AND('331-CT'!$E$7=TH!H1529,OR(J1529="331",K1529="331")),"x","")</f>
        <v/>
      </c>
    </row>
    <row r="1530" spans="1:12" ht="13.5" customHeight="1">
      <c r="A1530" s="72" t="str">
        <f t="shared" si="61"/>
        <v/>
      </c>
      <c r="B1530" s="72" t="str">
        <f t="shared" si="62"/>
        <v/>
      </c>
      <c r="C1530" s="73"/>
      <c r="D1530" s="73"/>
      <c r="E1530" s="73"/>
      <c r="F1530" s="76"/>
      <c r="G1530" s="265"/>
      <c r="H1530" s="122"/>
      <c r="I1530" s="74"/>
      <c r="J1530" s="75"/>
      <c r="K1530" s="75"/>
      <c r="L1530" s="134" t="str">
        <f>IF(AND('331-CT'!$E$7=TH!H1530,OR(J1530="331",K1530="331")),"x","")</f>
        <v/>
      </c>
    </row>
    <row r="1531" spans="1:12" ht="13.5" customHeight="1">
      <c r="A1531" s="72" t="str">
        <f t="shared" si="61"/>
        <v/>
      </c>
      <c r="B1531" s="72" t="str">
        <f t="shared" si="62"/>
        <v/>
      </c>
      <c r="C1531" s="73"/>
      <c r="D1531" s="73"/>
      <c r="E1531" s="73"/>
      <c r="F1531" s="76"/>
      <c r="G1531" s="265"/>
      <c r="H1531" s="122"/>
      <c r="I1531" s="74"/>
      <c r="J1531" s="75"/>
      <c r="K1531" s="75"/>
      <c r="L1531" s="134" t="str">
        <f>IF(AND('331-CT'!$E$7=TH!H1531,OR(J1531="331",K1531="331")),"x","")</f>
        <v/>
      </c>
    </row>
    <row r="1532" spans="1:12" ht="13.5" customHeight="1">
      <c r="A1532" s="72" t="str">
        <f t="shared" si="61"/>
        <v/>
      </c>
      <c r="B1532" s="72" t="str">
        <f t="shared" si="62"/>
        <v/>
      </c>
      <c r="C1532" s="73"/>
      <c r="D1532" s="73"/>
      <c r="E1532" s="73"/>
      <c r="F1532" s="76"/>
      <c r="G1532" s="265"/>
      <c r="H1532" s="122"/>
      <c r="I1532" s="74"/>
      <c r="J1532" s="75"/>
      <c r="K1532" s="75"/>
      <c r="L1532" s="134" t="str">
        <f>IF(AND('331-CT'!$E$7=TH!H1532,OR(J1532="331",K1532="331")),"x","")</f>
        <v/>
      </c>
    </row>
    <row r="1533" spans="1:12" ht="13.5" customHeight="1">
      <c r="A1533" s="72" t="str">
        <f t="shared" si="61"/>
        <v/>
      </c>
      <c r="B1533" s="72" t="str">
        <f t="shared" si="62"/>
        <v/>
      </c>
      <c r="C1533" s="73"/>
      <c r="D1533" s="73"/>
      <c r="E1533" s="73"/>
      <c r="F1533" s="76"/>
      <c r="G1533" s="265"/>
      <c r="H1533" s="122"/>
      <c r="I1533" s="74"/>
      <c r="J1533" s="75"/>
      <c r="K1533" s="75"/>
      <c r="L1533" s="134" t="str">
        <f>IF(AND('331-CT'!$E$7=TH!H1533,OR(J1533="331",K1533="331")),"x","")</f>
        <v/>
      </c>
    </row>
    <row r="1534" spans="1:12" ht="13.5" customHeight="1">
      <c r="A1534" s="72" t="str">
        <f t="shared" si="61"/>
        <v/>
      </c>
      <c r="B1534" s="72" t="str">
        <f t="shared" si="62"/>
        <v/>
      </c>
      <c r="C1534" s="73"/>
      <c r="D1534" s="73"/>
      <c r="E1534" s="73"/>
      <c r="F1534" s="76"/>
      <c r="G1534" s="265"/>
      <c r="H1534" s="122"/>
      <c r="I1534" s="74"/>
      <c r="J1534" s="75"/>
      <c r="K1534" s="75"/>
      <c r="L1534" s="134" t="str">
        <f>IF(AND('331-CT'!$E$7=TH!H1534,OR(J1534="331",K1534="331")),"x","")</f>
        <v/>
      </c>
    </row>
    <row r="1535" spans="1:12" ht="13.5" customHeight="1">
      <c r="A1535" s="72" t="str">
        <f t="shared" si="61"/>
        <v/>
      </c>
      <c r="B1535" s="72" t="str">
        <f t="shared" si="62"/>
        <v/>
      </c>
      <c r="C1535" s="73"/>
      <c r="D1535" s="73"/>
      <c r="E1535" s="73"/>
      <c r="F1535" s="76"/>
      <c r="G1535" s="265"/>
      <c r="H1535" s="122"/>
      <c r="I1535" s="74"/>
      <c r="J1535" s="75"/>
      <c r="K1535" s="75"/>
      <c r="L1535" s="134" t="str">
        <f>IF(AND('331-CT'!$E$7=TH!H1535,OR(J1535="331",K1535="331")),"x","")</f>
        <v/>
      </c>
    </row>
    <row r="1536" spans="1:12" ht="13.5" customHeight="1">
      <c r="A1536" s="72" t="str">
        <f t="shared" si="61"/>
        <v/>
      </c>
      <c r="B1536" s="72" t="str">
        <f t="shared" si="62"/>
        <v/>
      </c>
      <c r="C1536" s="73"/>
      <c r="D1536" s="73"/>
      <c r="E1536" s="73"/>
      <c r="F1536" s="76"/>
      <c r="G1536" s="265"/>
      <c r="H1536" s="122"/>
      <c r="I1536" s="74"/>
      <c r="J1536" s="75"/>
      <c r="K1536" s="75"/>
      <c r="L1536" s="134" t="str">
        <f>IF(AND('331-CT'!$E$7=TH!H1536,OR(J1536="331",K1536="331")),"x","")</f>
        <v/>
      </c>
    </row>
    <row r="1537" spans="1:12" ht="13.5" customHeight="1">
      <c r="A1537" s="72" t="str">
        <f t="shared" si="61"/>
        <v/>
      </c>
      <c r="B1537" s="72" t="str">
        <f t="shared" si="62"/>
        <v/>
      </c>
      <c r="C1537" s="73"/>
      <c r="D1537" s="73"/>
      <c r="E1537" s="73"/>
      <c r="F1537" s="76"/>
      <c r="G1537" s="265"/>
      <c r="H1537" s="122"/>
      <c r="I1537" s="74"/>
      <c r="J1537" s="75"/>
      <c r="K1537" s="75"/>
      <c r="L1537" s="134" t="str">
        <f>IF(AND('331-CT'!$E$7=TH!H1537,OR(J1537="331",K1537="331")),"x","")</f>
        <v/>
      </c>
    </row>
    <row r="1538" spans="1:12" ht="13.5" customHeight="1">
      <c r="A1538" s="72" t="str">
        <f t="shared" si="61"/>
        <v/>
      </c>
      <c r="B1538" s="72" t="str">
        <f t="shared" si="62"/>
        <v/>
      </c>
      <c r="C1538" s="73"/>
      <c r="D1538" s="73"/>
      <c r="E1538" s="73"/>
      <c r="F1538" s="76"/>
      <c r="G1538" s="265"/>
      <c r="H1538" s="122"/>
      <c r="I1538" s="74"/>
      <c r="J1538" s="75"/>
      <c r="K1538" s="75"/>
      <c r="L1538" s="134" t="str">
        <f>IF(AND('331-CT'!$E$7=TH!H1538,OR(J1538="331",K1538="331")),"x","")</f>
        <v/>
      </c>
    </row>
    <row r="1539" spans="1:12" ht="13.5" customHeight="1">
      <c r="A1539" s="72" t="str">
        <f t="shared" si="61"/>
        <v/>
      </c>
      <c r="B1539" s="72" t="str">
        <f t="shared" si="62"/>
        <v/>
      </c>
      <c r="C1539" s="73"/>
      <c r="D1539" s="73"/>
      <c r="E1539" s="73"/>
      <c r="F1539" s="76"/>
      <c r="G1539" s="265"/>
      <c r="H1539" s="122"/>
      <c r="I1539" s="74"/>
      <c r="J1539" s="75"/>
      <c r="K1539" s="75"/>
      <c r="L1539" s="134" t="str">
        <f>IF(AND('331-CT'!$E$7=TH!H1539,OR(J1539="331",K1539="331")),"x","")</f>
        <v/>
      </c>
    </row>
    <row r="1540" spans="1:12" ht="13.5" customHeight="1">
      <c r="A1540" s="72" t="str">
        <f t="shared" si="61"/>
        <v/>
      </c>
      <c r="B1540" s="72" t="str">
        <f t="shared" si="62"/>
        <v/>
      </c>
      <c r="C1540" s="73"/>
      <c r="D1540" s="73"/>
      <c r="E1540" s="73"/>
      <c r="F1540" s="76"/>
      <c r="G1540" s="265"/>
      <c r="H1540" s="122"/>
      <c r="I1540" s="74"/>
      <c r="J1540" s="75"/>
      <c r="K1540" s="75"/>
      <c r="L1540" s="134" t="str">
        <f>IF(AND('331-CT'!$E$7=TH!H1540,OR(J1540="331",K1540="331")),"x","")</f>
        <v/>
      </c>
    </row>
    <row r="1541" spans="1:12" ht="13.5" customHeight="1">
      <c r="A1541" s="72" t="str">
        <f t="shared" si="61"/>
        <v/>
      </c>
      <c r="B1541" s="72" t="str">
        <f t="shared" si="62"/>
        <v/>
      </c>
      <c r="C1541" s="73"/>
      <c r="D1541" s="73"/>
      <c r="E1541" s="73"/>
      <c r="F1541" s="76"/>
      <c r="G1541" s="265"/>
      <c r="H1541" s="122"/>
      <c r="I1541" s="74"/>
      <c r="J1541" s="75"/>
      <c r="K1541" s="75"/>
      <c r="L1541" s="134" t="str">
        <f>IF(AND('331-CT'!$E$7=TH!H1541,OR(J1541="331",K1541="331")),"x","")</f>
        <v/>
      </c>
    </row>
    <row r="1542" spans="1:12" ht="13.5" customHeight="1">
      <c r="A1542" s="72" t="str">
        <f t="shared" si="61"/>
        <v/>
      </c>
      <c r="B1542" s="72" t="str">
        <f t="shared" si="62"/>
        <v/>
      </c>
      <c r="C1542" s="73"/>
      <c r="D1542" s="73"/>
      <c r="E1542" s="73"/>
      <c r="F1542" s="76"/>
      <c r="G1542" s="265"/>
      <c r="H1542" s="122"/>
      <c r="I1542" s="74"/>
      <c r="J1542" s="75"/>
      <c r="K1542" s="75"/>
      <c r="L1542" s="134" t="str">
        <f>IF(AND('331-CT'!$E$7=TH!H1542,OR(J1542="331",K1542="331")),"x","")</f>
        <v/>
      </c>
    </row>
    <row r="1543" spans="1:12" ht="13.5" customHeight="1">
      <c r="A1543" s="72" t="str">
        <f t="shared" si="61"/>
        <v/>
      </c>
      <c r="B1543" s="72" t="str">
        <f t="shared" si="62"/>
        <v/>
      </c>
      <c r="C1543" s="73"/>
      <c r="D1543" s="73"/>
      <c r="E1543" s="73"/>
      <c r="F1543" s="76"/>
      <c r="G1543" s="265"/>
      <c r="H1543" s="122"/>
      <c r="I1543" s="74"/>
      <c r="J1543" s="75"/>
      <c r="K1543" s="75"/>
      <c r="L1543" s="134" t="str">
        <f>IF(AND('331-CT'!$E$7=TH!H1543,OR(J1543="331",K1543="331")),"x","")</f>
        <v/>
      </c>
    </row>
    <row r="1544" spans="1:12" ht="13.5" customHeight="1">
      <c r="A1544" s="72" t="str">
        <f t="shared" si="61"/>
        <v/>
      </c>
      <c r="B1544" s="72" t="str">
        <f t="shared" si="62"/>
        <v/>
      </c>
      <c r="C1544" s="73"/>
      <c r="D1544" s="73"/>
      <c r="E1544" s="73"/>
      <c r="F1544" s="76"/>
      <c r="G1544" s="265"/>
      <c r="H1544" s="122"/>
      <c r="I1544" s="74"/>
      <c r="J1544" s="75"/>
      <c r="K1544" s="75"/>
      <c r="L1544" s="134" t="str">
        <f>IF(AND('331-CT'!$E$7=TH!H1544,OR(J1544="331",K1544="331")),"x","")</f>
        <v/>
      </c>
    </row>
    <row r="1545" spans="1:12" ht="13.5" customHeight="1">
      <c r="A1545" s="72" t="str">
        <f t="shared" si="61"/>
        <v/>
      </c>
      <c r="B1545" s="72" t="str">
        <f t="shared" si="62"/>
        <v/>
      </c>
      <c r="C1545" s="73"/>
      <c r="D1545" s="73"/>
      <c r="E1545" s="73"/>
      <c r="F1545" s="76"/>
      <c r="G1545" s="265"/>
      <c r="H1545" s="122"/>
      <c r="I1545" s="74"/>
      <c r="J1545" s="75"/>
      <c r="K1545" s="75"/>
      <c r="L1545" s="134" t="str">
        <f>IF(AND('331-CT'!$E$7=TH!H1545,OR(J1545="331",K1545="331")),"x","")</f>
        <v/>
      </c>
    </row>
    <row r="1546" spans="1:12" ht="13.5" customHeight="1">
      <c r="A1546" s="72" t="str">
        <f t="shared" si="61"/>
        <v/>
      </c>
      <c r="B1546" s="72" t="str">
        <f t="shared" si="62"/>
        <v/>
      </c>
      <c r="C1546" s="73"/>
      <c r="D1546" s="73"/>
      <c r="E1546" s="73"/>
      <c r="F1546" s="76"/>
      <c r="G1546" s="265"/>
      <c r="H1546" s="122"/>
      <c r="I1546" s="74"/>
      <c r="J1546" s="75"/>
      <c r="K1546" s="75"/>
      <c r="L1546" s="134" t="str">
        <f>IF(AND('331-CT'!$E$7=TH!H1546,OR(J1546="331",K1546="331")),"x","")</f>
        <v/>
      </c>
    </row>
    <row r="1547" spans="1:12" ht="13.5" customHeight="1">
      <c r="A1547" s="72" t="str">
        <f t="shared" si="61"/>
        <v/>
      </c>
      <c r="B1547" s="72" t="str">
        <f t="shared" si="62"/>
        <v/>
      </c>
      <c r="C1547" s="73"/>
      <c r="D1547" s="73"/>
      <c r="E1547" s="73"/>
      <c r="F1547" s="76"/>
      <c r="G1547" s="265"/>
      <c r="H1547" s="122"/>
      <c r="I1547" s="74"/>
      <c r="J1547" s="75"/>
      <c r="K1547" s="75"/>
      <c r="L1547" s="134" t="str">
        <f>IF(AND('331-CT'!$E$7=TH!H1547,OR(J1547="331",K1547="331")),"x","")</f>
        <v/>
      </c>
    </row>
    <row r="1548" spans="1:12" ht="13.5" customHeight="1">
      <c r="A1548" s="72" t="str">
        <f t="shared" si="61"/>
        <v/>
      </c>
      <c r="B1548" s="72" t="str">
        <f t="shared" si="62"/>
        <v/>
      </c>
      <c r="C1548" s="73"/>
      <c r="D1548" s="73"/>
      <c r="E1548" s="73"/>
      <c r="F1548" s="76"/>
      <c r="G1548" s="265"/>
      <c r="H1548" s="122"/>
      <c r="I1548" s="74"/>
      <c r="J1548" s="75"/>
      <c r="K1548" s="75"/>
      <c r="L1548" s="134" t="str">
        <f>IF(AND('331-CT'!$E$7=TH!H1548,OR(J1548="331",K1548="331")),"x","")</f>
        <v/>
      </c>
    </row>
    <row r="1549" spans="1:12" ht="13.5" customHeight="1">
      <c r="A1549" s="72" t="str">
        <f t="shared" si="61"/>
        <v/>
      </c>
      <c r="B1549" s="72" t="str">
        <f t="shared" si="62"/>
        <v/>
      </c>
      <c r="C1549" s="73"/>
      <c r="D1549" s="73"/>
      <c r="E1549" s="73"/>
      <c r="F1549" s="76"/>
      <c r="G1549" s="265"/>
      <c r="H1549" s="122"/>
      <c r="I1549" s="74"/>
      <c r="J1549" s="75"/>
      <c r="K1549" s="75"/>
      <c r="L1549" s="134" t="str">
        <f>IF(AND('331-CT'!$E$7=TH!H1549,OR(J1549="331",K1549="331")),"x","")</f>
        <v/>
      </c>
    </row>
    <row r="1550" spans="1:12" ht="13.5" customHeight="1">
      <c r="A1550" s="72" t="str">
        <f t="shared" si="61"/>
        <v/>
      </c>
      <c r="B1550" s="72" t="str">
        <f t="shared" si="62"/>
        <v/>
      </c>
      <c r="C1550" s="73"/>
      <c r="D1550" s="73"/>
      <c r="E1550" s="73"/>
      <c r="F1550" s="76"/>
      <c r="G1550" s="265"/>
      <c r="H1550" s="122"/>
      <c r="I1550" s="74"/>
      <c r="J1550" s="75"/>
      <c r="K1550" s="75"/>
      <c r="L1550" s="134" t="str">
        <f>IF(AND('331-CT'!$E$7=TH!H1550,OR(J1550="331",K1550="331")),"x","")</f>
        <v/>
      </c>
    </row>
    <row r="1551" spans="1:12" ht="13.5" customHeight="1">
      <c r="A1551" s="72" t="str">
        <f t="shared" si="61"/>
        <v/>
      </c>
      <c r="B1551" s="72" t="str">
        <f t="shared" si="62"/>
        <v/>
      </c>
      <c r="C1551" s="73"/>
      <c r="D1551" s="73"/>
      <c r="E1551" s="73"/>
      <c r="F1551" s="76"/>
      <c r="G1551" s="265"/>
      <c r="H1551" s="122"/>
      <c r="I1551" s="74"/>
      <c r="J1551" s="75"/>
      <c r="K1551" s="75"/>
      <c r="L1551" s="134" t="str">
        <f>IF(AND('331-CT'!$E$7=TH!H1551,OR(J1551="331",K1551="331")),"x","")</f>
        <v/>
      </c>
    </row>
    <row r="1552" spans="1:12" ht="13.5" customHeight="1">
      <c r="A1552" s="72" t="str">
        <f t="shared" si="61"/>
        <v/>
      </c>
      <c r="B1552" s="72" t="str">
        <f t="shared" si="62"/>
        <v/>
      </c>
      <c r="C1552" s="73"/>
      <c r="D1552" s="73"/>
      <c r="E1552" s="73"/>
      <c r="F1552" s="76"/>
      <c r="G1552" s="265"/>
      <c r="H1552" s="122"/>
      <c r="I1552" s="74"/>
      <c r="J1552" s="75"/>
      <c r="K1552" s="75"/>
      <c r="L1552" s="134" t="str">
        <f>IF(AND('331-CT'!$E$7=TH!H1552,OR(J1552="331",K1552="331")),"x","")</f>
        <v/>
      </c>
    </row>
    <row r="1553" spans="1:12" ht="13.5" customHeight="1">
      <c r="A1553" s="72" t="str">
        <f t="shared" si="61"/>
        <v/>
      </c>
      <c r="B1553" s="72" t="str">
        <f t="shared" si="62"/>
        <v/>
      </c>
      <c r="C1553" s="73"/>
      <c r="D1553" s="73"/>
      <c r="E1553" s="73"/>
      <c r="F1553" s="76"/>
      <c r="G1553" s="265"/>
      <c r="H1553" s="122"/>
      <c r="I1553" s="74"/>
      <c r="J1553" s="75"/>
      <c r="K1553" s="75"/>
      <c r="L1553" s="134" t="str">
        <f>IF(AND('331-CT'!$E$7=TH!H1553,OR(J1553="331",K1553="331")),"x","")</f>
        <v/>
      </c>
    </row>
    <row r="1554" spans="1:12" ht="13.5" customHeight="1">
      <c r="A1554" s="72" t="str">
        <f t="shared" si="61"/>
        <v/>
      </c>
      <c r="B1554" s="72" t="str">
        <f t="shared" si="62"/>
        <v/>
      </c>
      <c r="C1554" s="73"/>
      <c r="D1554" s="73"/>
      <c r="E1554" s="73"/>
      <c r="F1554" s="76"/>
      <c r="G1554" s="265"/>
      <c r="H1554" s="122"/>
      <c r="I1554" s="74"/>
      <c r="J1554" s="75"/>
      <c r="K1554" s="75"/>
      <c r="L1554" s="134" t="str">
        <f>IF(AND('331-CT'!$E$7=TH!H1554,OR(J1554="331",K1554="331")),"x","")</f>
        <v/>
      </c>
    </row>
    <row r="1555" spans="1:12" ht="13.5" customHeight="1">
      <c r="A1555" s="72" t="str">
        <f t="shared" si="61"/>
        <v/>
      </c>
      <c r="B1555" s="72" t="str">
        <f t="shared" si="62"/>
        <v/>
      </c>
      <c r="C1555" s="73"/>
      <c r="D1555" s="73"/>
      <c r="E1555" s="73"/>
      <c r="F1555" s="76"/>
      <c r="G1555" s="265"/>
      <c r="H1555" s="122"/>
      <c r="I1555" s="74"/>
      <c r="J1555" s="75"/>
      <c r="K1555" s="75"/>
      <c r="L1555" s="134" t="str">
        <f>IF(AND('331-CT'!$E$7=TH!H1555,OR(J1555="331",K1555="331")),"x","")</f>
        <v/>
      </c>
    </row>
    <row r="1556" spans="1:12" ht="13.5" customHeight="1">
      <c r="A1556" s="72" t="str">
        <f t="shared" si="61"/>
        <v/>
      </c>
      <c r="B1556" s="72" t="str">
        <f t="shared" si="62"/>
        <v/>
      </c>
      <c r="C1556" s="73"/>
      <c r="D1556" s="73"/>
      <c r="E1556" s="73"/>
      <c r="F1556" s="76"/>
      <c r="G1556" s="265"/>
      <c r="H1556" s="122"/>
      <c r="I1556" s="74"/>
      <c r="J1556" s="75"/>
      <c r="K1556" s="75"/>
      <c r="L1556" s="134" t="str">
        <f>IF(AND('331-CT'!$E$7=TH!H1556,OR(J1556="331",K1556="331")),"x","")</f>
        <v/>
      </c>
    </row>
    <row r="1557" spans="1:12" ht="13.5" customHeight="1">
      <c r="A1557" s="72" t="str">
        <f t="shared" si="61"/>
        <v/>
      </c>
      <c r="B1557" s="72" t="str">
        <f t="shared" si="62"/>
        <v/>
      </c>
      <c r="C1557" s="73"/>
      <c r="D1557" s="73"/>
      <c r="E1557" s="73"/>
      <c r="F1557" s="76"/>
      <c r="G1557" s="265"/>
      <c r="H1557" s="122"/>
      <c r="I1557" s="74"/>
      <c r="J1557" s="75"/>
      <c r="K1557" s="75"/>
      <c r="L1557" s="134" t="str">
        <f>IF(AND('331-CT'!$E$7=TH!H1557,OR(J1557="331",K1557="331")),"x","")</f>
        <v/>
      </c>
    </row>
    <row r="1558" spans="1:12" ht="13.5" customHeight="1">
      <c r="A1558" s="72" t="str">
        <f t="shared" si="61"/>
        <v/>
      </c>
      <c r="B1558" s="72" t="str">
        <f t="shared" si="62"/>
        <v/>
      </c>
      <c r="C1558" s="73"/>
      <c r="D1558" s="73"/>
      <c r="E1558" s="73"/>
      <c r="F1558" s="76"/>
      <c r="G1558" s="265"/>
      <c r="H1558" s="122"/>
      <c r="I1558" s="74"/>
      <c r="J1558" s="75"/>
      <c r="K1558" s="75"/>
      <c r="L1558" s="134" t="str">
        <f>IF(AND('331-CT'!$E$7=TH!H1558,OR(J1558="331",K1558="331")),"x","")</f>
        <v/>
      </c>
    </row>
    <row r="1559" spans="1:12" ht="13.5" customHeight="1">
      <c r="A1559" s="72" t="str">
        <f t="shared" si="61"/>
        <v/>
      </c>
      <c r="B1559" s="72" t="str">
        <f t="shared" si="62"/>
        <v/>
      </c>
      <c r="C1559" s="73"/>
      <c r="D1559" s="73"/>
      <c r="E1559" s="73"/>
      <c r="F1559" s="76"/>
      <c r="G1559" s="265"/>
      <c r="H1559" s="122"/>
      <c r="I1559" s="74"/>
      <c r="J1559" s="75"/>
      <c r="K1559" s="75"/>
      <c r="L1559" s="134" t="str">
        <f>IF(AND('331-CT'!$E$7=TH!H1559,OR(J1559="331",K1559="331")),"x","")</f>
        <v/>
      </c>
    </row>
    <row r="1560" spans="1:12" ht="13.5" customHeight="1">
      <c r="A1560" s="72" t="str">
        <f t="shared" si="61"/>
        <v/>
      </c>
      <c r="B1560" s="72" t="str">
        <f t="shared" si="62"/>
        <v/>
      </c>
      <c r="C1560" s="73"/>
      <c r="D1560" s="73"/>
      <c r="E1560" s="73"/>
      <c r="F1560" s="76"/>
      <c r="G1560" s="265"/>
      <c r="H1560" s="122"/>
      <c r="I1560" s="74"/>
      <c r="J1560" s="75"/>
      <c r="K1560" s="75"/>
      <c r="L1560" s="134" t="str">
        <f>IF(AND('331-CT'!$E$7=TH!H1560,OR(J1560="331",K1560="331")),"x","")</f>
        <v/>
      </c>
    </row>
    <row r="1561" spans="1:12" ht="13.5" customHeight="1">
      <c r="A1561" s="72" t="str">
        <f t="shared" si="61"/>
        <v/>
      </c>
      <c r="B1561" s="72" t="str">
        <f t="shared" si="62"/>
        <v/>
      </c>
      <c r="C1561" s="73"/>
      <c r="D1561" s="73"/>
      <c r="E1561" s="73"/>
      <c r="F1561" s="76"/>
      <c r="G1561" s="265"/>
      <c r="H1561" s="122"/>
      <c r="I1561" s="74"/>
      <c r="J1561" s="75"/>
      <c r="K1561" s="75"/>
      <c r="L1561" s="134" t="str">
        <f>IF(AND('331-CT'!$E$7=TH!H1561,OR(J1561="331",K1561="331")),"x","")</f>
        <v/>
      </c>
    </row>
    <row r="1562" spans="1:12" ht="13.5" customHeight="1">
      <c r="A1562" s="72" t="str">
        <f t="shared" si="61"/>
        <v/>
      </c>
      <c r="B1562" s="72" t="str">
        <f t="shared" si="62"/>
        <v/>
      </c>
      <c r="C1562" s="73"/>
      <c r="D1562" s="73"/>
      <c r="E1562" s="73"/>
      <c r="F1562" s="76"/>
      <c r="G1562" s="265"/>
      <c r="H1562" s="122"/>
      <c r="I1562" s="74"/>
      <c r="J1562" s="75"/>
      <c r="K1562" s="75"/>
      <c r="L1562" s="134" t="str">
        <f>IF(AND('331-CT'!$E$7=TH!H1562,OR(J1562="331",K1562="331")),"x","")</f>
        <v/>
      </c>
    </row>
    <row r="1563" spans="1:12" ht="13.5" customHeight="1">
      <c r="A1563" s="72" t="str">
        <f t="shared" si="61"/>
        <v/>
      </c>
      <c r="B1563" s="72" t="str">
        <f t="shared" si="62"/>
        <v/>
      </c>
      <c r="C1563" s="73"/>
      <c r="D1563" s="73"/>
      <c r="E1563" s="73"/>
      <c r="F1563" s="76"/>
      <c r="G1563" s="265"/>
      <c r="H1563" s="122"/>
      <c r="I1563" s="74"/>
      <c r="J1563" s="75"/>
      <c r="K1563" s="75"/>
      <c r="L1563" s="134" t="str">
        <f>IF(AND('331-CT'!$E$7=TH!H1563,OR(J1563="331",K1563="331")),"x","")</f>
        <v/>
      </c>
    </row>
    <row r="1564" spans="1:12" ht="13.5" customHeight="1">
      <c r="A1564" s="72" t="str">
        <f t="shared" si="61"/>
        <v/>
      </c>
      <c r="B1564" s="72" t="str">
        <f t="shared" si="62"/>
        <v/>
      </c>
      <c r="C1564" s="73"/>
      <c r="D1564" s="73"/>
      <c r="E1564" s="73"/>
      <c r="F1564" s="76"/>
      <c r="G1564" s="265"/>
      <c r="H1564" s="122"/>
      <c r="I1564" s="74"/>
      <c r="J1564" s="75"/>
      <c r="K1564" s="75"/>
      <c r="L1564" s="134" t="str">
        <f>IF(AND('331-CT'!$E$7=TH!H1564,OR(J1564="331",K1564="331")),"x","")</f>
        <v/>
      </c>
    </row>
    <row r="1565" spans="1:12" ht="13.5" customHeight="1">
      <c r="A1565" s="72" t="str">
        <f t="shared" si="61"/>
        <v/>
      </c>
      <c r="B1565" s="72" t="str">
        <f t="shared" si="62"/>
        <v/>
      </c>
      <c r="C1565" s="73"/>
      <c r="D1565" s="73"/>
      <c r="E1565" s="73"/>
      <c r="F1565" s="76"/>
      <c r="G1565" s="265"/>
      <c r="H1565" s="122"/>
      <c r="I1565" s="74"/>
      <c r="J1565" s="75"/>
      <c r="K1565" s="75"/>
      <c r="L1565" s="134" t="str">
        <f>IF(AND('331-CT'!$E$7=TH!H1565,OR(J1565="331",K1565="331")),"x","")</f>
        <v/>
      </c>
    </row>
    <row r="1566" spans="1:12" ht="13.5" customHeight="1">
      <c r="A1566" s="72" t="str">
        <f t="shared" si="61"/>
        <v/>
      </c>
      <c r="B1566" s="72" t="str">
        <f t="shared" si="62"/>
        <v/>
      </c>
      <c r="C1566" s="73"/>
      <c r="D1566" s="73"/>
      <c r="E1566" s="73"/>
      <c r="F1566" s="76"/>
      <c r="G1566" s="265"/>
      <c r="H1566" s="122"/>
      <c r="I1566" s="74"/>
      <c r="J1566" s="75"/>
      <c r="K1566" s="75"/>
      <c r="L1566" s="134" t="str">
        <f>IF(AND('331-CT'!$E$7=TH!H1566,OR(J1566="331",K1566="331")),"x","")</f>
        <v/>
      </c>
    </row>
    <row r="1567" spans="1:12" ht="13.5" customHeight="1">
      <c r="A1567" s="72" t="str">
        <f t="shared" si="61"/>
        <v/>
      </c>
      <c r="B1567" s="72" t="str">
        <f t="shared" si="62"/>
        <v/>
      </c>
      <c r="C1567" s="73"/>
      <c r="D1567" s="73"/>
      <c r="E1567" s="73"/>
      <c r="F1567" s="76"/>
      <c r="G1567" s="265"/>
      <c r="H1567" s="122"/>
      <c r="I1567" s="74"/>
      <c r="J1567" s="75"/>
      <c r="K1567" s="75"/>
      <c r="L1567" s="134" t="str">
        <f>IF(AND('331-CT'!$E$7=TH!H1567,OR(J1567="331",K1567="331")),"x","")</f>
        <v/>
      </c>
    </row>
    <row r="1568" spans="1:12" ht="13.5" customHeight="1">
      <c r="A1568" s="72" t="str">
        <f t="shared" si="61"/>
        <v/>
      </c>
      <c r="B1568" s="72" t="str">
        <f t="shared" si="62"/>
        <v/>
      </c>
      <c r="C1568" s="73"/>
      <c r="D1568" s="73"/>
      <c r="E1568" s="73"/>
      <c r="F1568" s="76"/>
      <c r="G1568" s="265"/>
      <c r="H1568" s="122"/>
      <c r="I1568" s="74"/>
      <c r="J1568" s="75"/>
      <c r="K1568" s="75"/>
      <c r="L1568" s="134" t="str">
        <f>IF(AND('331-CT'!$E$7=TH!H1568,OR(J1568="331",K1568="331")),"x","")</f>
        <v/>
      </c>
    </row>
    <row r="1569" spans="1:12" ht="13.5" customHeight="1">
      <c r="A1569" s="72" t="str">
        <f t="shared" si="61"/>
        <v/>
      </c>
      <c r="B1569" s="72" t="str">
        <f t="shared" si="62"/>
        <v/>
      </c>
      <c r="C1569" s="73"/>
      <c r="D1569" s="73"/>
      <c r="E1569" s="73"/>
      <c r="F1569" s="76"/>
      <c r="G1569" s="265"/>
      <c r="H1569" s="122"/>
      <c r="I1569" s="74"/>
      <c r="J1569" s="75"/>
      <c r="K1569" s="75"/>
      <c r="L1569" s="134" t="str">
        <f>IF(AND('331-CT'!$E$7=TH!H1569,OR(J1569="331",K1569="331")),"x","")</f>
        <v/>
      </c>
    </row>
    <row r="1570" spans="1:12" ht="13.5" customHeight="1">
      <c r="A1570" s="72" t="str">
        <f t="shared" si="61"/>
        <v/>
      </c>
      <c r="B1570" s="72" t="str">
        <f t="shared" si="62"/>
        <v/>
      </c>
      <c r="C1570" s="73"/>
      <c r="D1570" s="73"/>
      <c r="E1570" s="73"/>
      <c r="F1570" s="76"/>
      <c r="G1570" s="265"/>
      <c r="H1570" s="122"/>
      <c r="I1570" s="74"/>
      <c r="J1570" s="75"/>
      <c r="K1570" s="75"/>
      <c r="L1570" s="134" t="str">
        <f>IF(AND('331-CT'!$E$7=TH!H1570,OR(J1570="331",K1570="331")),"x","")</f>
        <v/>
      </c>
    </row>
    <row r="1571" spans="1:12" ht="13.5" customHeight="1">
      <c r="A1571" s="72" t="str">
        <f t="shared" si="61"/>
        <v/>
      </c>
      <c r="B1571" s="72" t="str">
        <f t="shared" si="62"/>
        <v/>
      </c>
      <c r="C1571" s="73"/>
      <c r="D1571" s="73"/>
      <c r="E1571" s="73"/>
      <c r="F1571" s="76"/>
      <c r="G1571" s="265"/>
      <c r="H1571" s="122"/>
      <c r="I1571" s="74"/>
      <c r="J1571" s="75"/>
      <c r="K1571" s="75"/>
      <c r="L1571" s="134" t="str">
        <f>IF(AND('331-CT'!$E$7=TH!H1571,OR(J1571="331",K1571="331")),"x","")</f>
        <v/>
      </c>
    </row>
    <row r="1572" spans="1:12" ht="13.5" customHeight="1">
      <c r="A1572" s="72" t="str">
        <f t="shared" si="61"/>
        <v/>
      </c>
      <c r="B1572" s="72" t="str">
        <f t="shared" si="62"/>
        <v/>
      </c>
      <c r="C1572" s="73"/>
      <c r="D1572" s="73"/>
      <c r="E1572" s="73"/>
      <c r="F1572" s="76"/>
      <c r="G1572" s="265"/>
      <c r="H1572" s="122"/>
      <c r="I1572" s="74"/>
      <c r="J1572" s="75"/>
      <c r="K1572" s="75"/>
      <c r="L1572" s="134" t="str">
        <f>IF(AND('331-CT'!$E$7=TH!H1572,OR(J1572="331",K1572="331")),"x","")</f>
        <v/>
      </c>
    </row>
    <row r="1573" spans="1:12" ht="13.5" customHeight="1">
      <c r="A1573" s="72" t="str">
        <f t="shared" si="61"/>
        <v/>
      </c>
      <c r="B1573" s="72" t="str">
        <f t="shared" si="62"/>
        <v/>
      </c>
      <c r="C1573" s="73"/>
      <c r="D1573" s="73"/>
      <c r="E1573" s="73"/>
      <c r="F1573" s="76"/>
      <c r="G1573" s="265"/>
      <c r="H1573" s="122"/>
      <c r="I1573" s="74"/>
      <c r="J1573" s="75"/>
      <c r="K1573" s="75"/>
      <c r="L1573" s="134" t="str">
        <f>IF(AND('331-CT'!$E$7=TH!H1573,OR(J1573="331",K1573="331")),"x","")</f>
        <v/>
      </c>
    </row>
    <row r="1574" spans="1:12" ht="13.5" customHeight="1">
      <c r="A1574" s="72" t="str">
        <f t="shared" si="61"/>
        <v/>
      </c>
      <c r="B1574" s="72" t="str">
        <f t="shared" si="62"/>
        <v/>
      </c>
      <c r="C1574" s="73"/>
      <c r="D1574" s="73"/>
      <c r="E1574" s="73"/>
      <c r="F1574" s="76"/>
      <c r="G1574" s="265"/>
      <c r="H1574" s="122"/>
      <c r="I1574" s="74"/>
      <c r="J1574" s="75"/>
      <c r="K1574" s="75"/>
      <c r="L1574" s="134" t="str">
        <f>IF(AND('331-CT'!$E$7=TH!H1574,OR(J1574="331",K1574="331")),"x","")</f>
        <v/>
      </c>
    </row>
    <row r="1575" spans="1:12" ht="13.5" customHeight="1">
      <c r="A1575" s="72" t="str">
        <f t="shared" si="61"/>
        <v/>
      </c>
      <c r="B1575" s="72" t="str">
        <f t="shared" si="62"/>
        <v/>
      </c>
      <c r="C1575" s="73"/>
      <c r="D1575" s="73"/>
      <c r="E1575" s="73"/>
      <c r="F1575" s="76"/>
      <c r="G1575" s="265"/>
      <c r="H1575" s="122"/>
      <c r="I1575" s="74"/>
      <c r="J1575" s="75"/>
      <c r="K1575" s="75"/>
      <c r="L1575" s="134" t="str">
        <f>IF(AND('331-CT'!$E$7=TH!H1575,OR(J1575="331",K1575="331")),"x","")</f>
        <v/>
      </c>
    </row>
    <row r="1576" spans="1:12" ht="13.5" customHeight="1">
      <c r="A1576" s="72" t="str">
        <f t="shared" si="61"/>
        <v/>
      </c>
      <c r="B1576" s="72" t="str">
        <f t="shared" si="62"/>
        <v/>
      </c>
      <c r="C1576" s="73"/>
      <c r="D1576" s="73"/>
      <c r="E1576" s="73"/>
      <c r="F1576" s="76"/>
      <c r="G1576" s="265"/>
      <c r="H1576" s="122"/>
      <c r="I1576" s="74"/>
      <c r="J1576" s="75"/>
      <c r="K1576" s="75"/>
      <c r="L1576" s="134" t="str">
        <f>IF(AND('331-CT'!$E$7=TH!H1576,OR(J1576="331",K1576="331")),"x","")</f>
        <v/>
      </c>
    </row>
    <row r="1577" spans="1:12" ht="13.5" customHeight="1">
      <c r="A1577" s="72" t="str">
        <f t="shared" si="61"/>
        <v/>
      </c>
      <c r="B1577" s="72" t="str">
        <f t="shared" si="62"/>
        <v/>
      </c>
      <c r="C1577" s="73"/>
      <c r="D1577" s="73"/>
      <c r="E1577" s="73"/>
      <c r="F1577" s="76"/>
      <c r="G1577" s="265"/>
      <c r="H1577" s="122"/>
      <c r="I1577" s="74"/>
      <c r="J1577" s="75"/>
      <c r="K1577" s="75"/>
      <c r="L1577" s="134" t="str">
        <f>IF(AND('331-CT'!$E$7=TH!H1577,OR(J1577="331",K1577="331")),"x","")</f>
        <v/>
      </c>
    </row>
    <row r="1578" spans="1:12" ht="13.5" customHeight="1">
      <c r="A1578" s="72" t="str">
        <f t="shared" si="61"/>
        <v/>
      </c>
      <c r="B1578" s="72" t="str">
        <f t="shared" si="62"/>
        <v/>
      </c>
      <c r="C1578" s="73"/>
      <c r="D1578" s="73"/>
      <c r="E1578" s="73"/>
      <c r="F1578" s="76"/>
      <c r="G1578" s="265"/>
      <c r="H1578" s="122"/>
      <c r="I1578" s="74"/>
      <c r="J1578" s="75"/>
      <c r="K1578" s="75"/>
      <c r="L1578" s="134" t="str">
        <f>IF(AND('331-CT'!$E$7=TH!H1578,OR(J1578="331",K1578="331")),"x","")</f>
        <v/>
      </c>
    </row>
    <row r="1579" spans="1:12" ht="13.5" customHeight="1">
      <c r="A1579" s="72" t="str">
        <f t="shared" si="61"/>
        <v/>
      </c>
      <c r="B1579" s="72" t="str">
        <f t="shared" si="62"/>
        <v/>
      </c>
      <c r="C1579" s="73"/>
      <c r="D1579" s="73"/>
      <c r="E1579" s="73"/>
      <c r="F1579" s="76"/>
      <c r="G1579" s="265"/>
      <c r="H1579" s="122"/>
      <c r="I1579" s="74"/>
      <c r="J1579" s="75"/>
      <c r="K1579" s="75"/>
      <c r="L1579" s="134" t="str">
        <f>IF(AND('331-CT'!$E$7=TH!H1579,OR(J1579="331",K1579="331")),"x","")</f>
        <v/>
      </c>
    </row>
    <row r="1580" spans="1:12" ht="13.5" customHeight="1">
      <c r="A1580" s="72" t="str">
        <f t="shared" si="61"/>
        <v/>
      </c>
      <c r="B1580" s="72" t="str">
        <f t="shared" si="62"/>
        <v/>
      </c>
      <c r="C1580" s="73"/>
      <c r="D1580" s="73"/>
      <c r="E1580" s="73"/>
      <c r="F1580" s="76"/>
      <c r="G1580" s="265"/>
      <c r="H1580" s="122"/>
      <c r="I1580" s="74"/>
      <c r="J1580" s="75"/>
      <c r="K1580" s="75"/>
      <c r="L1580" s="134" t="str">
        <f>IF(AND('331-CT'!$E$7=TH!H1580,OR(J1580="331",K1580="331")),"x","")</f>
        <v/>
      </c>
    </row>
    <row r="1581" spans="1:12" ht="13.5" customHeight="1">
      <c r="A1581" s="72" t="str">
        <f t="shared" si="61"/>
        <v/>
      </c>
      <c r="B1581" s="72" t="str">
        <f t="shared" si="62"/>
        <v/>
      </c>
      <c r="C1581" s="73"/>
      <c r="D1581" s="73"/>
      <c r="E1581" s="73"/>
      <c r="F1581" s="76"/>
      <c r="G1581" s="265"/>
      <c r="H1581" s="122"/>
      <c r="I1581" s="74"/>
      <c r="J1581" s="75"/>
      <c r="K1581" s="75"/>
      <c r="L1581" s="134" t="str">
        <f>IF(AND('331-CT'!$E$7=TH!H1581,OR(J1581="331",K1581="331")),"x","")</f>
        <v/>
      </c>
    </row>
    <row r="1582" spans="1:12" ht="13.5" customHeight="1">
      <c r="A1582" s="72" t="str">
        <f t="shared" si="61"/>
        <v/>
      </c>
      <c r="B1582" s="72" t="str">
        <f t="shared" si="62"/>
        <v/>
      </c>
      <c r="C1582" s="73"/>
      <c r="D1582" s="73"/>
      <c r="E1582" s="73"/>
      <c r="F1582" s="76"/>
      <c r="G1582" s="265"/>
      <c r="H1582" s="122"/>
      <c r="I1582" s="74"/>
      <c r="J1582" s="75"/>
      <c r="K1582" s="75"/>
      <c r="L1582" s="134" t="str">
        <f>IF(AND('331-CT'!$E$7=TH!H1582,OR(J1582="331",K1582="331")),"x","")</f>
        <v/>
      </c>
    </row>
    <row r="1583" spans="1:12" ht="13.5" customHeight="1">
      <c r="A1583" s="72" t="str">
        <f t="shared" si="61"/>
        <v/>
      </c>
      <c r="B1583" s="72" t="str">
        <f t="shared" si="62"/>
        <v/>
      </c>
      <c r="C1583" s="73"/>
      <c r="D1583" s="73"/>
      <c r="E1583" s="73"/>
      <c r="F1583" s="76"/>
      <c r="G1583" s="265"/>
      <c r="H1583" s="122"/>
      <c r="I1583" s="74"/>
      <c r="J1583" s="75"/>
      <c r="K1583" s="75"/>
      <c r="L1583" s="134" t="str">
        <f>IF(AND('331-CT'!$E$7=TH!H1583,OR(J1583="331",K1583="331")),"x","")</f>
        <v/>
      </c>
    </row>
    <row r="1584" spans="1:12" ht="13.5" customHeight="1">
      <c r="A1584" s="72" t="str">
        <f t="shared" si="61"/>
        <v/>
      </c>
      <c r="B1584" s="72" t="str">
        <f t="shared" si="62"/>
        <v/>
      </c>
      <c r="C1584" s="73"/>
      <c r="D1584" s="73"/>
      <c r="E1584" s="73"/>
      <c r="F1584" s="76"/>
      <c r="G1584" s="265"/>
      <c r="H1584" s="122"/>
      <c r="I1584" s="74"/>
      <c r="J1584" s="75"/>
      <c r="K1584" s="75"/>
      <c r="L1584" s="134" t="str">
        <f>IF(AND('331-CT'!$E$7=TH!H1584,OR(J1584="331",K1584="331")),"x","")</f>
        <v/>
      </c>
    </row>
    <row r="1585" spans="1:12" ht="13.5" customHeight="1">
      <c r="A1585" s="72" t="str">
        <f t="shared" si="61"/>
        <v/>
      </c>
      <c r="B1585" s="72" t="str">
        <f t="shared" si="62"/>
        <v/>
      </c>
      <c r="C1585" s="73"/>
      <c r="D1585" s="73"/>
      <c r="E1585" s="73"/>
      <c r="F1585" s="76"/>
      <c r="G1585" s="265"/>
      <c r="H1585" s="122"/>
      <c r="I1585" s="74"/>
      <c r="J1585" s="75"/>
      <c r="K1585" s="75"/>
      <c r="L1585" s="134" t="str">
        <f>IF(AND('331-CT'!$E$7=TH!H1585,OR(J1585="331",K1585="331")),"x","")</f>
        <v/>
      </c>
    </row>
    <row r="1586" spans="1:12" ht="13.5" customHeight="1">
      <c r="A1586" s="72" t="str">
        <f t="shared" si="61"/>
        <v/>
      </c>
      <c r="B1586" s="72" t="str">
        <f t="shared" si="62"/>
        <v/>
      </c>
      <c r="C1586" s="73"/>
      <c r="D1586" s="73"/>
      <c r="E1586" s="73"/>
      <c r="F1586" s="76"/>
      <c r="G1586" s="265"/>
      <c r="H1586" s="122"/>
      <c r="I1586" s="74"/>
      <c r="J1586" s="75"/>
      <c r="K1586" s="75"/>
      <c r="L1586" s="134" t="str">
        <f>IF(AND('331-CT'!$E$7=TH!H1586,OR(J1586="331",K1586="331")),"x","")</f>
        <v/>
      </c>
    </row>
    <row r="1587" spans="1:12" ht="13.5" customHeight="1">
      <c r="A1587" s="72" t="str">
        <f t="shared" ref="A1587:A1588" si="63">IF(C1587&lt;&gt;"",YEAR(C1587),"")</f>
        <v/>
      </c>
      <c r="B1587" s="72" t="str">
        <f t="shared" ref="B1587:B1588" si="64">IF(C1587&lt;&gt;"",MONTH(C1587),"")</f>
        <v/>
      </c>
      <c r="C1587" s="73"/>
      <c r="D1587" s="73"/>
      <c r="E1587" s="73"/>
      <c r="F1587" s="76"/>
      <c r="G1587" s="265"/>
      <c r="H1587" s="122"/>
      <c r="I1587" s="74"/>
      <c r="J1587" s="75"/>
      <c r="K1587" s="75"/>
      <c r="L1587" s="134" t="str">
        <f>IF(AND('331-CT'!$E$7=TH!H1587,OR(J1587="331",K1587="331")),"x","")</f>
        <v/>
      </c>
    </row>
    <row r="1588" spans="1:12" ht="13.5" customHeight="1">
      <c r="A1588" s="72" t="str">
        <f t="shared" si="63"/>
        <v/>
      </c>
      <c r="B1588" s="72" t="str">
        <f t="shared" si="64"/>
        <v/>
      </c>
      <c r="C1588" s="73"/>
      <c r="D1588" s="73"/>
      <c r="E1588" s="73"/>
      <c r="F1588" s="76"/>
      <c r="G1588" s="265"/>
      <c r="H1588" s="122"/>
      <c r="I1588" s="74"/>
      <c r="J1588" s="75"/>
      <c r="K1588" s="75"/>
      <c r="L1588" s="134" t="str">
        <f>IF(AND('331-CT'!$E$7=TH!H1588,OR(J1588="331",K1588="331")),"x","")</f>
        <v/>
      </c>
    </row>
    <row r="1589" spans="1:12" ht="13.5" customHeight="1">
      <c r="A1589" s="72" t="str">
        <f t="shared" ref="A1589:A1652" si="65">IF(C1589&lt;&gt;"",YEAR(C1589),"")</f>
        <v/>
      </c>
      <c r="B1589" s="72" t="str">
        <f t="shared" ref="B1589:B1652" si="66">IF(C1589&lt;&gt;"",MONTH(C1589),"")</f>
        <v/>
      </c>
      <c r="C1589" s="73"/>
      <c r="D1589" s="73"/>
      <c r="E1589" s="73"/>
      <c r="F1589" s="76"/>
      <c r="G1589" s="265"/>
      <c r="H1589" s="122"/>
      <c r="I1589" s="74"/>
      <c r="J1589" s="75"/>
      <c r="K1589" s="75"/>
      <c r="L1589" s="134" t="str">
        <f>IF(AND('331-CT'!$E$7=TH!H1589,OR(J1589="331",K1589="331")),"x","")</f>
        <v/>
      </c>
    </row>
    <row r="1590" spans="1:12" ht="13.5" customHeight="1">
      <c r="A1590" s="72" t="str">
        <f t="shared" si="65"/>
        <v/>
      </c>
      <c r="B1590" s="72" t="str">
        <f t="shared" si="66"/>
        <v/>
      </c>
      <c r="C1590" s="73"/>
      <c r="D1590" s="73"/>
      <c r="E1590" s="73"/>
      <c r="F1590" s="76"/>
      <c r="G1590" s="265"/>
      <c r="H1590" s="122"/>
      <c r="I1590" s="74"/>
      <c r="J1590" s="75"/>
      <c r="K1590" s="75"/>
      <c r="L1590" s="134" t="str">
        <f>IF(AND('331-CT'!$E$7=TH!H1590,OR(J1590="331",K1590="331")),"x","")</f>
        <v/>
      </c>
    </row>
    <row r="1591" spans="1:12" ht="13.5" customHeight="1">
      <c r="A1591" s="72" t="str">
        <f t="shared" si="65"/>
        <v/>
      </c>
      <c r="B1591" s="72" t="str">
        <f t="shared" si="66"/>
        <v/>
      </c>
      <c r="C1591" s="73"/>
      <c r="D1591" s="73"/>
      <c r="E1591" s="73"/>
      <c r="F1591" s="76"/>
      <c r="G1591" s="265"/>
      <c r="H1591" s="122"/>
      <c r="I1591" s="74"/>
      <c r="J1591" s="75"/>
      <c r="K1591" s="75"/>
      <c r="L1591" s="134" t="str">
        <f>IF(AND('331-CT'!$E$7=TH!H1591,OR(J1591="331",K1591="331")),"x","")</f>
        <v/>
      </c>
    </row>
    <row r="1592" spans="1:12" ht="13.5" customHeight="1">
      <c r="A1592" s="72" t="str">
        <f t="shared" si="65"/>
        <v/>
      </c>
      <c r="B1592" s="72" t="str">
        <f t="shared" si="66"/>
        <v/>
      </c>
      <c r="C1592" s="73"/>
      <c r="D1592" s="73"/>
      <c r="E1592" s="73"/>
      <c r="F1592" s="76"/>
      <c r="G1592" s="265"/>
      <c r="H1592" s="122"/>
      <c r="I1592" s="74"/>
      <c r="J1592" s="75"/>
      <c r="K1592" s="75"/>
      <c r="L1592" s="134" t="str">
        <f>IF(AND('331-CT'!$E$7=TH!H1592,OR(J1592="331",K1592="331")),"x","")</f>
        <v/>
      </c>
    </row>
    <row r="1593" spans="1:12" ht="13.5" customHeight="1">
      <c r="A1593" s="72" t="str">
        <f t="shared" si="65"/>
        <v/>
      </c>
      <c r="B1593" s="72" t="str">
        <f t="shared" si="66"/>
        <v/>
      </c>
      <c r="C1593" s="73"/>
      <c r="D1593" s="73"/>
      <c r="E1593" s="73"/>
      <c r="F1593" s="76"/>
      <c r="G1593" s="265"/>
      <c r="H1593" s="122"/>
      <c r="I1593" s="74"/>
      <c r="J1593" s="75"/>
      <c r="K1593" s="75"/>
      <c r="L1593" s="134" t="str">
        <f>IF(AND('331-CT'!$E$7=TH!H1593,OR(J1593="331",K1593="331")),"x","")</f>
        <v/>
      </c>
    </row>
    <row r="1594" spans="1:12" ht="13.5" customHeight="1">
      <c r="A1594" s="72" t="str">
        <f t="shared" si="65"/>
        <v/>
      </c>
      <c r="B1594" s="72" t="str">
        <f t="shared" si="66"/>
        <v/>
      </c>
      <c r="C1594" s="73"/>
      <c r="D1594" s="73"/>
      <c r="E1594" s="73"/>
      <c r="F1594" s="76"/>
      <c r="G1594" s="265"/>
      <c r="H1594" s="122"/>
      <c r="I1594" s="74"/>
      <c r="J1594" s="75"/>
      <c r="K1594" s="75"/>
      <c r="L1594" s="134" t="str">
        <f>IF(AND('331-CT'!$E$7=TH!H1594,OR(J1594="331",K1594="331")),"x","")</f>
        <v/>
      </c>
    </row>
    <row r="1595" spans="1:12" ht="13.5" customHeight="1">
      <c r="A1595" s="72" t="str">
        <f t="shared" si="65"/>
        <v/>
      </c>
      <c r="B1595" s="72" t="str">
        <f t="shared" si="66"/>
        <v/>
      </c>
      <c r="C1595" s="73"/>
      <c r="D1595" s="73"/>
      <c r="E1595" s="73"/>
      <c r="F1595" s="76"/>
      <c r="G1595" s="265"/>
      <c r="H1595" s="122"/>
      <c r="I1595" s="74"/>
      <c r="J1595" s="75"/>
      <c r="K1595" s="75"/>
      <c r="L1595" s="134" t="str">
        <f>IF(AND('331-CT'!$E$7=TH!H1595,OR(J1595="331",K1595="331")),"x","")</f>
        <v/>
      </c>
    </row>
    <row r="1596" spans="1:12" ht="13.5" customHeight="1">
      <c r="A1596" s="72" t="str">
        <f t="shared" si="65"/>
        <v/>
      </c>
      <c r="B1596" s="72" t="str">
        <f t="shared" si="66"/>
        <v/>
      </c>
      <c r="C1596" s="73"/>
      <c r="D1596" s="73"/>
      <c r="E1596" s="73"/>
      <c r="F1596" s="76"/>
      <c r="G1596" s="265"/>
      <c r="H1596" s="122"/>
      <c r="I1596" s="74"/>
      <c r="J1596" s="75"/>
      <c r="K1596" s="75"/>
      <c r="L1596" s="134" t="str">
        <f>IF(AND('331-CT'!$E$7=TH!H1596,OR(J1596="331",K1596="331")),"x","")</f>
        <v/>
      </c>
    </row>
    <row r="1597" spans="1:12" ht="13.5" customHeight="1">
      <c r="A1597" s="72" t="str">
        <f t="shared" si="65"/>
        <v/>
      </c>
      <c r="B1597" s="72" t="str">
        <f t="shared" si="66"/>
        <v/>
      </c>
      <c r="C1597" s="73"/>
      <c r="D1597" s="73"/>
      <c r="E1597" s="73"/>
      <c r="F1597" s="76"/>
      <c r="G1597" s="265"/>
      <c r="H1597" s="122"/>
      <c r="I1597" s="74"/>
      <c r="J1597" s="75"/>
      <c r="K1597" s="75"/>
      <c r="L1597" s="134" t="str">
        <f>IF(AND('331-CT'!$E$7=TH!H1597,OR(J1597="331",K1597="331")),"x","")</f>
        <v/>
      </c>
    </row>
    <row r="1598" spans="1:12" ht="13.5" customHeight="1">
      <c r="A1598" s="72" t="str">
        <f t="shared" si="65"/>
        <v/>
      </c>
      <c r="B1598" s="72" t="str">
        <f t="shared" si="66"/>
        <v/>
      </c>
      <c r="C1598" s="73"/>
      <c r="D1598" s="73"/>
      <c r="E1598" s="73"/>
      <c r="F1598" s="76"/>
      <c r="G1598" s="265"/>
      <c r="H1598" s="122"/>
      <c r="I1598" s="74"/>
      <c r="J1598" s="75"/>
      <c r="K1598" s="75"/>
      <c r="L1598" s="134" t="str">
        <f>IF(AND('331-CT'!$E$7=TH!H1598,OR(J1598="331",K1598="331")),"x","")</f>
        <v/>
      </c>
    </row>
    <row r="1599" spans="1:12" ht="13.5" customHeight="1">
      <c r="A1599" s="72" t="str">
        <f t="shared" si="65"/>
        <v/>
      </c>
      <c r="B1599" s="72" t="str">
        <f t="shared" si="66"/>
        <v/>
      </c>
      <c r="C1599" s="73"/>
      <c r="D1599" s="73"/>
      <c r="E1599" s="73"/>
      <c r="F1599" s="76"/>
      <c r="G1599" s="265"/>
      <c r="H1599" s="122"/>
      <c r="I1599" s="74"/>
      <c r="J1599" s="75"/>
      <c r="K1599" s="75"/>
      <c r="L1599" s="134" t="str">
        <f>IF(AND('331-CT'!$E$7=TH!H1599,OR(J1599="331",K1599="331")),"x","")</f>
        <v/>
      </c>
    </row>
    <row r="1600" spans="1:12" ht="13.5" customHeight="1">
      <c r="A1600" s="72" t="str">
        <f t="shared" si="65"/>
        <v/>
      </c>
      <c r="B1600" s="72" t="str">
        <f t="shared" si="66"/>
        <v/>
      </c>
      <c r="C1600" s="73"/>
      <c r="D1600" s="73"/>
      <c r="E1600" s="73"/>
      <c r="F1600" s="76"/>
      <c r="G1600" s="265"/>
      <c r="H1600" s="122"/>
      <c r="I1600" s="74"/>
      <c r="J1600" s="75"/>
      <c r="K1600" s="75"/>
      <c r="L1600" s="134" t="str">
        <f>IF(AND('331-CT'!$E$7=TH!H1600,OR(J1600="331",K1600="331")),"x","")</f>
        <v/>
      </c>
    </row>
    <row r="1601" spans="1:12" ht="13.5" customHeight="1">
      <c r="A1601" s="72" t="str">
        <f t="shared" si="65"/>
        <v/>
      </c>
      <c r="B1601" s="72" t="str">
        <f t="shared" si="66"/>
        <v/>
      </c>
      <c r="C1601" s="73"/>
      <c r="D1601" s="73"/>
      <c r="E1601" s="73"/>
      <c r="F1601" s="76"/>
      <c r="G1601" s="265"/>
      <c r="H1601" s="122"/>
      <c r="I1601" s="74"/>
      <c r="J1601" s="75"/>
      <c r="K1601" s="75"/>
      <c r="L1601" s="134" t="str">
        <f>IF(AND('331-CT'!$E$7=TH!H1601,OR(J1601="331",K1601="331")),"x","")</f>
        <v/>
      </c>
    </row>
    <row r="1602" spans="1:12" ht="13.5" customHeight="1">
      <c r="A1602" s="72" t="str">
        <f t="shared" si="65"/>
        <v/>
      </c>
      <c r="B1602" s="72" t="str">
        <f t="shared" si="66"/>
        <v/>
      </c>
      <c r="C1602" s="73"/>
      <c r="D1602" s="73"/>
      <c r="E1602" s="73"/>
      <c r="F1602" s="76"/>
      <c r="G1602" s="265"/>
      <c r="H1602" s="122"/>
      <c r="I1602" s="74"/>
      <c r="J1602" s="75"/>
      <c r="K1602" s="75"/>
      <c r="L1602" s="134" t="str">
        <f>IF(AND('331-CT'!$E$7=TH!H1602,OR(J1602="331",K1602="331")),"x","")</f>
        <v/>
      </c>
    </row>
    <row r="1603" spans="1:12" ht="13.5" customHeight="1">
      <c r="A1603" s="72" t="str">
        <f t="shared" si="65"/>
        <v/>
      </c>
      <c r="B1603" s="72" t="str">
        <f t="shared" si="66"/>
        <v/>
      </c>
      <c r="C1603" s="73"/>
      <c r="D1603" s="73"/>
      <c r="E1603" s="73"/>
      <c r="F1603" s="76"/>
      <c r="G1603" s="265"/>
      <c r="H1603" s="122"/>
      <c r="I1603" s="74"/>
      <c r="J1603" s="75"/>
      <c r="K1603" s="75"/>
      <c r="L1603" s="134" t="str">
        <f>IF(AND('331-CT'!$E$7=TH!H1603,OR(J1603="331",K1603="331")),"x","")</f>
        <v/>
      </c>
    </row>
    <row r="1604" spans="1:12" ht="13.5" customHeight="1">
      <c r="A1604" s="72" t="str">
        <f t="shared" si="65"/>
        <v/>
      </c>
      <c r="B1604" s="72" t="str">
        <f t="shared" si="66"/>
        <v/>
      </c>
      <c r="C1604" s="73"/>
      <c r="D1604" s="73"/>
      <c r="E1604" s="73"/>
      <c r="F1604" s="76"/>
      <c r="G1604" s="265"/>
      <c r="H1604" s="122"/>
      <c r="I1604" s="74"/>
      <c r="J1604" s="75"/>
      <c r="K1604" s="75"/>
      <c r="L1604" s="134" t="str">
        <f>IF(AND('331-CT'!$E$7=TH!H1604,OR(J1604="331",K1604="331")),"x","")</f>
        <v/>
      </c>
    </row>
    <row r="1605" spans="1:12" ht="13.5" customHeight="1">
      <c r="A1605" s="72" t="str">
        <f t="shared" si="65"/>
        <v/>
      </c>
      <c r="B1605" s="72" t="str">
        <f t="shared" si="66"/>
        <v/>
      </c>
      <c r="C1605" s="73"/>
      <c r="D1605" s="73"/>
      <c r="E1605" s="73"/>
      <c r="F1605" s="76"/>
      <c r="G1605" s="265"/>
      <c r="H1605" s="122"/>
      <c r="I1605" s="74"/>
      <c r="J1605" s="75"/>
      <c r="K1605" s="75"/>
      <c r="L1605" s="134" t="str">
        <f>IF(AND('331-CT'!$E$7=TH!H1605,OR(J1605="331",K1605="331")),"x","")</f>
        <v/>
      </c>
    </row>
    <row r="1606" spans="1:12" ht="13.5" customHeight="1">
      <c r="A1606" s="72" t="str">
        <f t="shared" si="65"/>
        <v/>
      </c>
      <c r="B1606" s="72" t="str">
        <f t="shared" si="66"/>
        <v/>
      </c>
      <c r="C1606" s="73"/>
      <c r="D1606" s="73"/>
      <c r="E1606" s="73"/>
      <c r="F1606" s="76"/>
      <c r="G1606" s="265"/>
      <c r="H1606" s="122"/>
      <c r="I1606" s="74"/>
      <c r="J1606" s="75"/>
      <c r="K1606" s="75"/>
      <c r="L1606" s="134" t="str">
        <f>IF(AND('331-CT'!$E$7=TH!H1606,OR(J1606="331",K1606="331")),"x","")</f>
        <v/>
      </c>
    </row>
    <row r="1607" spans="1:12" ht="13.5" customHeight="1">
      <c r="A1607" s="72" t="str">
        <f t="shared" si="65"/>
        <v/>
      </c>
      <c r="B1607" s="72" t="str">
        <f t="shared" si="66"/>
        <v/>
      </c>
      <c r="C1607" s="73"/>
      <c r="D1607" s="73"/>
      <c r="E1607" s="73"/>
      <c r="F1607" s="76"/>
      <c r="G1607" s="265"/>
      <c r="H1607" s="122"/>
      <c r="I1607" s="74"/>
      <c r="J1607" s="75"/>
      <c r="K1607" s="75"/>
      <c r="L1607" s="134" t="str">
        <f>IF(AND('331-CT'!$E$7=TH!H1607,OR(J1607="331",K1607="331")),"x","")</f>
        <v/>
      </c>
    </row>
    <row r="1608" spans="1:12" ht="13.5" customHeight="1">
      <c r="A1608" s="72" t="str">
        <f t="shared" si="65"/>
        <v/>
      </c>
      <c r="B1608" s="72" t="str">
        <f t="shared" si="66"/>
        <v/>
      </c>
      <c r="C1608" s="73"/>
      <c r="D1608" s="73"/>
      <c r="E1608" s="73"/>
      <c r="F1608" s="76"/>
      <c r="G1608" s="265"/>
      <c r="H1608" s="122"/>
      <c r="I1608" s="74"/>
      <c r="J1608" s="75"/>
      <c r="K1608" s="75"/>
      <c r="L1608" s="134" t="str">
        <f>IF(AND('331-CT'!$E$7=TH!H1608,OR(J1608="331",K1608="331")),"x","")</f>
        <v/>
      </c>
    </row>
    <row r="1609" spans="1:12" ht="13.5" customHeight="1">
      <c r="A1609" s="72" t="str">
        <f t="shared" si="65"/>
        <v/>
      </c>
      <c r="B1609" s="72" t="str">
        <f t="shared" si="66"/>
        <v/>
      </c>
      <c r="C1609" s="73"/>
      <c r="D1609" s="73"/>
      <c r="E1609" s="73"/>
      <c r="F1609" s="76"/>
      <c r="G1609" s="265"/>
      <c r="H1609" s="122"/>
      <c r="I1609" s="74"/>
      <c r="J1609" s="75"/>
      <c r="K1609" s="75"/>
      <c r="L1609" s="134" t="str">
        <f>IF(AND('331-CT'!$E$7=TH!H1609,OR(J1609="331",K1609="331")),"x","")</f>
        <v/>
      </c>
    </row>
    <row r="1610" spans="1:12" ht="13.5" customHeight="1">
      <c r="A1610" s="72" t="str">
        <f t="shared" si="65"/>
        <v/>
      </c>
      <c r="B1610" s="72" t="str">
        <f t="shared" si="66"/>
        <v/>
      </c>
      <c r="C1610" s="73"/>
      <c r="D1610" s="73"/>
      <c r="E1610" s="73"/>
      <c r="F1610" s="76"/>
      <c r="G1610" s="265"/>
      <c r="H1610" s="122"/>
      <c r="I1610" s="74"/>
      <c r="J1610" s="75"/>
      <c r="K1610" s="75"/>
      <c r="L1610" s="134" t="str">
        <f>IF(AND('331-CT'!$E$7=TH!H1610,OR(J1610="331",K1610="331")),"x","")</f>
        <v/>
      </c>
    </row>
    <row r="1611" spans="1:12" ht="13.5" customHeight="1">
      <c r="A1611" s="72" t="str">
        <f t="shared" si="65"/>
        <v/>
      </c>
      <c r="B1611" s="72" t="str">
        <f t="shared" si="66"/>
        <v/>
      </c>
      <c r="C1611" s="73"/>
      <c r="D1611" s="73"/>
      <c r="E1611" s="73"/>
      <c r="F1611" s="76"/>
      <c r="G1611" s="265"/>
      <c r="H1611" s="122"/>
      <c r="I1611" s="74"/>
      <c r="J1611" s="75"/>
      <c r="K1611" s="75"/>
      <c r="L1611" s="134" t="str">
        <f>IF(AND('331-CT'!$E$7=TH!H1611,OR(J1611="331",K1611="331")),"x","")</f>
        <v/>
      </c>
    </row>
    <row r="1612" spans="1:12" ht="13.5" customHeight="1">
      <c r="A1612" s="72" t="str">
        <f t="shared" si="65"/>
        <v/>
      </c>
      <c r="B1612" s="72" t="str">
        <f t="shared" si="66"/>
        <v/>
      </c>
      <c r="C1612" s="73"/>
      <c r="D1612" s="73"/>
      <c r="E1612" s="73"/>
      <c r="F1612" s="76"/>
      <c r="G1612" s="265"/>
      <c r="H1612" s="122"/>
      <c r="I1612" s="74"/>
      <c r="J1612" s="75"/>
      <c r="K1612" s="75"/>
      <c r="L1612" s="134" t="str">
        <f>IF(AND('331-CT'!$E$7=TH!H1612,OR(J1612="331",K1612="331")),"x","")</f>
        <v/>
      </c>
    </row>
    <row r="1613" spans="1:12" ht="13.5" customHeight="1">
      <c r="A1613" s="72" t="str">
        <f t="shared" si="65"/>
        <v/>
      </c>
      <c r="B1613" s="72" t="str">
        <f t="shared" si="66"/>
        <v/>
      </c>
      <c r="C1613" s="73"/>
      <c r="D1613" s="73"/>
      <c r="E1613" s="73"/>
      <c r="F1613" s="76"/>
      <c r="G1613" s="265"/>
      <c r="H1613" s="122"/>
      <c r="I1613" s="74"/>
      <c r="J1613" s="75"/>
      <c r="K1613" s="75"/>
      <c r="L1613" s="134" t="str">
        <f>IF(AND('331-CT'!$E$7=TH!H1613,OR(J1613="331",K1613="331")),"x","")</f>
        <v/>
      </c>
    </row>
    <row r="1614" spans="1:12" ht="13.5" customHeight="1">
      <c r="A1614" s="72" t="str">
        <f t="shared" si="65"/>
        <v/>
      </c>
      <c r="B1614" s="72" t="str">
        <f t="shared" si="66"/>
        <v/>
      </c>
      <c r="C1614" s="73"/>
      <c r="D1614" s="73"/>
      <c r="E1614" s="73"/>
      <c r="F1614" s="76"/>
      <c r="G1614" s="265"/>
      <c r="H1614" s="122"/>
      <c r="I1614" s="74"/>
      <c r="J1614" s="75"/>
      <c r="K1614" s="75"/>
      <c r="L1614" s="134" t="str">
        <f>IF(AND('331-CT'!$E$7=TH!H1614,OR(J1614="331",K1614="331")),"x","")</f>
        <v/>
      </c>
    </row>
    <row r="1615" spans="1:12" ht="13.5" customHeight="1">
      <c r="A1615" s="72" t="str">
        <f t="shared" si="65"/>
        <v/>
      </c>
      <c r="B1615" s="72" t="str">
        <f t="shared" si="66"/>
        <v/>
      </c>
      <c r="C1615" s="73"/>
      <c r="D1615" s="73"/>
      <c r="E1615" s="73"/>
      <c r="F1615" s="76"/>
      <c r="G1615" s="265"/>
      <c r="H1615" s="122"/>
      <c r="I1615" s="74"/>
      <c r="J1615" s="75"/>
      <c r="K1615" s="75"/>
      <c r="L1615" s="134" t="str">
        <f>IF(AND('331-CT'!$E$7=TH!H1615,OR(J1615="331",K1615="331")),"x","")</f>
        <v/>
      </c>
    </row>
    <row r="1616" spans="1:12" ht="13.5" customHeight="1">
      <c r="A1616" s="72" t="str">
        <f t="shared" si="65"/>
        <v/>
      </c>
      <c r="B1616" s="72" t="str">
        <f t="shared" si="66"/>
        <v/>
      </c>
      <c r="C1616" s="73"/>
      <c r="D1616" s="73"/>
      <c r="E1616" s="73"/>
      <c r="F1616" s="76"/>
      <c r="G1616" s="265"/>
      <c r="H1616" s="122"/>
      <c r="I1616" s="74"/>
      <c r="J1616" s="75"/>
      <c r="K1616" s="75"/>
      <c r="L1616" s="134" t="str">
        <f>IF(AND('331-CT'!$E$7=TH!H1616,OR(J1616="331",K1616="331")),"x","")</f>
        <v/>
      </c>
    </row>
    <row r="1617" spans="1:12" ht="13.5" customHeight="1">
      <c r="A1617" s="72" t="str">
        <f t="shared" si="65"/>
        <v/>
      </c>
      <c r="B1617" s="72" t="str">
        <f t="shared" si="66"/>
        <v/>
      </c>
      <c r="C1617" s="73"/>
      <c r="D1617" s="73"/>
      <c r="E1617" s="73"/>
      <c r="F1617" s="76"/>
      <c r="G1617" s="265"/>
      <c r="H1617" s="122"/>
      <c r="I1617" s="74"/>
      <c r="J1617" s="75"/>
      <c r="K1617" s="75"/>
      <c r="L1617" s="134" t="str">
        <f>IF(AND('331-CT'!$E$7=TH!H1617,OR(J1617="331",K1617="331")),"x","")</f>
        <v/>
      </c>
    </row>
    <row r="1618" spans="1:12" ht="13.5" customHeight="1">
      <c r="A1618" s="72" t="str">
        <f t="shared" si="65"/>
        <v/>
      </c>
      <c r="B1618" s="72" t="str">
        <f t="shared" si="66"/>
        <v/>
      </c>
      <c r="C1618" s="73"/>
      <c r="D1618" s="73"/>
      <c r="E1618" s="73"/>
      <c r="F1618" s="76"/>
      <c r="G1618" s="265"/>
      <c r="H1618" s="122"/>
      <c r="I1618" s="74"/>
      <c r="J1618" s="75"/>
      <c r="K1618" s="75"/>
      <c r="L1618" s="134" t="str">
        <f>IF(AND('331-CT'!$E$7=TH!H1618,OR(J1618="331",K1618="331")),"x","")</f>
        <v/>
      </c>
    </row>
    <row r="1619" spans="1:12" ht="13.5" customHeight="1">
      <c r="A1619" s="72" t="str">
        <f t="shared" si="65"/>
        <v/>
      </c>
      <c r="B1619" s="72" t="str">
        <f t="shared" si="66"/>
        <v/>
      </c>
      <c r="C1619" s="73"/>
      <c r="D1619" s="73"/>
      <c r="E1619" s="73"/>
      <c r="F1619" s="76"/>
      <c r="G1619" s="265"/>
      <c r="H1619" s="122"/>
      <c r="I1619" s="74"/>
      <c r="J1619" s="75"/>
      <c r="K1619" s="75"/>
      <c r="L1619" s="134" t="str">
        <f>IF(AND('331-CT'!$E$7=TH!H1619,OR(J1619="331",K1619="331")),"x","")</f>
        <v/>
      </c>
    </row>
    <row r="1620" spans="1:12" ht="13.5" customHeight="1">
      <c r="A1620" s="72" t="str">
        <f t="shared" si="65"/>
        <v/>
      </c>
      <c r="B1620" s="72" t="str">
        <f t="shared" si="66"/>
        <v/>
      </c>
      <c r="C1620" s="73"/>
      <c r="D1620" s="73"/>
      <c r="E1620" s="73"/>
      <c r="F1620" s="76"/>
      <c r="G1620" s="265"/>
      <c r="H1620" s="122"/>
      <c r="I1620" s="74"/>
      <c r="J1620" s="75"/>
      <c r="K1620" s="75"/>
      <c r="L1620" s="134" t="str">
        <f>IF(AND('331-CT'!$E$7=TH!H1620,OR(J1620="331",K1620="331")),"x","")</f>
        <v/>
      </c>
    </row>
    <row r="1621" spans="1:12" ht="13.5" customHeight="1">
      <c r="A1621" s="72" t="str">
        <f t="shared" si="65"/>
        <v/>
      </c>
      <c r="B1621" s="72" t="str">
        <f t="shared" si="66"/>
        <v/>
      </c>
      <c r="C1621" s="73"/>
      <c r="D1621" s="73"/>
      <c r="E1621" s="73"/>
      <c r="F1621" s="76"/>
      <c r="G1621" s="265"/>
      <c r="H1621" s="122"/>
      <c r="I1621" s="74"/>
      <c r="J1621" s="75"/>
      <c r="K1621" s="75"/>
      <c r="L1621" s="134" t="str">
        <f>IF(AND('331-CT'!$E$7=TH!H1621,OR(J1621="331",K1621="331")),"x","")</f>
        <v/>
      </c>
    </row>
    <row r="1622" spans="1:12" ht="13.5" customHeight="1">
      <c r="A1622" s="72" t="str">
        <f t="shared" si="65"/>
        <v/>
      </c>
      <c r="B1622" s="72" t="str">
        <f t="shared" si="66"/>
        <v/>
      </c>
      <c r="C1622" s="73"/>
      <c r="D1622" s="73"/>
      <c r="E1622" s="73"/>
      <c r="F1622" s="76"/>
      <c r="G1622" s="265"/>
      <c r="H1622" s="122"/>
      <c r="I1622" s="74"/>
      <c r="J1622" s="75"/>
      <c r="K1622" s="75"/>
      <c r="L1622" s="134" t="str">
        <f>IF(AND('331-CT'!$E$7=TH!H1622,OR(J1622="331",K1622="331")),"x","")</f>
        <v/>
      </c>
    </row>
    <row r="1623" spans="1:12" ht="13.5" customHeight="1">
      <c r="A1623" s="72" t="str">
        <f t="shared" si="65"/>
        <v/>
      </c>
      <c r="B1623" s="72" t="str">
        <f t="shared" si="66"/>
        <v/>
      </c>
      <c r="C1623" s="73"/>
      <c r="D1623" s="73"/>
      <c r="E1623" s="73"/>
      <c r="F1623" s="76"/>
      <c r="G1623" s="265"/>
      <c r="H1623" s="122"/>
      <c r="I1623" s="74"/>
      <c r="J1623" s="75"/>
      <c r="K1623" s="75"/>
      <c r="L1623" s="134" t="str">
        <f>IF(AND('331-CT'!$E$7=TH!H1623,OR(J1623="331",K1623="331")),"x","")</f>
        <v/>
      </c>
    </row>
    <row r="1624" spans="1:12" ht="13.5" customHeight="1">
      <c r="A1624" s="72" t="str">
        <f t="shared" si="65"/>
        <v/>
      </c>
      <c r="B1624" s="72" t="str">
        <f t="shared" si="66"/>
        <v/>
      </c>
      <c r="C1624" s="73"/>
      <c r="D1624" s="73"/>
      <c r="E1624" s="73"/>
      <c r="F1624" s="76"/>
      <c r="G1624" s="265"/>
      <c r="H1624" s="122"/>
      <c r="I1624" s="74"/>
      <c r="J1624" s="75"/>
      <c r="K1624" s="75"/>
      <c r="L1624" s="134" t="str">
        <f>IF(AND('331-CT'!$E$7=TH!H1624,OR(J1624="331",K1624="331")),"x","")</f>
        <v/>
      </c>
    </row>
    <row r="1625" spans="1:12" ht="13.5" customHeight="1">
      <c r="A1625" s="72" t="str">
        <f t="shared" si="65"/>
        <v/>
      </c>
      <c r="B1625" s="72" t="str">
        <f t="shared" si="66"/>
        <v/>
      </c>
      <c r="C1625" s="73"/>
      <c r="D1625" s="73"/>
      <c r="E1625" s="73"/>
      <c r="F1625" s="76"/>
      <c r="G1625" s="265"/>
      <c r="H1625" s="122"/>
      <c r="I1625" s="74"/>
      <c r="J1625" s="75"/>
      <c r="K1625" s="75"/>
      <c r="L1625" s="134" t="str">
        <f>IF(AND('331-CT'!$E$7=TH!H1625,OR(J1625="331",K1625="331")),"x","")</f>
        <v/>
      </c>
    </row>
    <row r="1626" spans="1:12" ht="13.5" customHeight="1">
      <c r="A1626" s="72" t="str">
        <f t="shared" si="65"/>
        <v/>
      </c>
      <c r="B1626" s="72" t="str">
        <f t="shared" si="66"/>
        <v/>
      </c>
      <c r="C1626" s="73"/>
      <c r="D1626" s="73"/>
      <c r="E1626" s="73"/>
      <c r="F1626" s="76"/>
      <c r="G1626" s="265"/>
      <c r="H1626" s="122"/>
      <c r="I1626" s="74"/>
      <c r="J1626" s="75"/>
      <c r="K1626" s="75"/>
      <c r="L1626" s="134" t="str">
        <f>IF(AND('331-CT'!$E$7=TH!H1626,OR(J1626="331",K1626="331")),"x","")</f>
        <v/>
      </c>
    </row>
    <row r="1627" spans="1:12" ht="13.5" customHeight="1">
      <c r="A1627" s="72" t="str">
        <f t="shared" si="65"/>
        <v/>
      </c>
      <c r="B1627" s="72" t="str">
        <f t="shared" si="66"/>
        <v/>
      </c>
      <c r="C1627" s="73"/>
      <c r="D1627" s="73"/>
      <c r="E1627" s="73"/>
      <c r="F1627" s="76"/>
      <c r="G1627" s="265"/>
      <c r="H1627" s="122"/>
      <c r="I1627" s="74"/>
      <c r="J1627" s="75"/>
      <c r="K1627" s="75"/>
      <c r="L1627" s="134" t="str">
        <f>IF(AND('331-CT'!$E$7=TH!H1627,OR(J1627="331",K1627="331")),"x","")</f>
        <v/>
      </c>
    </row>
    <row r="1628" spans="1:12" ht="13.5" customHeight="1">
      <c r="A1628" s="72" t="str">
        <f t="shared" si="65"/>
        <v/>
      </c>
      <c r="B1628" s="72" t="str">
        <f t="shared" si="66"/>
        <v/>
      </c>
      <c r="C1628" s="73"/>
      <c r="D1628" s="73"/>
      <c r="E1628" s="73"/>
      <c r="F1628" s="76"/>
      <c r="G1628" s="265"/>
      <c r="H1628" s="122"/>
      <c r="I1628" s="74"/>
      <c r="J1628" s="75"/>
      <c r="K1628" s="75"/>
      <c r="L1628" s="134" t="str">
        <f>IF(AND('331-CT'!$E$7=TH!H1628,OR(J1628="331",K1628="331")),"x","")</f>
        <v/>
      </c>
    </row>
    <row r="1629" spans="1:12" ht="13.5" customHeight="1">
      <c r="A1629" s="72" t="str">
        <f t="shared" si="65"/>
        <v/>
      </c>
      <c r="B1629" s="72" t="str">
        <f t="shared" si="66"/>
        <v/>
      </c>
      <c r="C1629" s="73"/>
      <c r="D1629" s="73"/>
      <c r="E1629" s="73"/>
      <c r="F1629" s="76"/>
      <c r="G1629" s="265"/>
      <c r="H1629" s="122"/>
      <c r="I1629" s="74"/>
      <c r="J1629" s="75"/>
      <c r="K1629" s="75"/>
      <c r="L1629" s="134" t="str">
        <f>IF(AND('331-CT'!$E$7=TH!H1629,OR(J1629="331",K1629="331")),"x","")</f>
        <v/>
      </c>
    </row>
    <row r="1630" spans="1:12" ht="13.5" customHeight="1">
      <c r="A1630" s="72" t="str">
        <f t="shared" si="65"/>
        <v/>
      </c>
      <c r="B1630" s="72" t="str">
        <f t="shared" si="66"/>
        <v/>
      </c>
      <c r="C1630" s="73"/>
      <c r="D1630" s="73"/>
      <c r="E1630" s="73"/>
      <c r="F1630" s="76"/>
      <c r="G1630" s="265"/>
      <c r="H1630" s="122"/>
      <c r="I1630" s="74"/>
      <c r="J1630" s="75"/>
      <c r="K1630" s="75"/>
      <c r="L1630" s="134" t="str">
        <f>IF(AND('331-CT'!$E$7=TH!H1630,OR(J1630="331",K1630="331")),"x","")</f>
        <v/>
      </c>
    </row>
    <row r="1631" spans="1:12" ht="13.5" customHeight="1">
      <c r="A1631" s="72" t="str">
        <f t="shared" si="65"/>
        <v/>
      </c>
      <c r="B1631" s="72" t="str">
        <f t="shared" si="66"/>
        <v/>
      </c>
      <c r="C1631" s="73"/>
      <c r="D1631" s="73"/>
      <c r="E1631" s="73"/>
      <c r="F1631" s="76"/>
      <c r="G1631" s="265"/>
      <c r="H1631" s="122"/>
      <c r="I1631" s="74"/>
      <c r="J1631" s="75"/>
      <c r="K1631" s="75"/>
      <c r="L1631" s="134" t="str">
        <f>IF(AND('331-CT'!$E$7=TH!H1631,OR(J1631="331",K1631="331")),"x","")</f>
        <v/>
      </c>
    </row>
    <row r="1632" spans="1:12" ht="13.5" customHeight="1">
      <c r="A1632" s="72" t="str">
        <f t="shared" si="65"/>
        <v/>
      </c>
      <c r="B1632" s="72" t="str">
        <f t="shared" si="66"/>
        <v/>
      </c>
      <c r="C1632" s="73"/>
      <c r="D1632" s="73"/>
      <c r="E1632" s="73"/>
      <c r="F1632" s="76"/>
      <c r="G1632" s="265"/>
      <c r="H1632" s="122"/>
      <c r="I1632" s="74"/>
      <c r="J1632" s="75"/>
      <c r="K1632" s="75"/>
      <c r="L1632" s="134" t="str">
        <f>IF(AND('331-CT'!$E$7=TH!H1632,OR(J1632="331",K1632="331")),"x","")</f>
        <v/>
      </c>
    </row>
    <row r="1633" spans="1:12" ht="13.5" customHeight="1">
      <c r="A1633" s="72" t="str">
        <f t="shared" si="65"/>
        <v/>
      </c>
      <c r="B1633" s="72" t="str">
        <f t="shared" si="66"/>
        <v/>
      </c>
      <c r="C1633" s="73"/>
      <c r="D1633" s="73"/>
      <c r="E1633" s="73"/>
      <c r="F1633" s="76"/>
      <c r="G1633" s="265"/>
      <c r="H1633" s="122"/>
      <c r="I1633" s="74"/>
      <c r="J1633" s="75"/>
      <c r="K1633" s="75"/>
      <c r="L1633" s="134" t="str">
        <f>IF(AND('331-CT'!$E$7=TH!H1633,OR(J1633="331",K1633="331")),"x","")</f>
        <v/>
      </c>
    </row>
    <row r="1634" spans="1:12" ht="13.5" customHeight="1">
      <c r="A1634" s="72" t="str">
        <f t="shared" si="65"/>
        <v/>
      </c>
      <c r="B1634" s="72" t="str">
        <f t="shared" si="66"/>
        <v/>
      </c>
      <c r="C1634" s="73"/>
      <c r="D1634" s="73"/>
      <c r="E1634" s="73"/>
      <c r="F1634" s="76"/>
      <c r="G1634" s="265"/>
      <c r="H1634" s="122"/>
      <c r="I1634" s="74"/>
      <c r="J1634" s="75"/>
      <c r="K1634" s="75"/>
      <c r="L1634" s="134" t="str">
        <f>IF(AND('331-CT'!$E$7=TH!H1634,OR(J1634="331",K1634="331")),"x","")</f>
        <v/>
      </c>
    </row>
    <row r="1635" spans="1:12" ht="13.5" customHeight="1">
      <c r="A1635" s="72" t="str">
        <f t="shared" si="65"/>
        <v/>
      </c>
      <c r="B1635" s="72" t="str">
        <f t="shared" si="66"/>
        <v/>
      </c>
      <c r="C1635" s="73"/>
      <c r="D1635" s="73"/>
      <c r="E1635" s="73"/>
      <c r="F1635" s="76"/>
      <c r="G1635" s="265"/>
      <c r="H1635" s="122"/>
      <c r="I1635" s="74"/>
      <c r="J1635" s="75"/>
      <c r="K1635" s="75"/>
      <c r="L1635" s="134" t="str">
        <f>IF(AND('331-CT'!$E$7=TH!H1635,OR(J1635="331",K1635="331")),"x","")</f>
        <v/>
      </c>
    </row>
    <row r="1636" spans="1:12" ht="13.5" customHeight="1">
      <c r="A1636" s="72" t="str">
        <f t="shared" si="65"/>
        <v/>
      </c>
      <c r="B1636" s="72" t="str">
        <f t="shared" si="66"/>
        <v/>
      </c>
      <c r="C1636" s="73"/>
      <c r="D1636" s="73"/>
      <c r="E1636" s="73"/>
      <c r="F1636" s="76"/>
      <c r="G1636" s="265"/>
      <c r="H1636" s="122"/>
      <c r="I1636" s="74"/>
      <c r="J1636" s="75"/>
      <c r="K1636" s="75"/>
      <c r="L1636" s="134" t="str">
        <f>IF(AND('331-CT'!$E$7=TH!H1636,OR(J1636="331",K1636="331")),"x","")</f>
        <v/>
      </c>
    </row>
    <row r="1637" spans="1:12" ht="13.5" customHeight="1">
      <c r="A1637" s="72" t="str">
        <f t="shared" si="65"/>
        <v/>
      </c>
      <c r="B1637" s="72" t="str">
        <f t="shared" si="66"/>
        <v/>
      </c>
      <c r="C1637" s="73"/>
      <c r="D1637" s="73"/>
      <c r="E1637" s="73"/>
      <c r="F1637" s="76"/>
      <c r="G1637" s="265"/>
      <c r="H1637" s="122"/>
      <c r="I1637" s="74"/>
      <c r="J1637" s="75"/>
      <c r="K1637" s="75"/>
      <c r="L1637" s="134" t="str">
        <f>IF(AND('331-CT'!$E$7=TH!H1637,OR(J1637="331",K1637="331")),"x","")</f>
        <v/>
      </c>
    </row>
    <row r="1638" spans="1:12" ht="13.5" customHeight="1">
      <c r="A1638" s="72" t="str">
        <f t="shared" si="65"/>
        <v/>
      </c>
      <c r="B1638" s="72" t="str">
        <f t="shared" si="66"/>
        <v/>
      </c>
      <c r="C1638" s="73"/>
      <c r="D1638" s="73"/>
      <c r="E1638" s="73"/>
      <c r="F1638" s="76"/>
      <c r="G1638" s="265"/>
      <c r="H1638" s="122"/>
      <c r="I1638" s="74"/>
      <c r="J1638" s="75"/>
      <c r="K1638" s="75"/>
      <c r="L1638" s="134" t="str">
        <f>IF(AND('331-CT'!$E$7=TH!H1638,OR(J1638="331",K1638="331")),"x","")</f>
        <v/>
      </c>
    </row>
    <row r="1639" spans="1:12" ht="13.5" customHeight="1">
      <c r="A1639" s="72" t="str">
        <f t="shared" si="65"/>
        <v/>
      </c>
      <c r="B1639" s="72" t="str">
        <f t="shared" si="66"/>
        <v/>
      </c>
      <c r="C1639" s="73"/>
      <c r="D1639" s="73"/>
      <c r="E1639" s="73"/>
      <c r="F1639" s="76"/>
      <c r="G1639" s="265"/>
      <c r="H1639" s="122"/>
      <c r="I1639" s="74"/>
      <c r="J1639" s="75"/>
      <c r="K1639" s="75"/>
      <c r="L1639" s="134" t="str">
        <f>IF(AND('331-CT'!$E$7=TH!H1639,OR(J1639="331",K1639="331")),"x","")</f>
        <v/>
      </c>
    </row>
    <row r="1640" spans="1:12" ht="13.5" customHeight="1">
      <c r="A1640" s="72" t="str">
        <f t="shared" si="65"/>
        <v/>
      </c>
      <c r="B1640" s="72" t="str">
        <f t="shared" si="66"/>
        <v/>
      </c>
      <c r="C1640" s="73"/>
      <c r="D1640" s="73"/>
      <c r="E1640" s="73"/>
      <c r="F1640" s="76"/>
      <c r="G1640" s="265"/>
      <c r="H1640" s="122"/>
      <c r="I1640" s="74"/>
      <c r="J1640" s="75"/>
      <c r="K1640" s="75"/>
      <c r="L1640" s="134" t="str">
        <f>IF(AND('331-CT'!$E$7=TH!H1640,OR(J1640="331",K1640="331")),"x","")</f>
        <v/>
      </c>
    </row>
    <row r="1641" spans="1:12" ht="13.5" customHeight="1">
      <c r="A1641" s="72" t="str">
        <f t="shared" si="65"/>
        <v/>
      </c>
      <c r="B1641" s="72" t="str">
        <f t="shared" si="66"/>
        <v/>
      </c>
      <c r="C1641" s="73"/>
      <c r="D1641" s="73"/>
      <c r="E1641" s="73"/>
      <c r="F1641" s="76"/>
      <c r="G1641" s="265"/>
      <c r="H1641" s="122"/>
      <c r="I1641" s="74"/>
      <c r="J1641" s="75"/>
      <c r="K1641" s="75"/>
      <c r="L1641" s="134" t="str">
        <f>IF(AND('331-CT'!$E$7=TH!H1641,OR(J1641="331",K1641="331")),"x","")</f>
        <v/>
      </c>
    </row>
    <row r="1642" spans="1:12" ht="13.5" customHeight="1">
      <c r="A1642" s="72" t="str">
        <f t="shared" si="65"/>
        <v/>
      </c>
      <c r="B1642" s="72" t="str">
        <f t="shared" si="66"/>
        <v/>
      </c>
      <c r="C1642" s="73"/>
      <c r="D1642" s="73"/>
      <c r="E1642" s="73"/>
      <c r="F1642" s="76"/>
      <c r="G1642" s="265"/>
      <c r="H1642" s="122"/>
      <c r="I1642" s="74"/>
      <c r="J1642" s="75"/>
      <c r="K1642" s="75"/>
      <c r="L1642" s="134" t="str">
        <f>IF(AND('331-CT'!$E$7=TH!H1642,OR(J1642="331",K1642="331")),"x","")</f>
        <v/>
      </c>
    </row>
    <row r="1643" spans="1:12" ht="13.5" customHeight="1">
      <c r="A1643" s="72" t="str">
        <f t="shared" si="65"/>
        <v/>
      </c>
      <c r="B1643" s="72" t="str">
        <f t="shared" si="66"/>
        <v/>
      </c>
      <c r="C1643" s="73"/>
      <c r="D1643" s="73"/>
      <c r="E1643" s="73"/>
      <c r="F1643" s="76"/>
      <c r="G1643" s="265"/>
      <c r="H1643" s="122"/>
      <c r="I1643" s="74"/>
      <c r="J1643" s="75"/>
      <c r="K1643" s="75"/>
      <c r="L1643" s="134" t="str">
        <f>IF(AND('331-CT'!$E$7=TH!H1643,OR(J1643="331",K1643="331")),"x","")</f>
        <v/>
      </c>
    </row>
    <row r="1644" spans="1:12" ht="13.5" customHeight="1">
      <c r="A1644" s="72" t="str">
        <f t="shared" si="65"/>
        <v/>
      </c>
      <c r="B1644" s="72" t="str">
        <f t="shared" si="66"/>
        <v/>
      </c>
      <c r="C1644" s="73"/>
      <c r="D1644" s="73"/>
      <c r="E1644" s="73"/>
      <c r="F1644" s="76"/>
      <c r="G1644" s="265"/>
      <c r="H1644" s="122"/>
      <c r="I1644" s="74"/>
      <c r="J1644" s="75"/>
      <c r="K1644" s="75"/>
      <c r="L1644" s="134" t="str">
        <f>IF(AND('331-CT'!$E$7=TH!H1644,OR(J1644="331",K1644="331")),"x","")</f>
        <v/>
      </c>
    </row>
    <row r="1645" spans="1:12" ht="13.5" customHeight="1">
      <c r="A1645" s="72" t="str">
        <f t="shared" si="65"/>
        <v/>
      </c>
      <c r="B1645" s="72" t="str">
        <f t="shared" si="66"/>
        <v/>
      </c>
      <c r="C1645" s="73"/>
      <c r="D1645" s="73"/>
      <c r="E1645" s="73"/>
      <c r="F1645" s="76"/>
      <c r="G1645" s="265"/>
      <c r="H1645" s="122"/>
      <c r="I1645" s="74"/>
      <c r="J1645" s="75"/>
      <c r="K1645" s="75"/>
      <c r="L1645" s="134" t="str">
        <f>IF(AND('331-CT'!$E$7=TH!H1645,OR(J1645="331",K1645="331")),"x","")</f>
        <v/>
      </c>
    </row>
    <row r="1646" spans="1:12" ht="13.5" customHeight="1">
      <c r="A1646" s="72" t="str">
        <f t="shared" si="65"/>
        <v/>
      </c>
      <c r="B1646" s="72" t="str">
        <f t="shared" si="66"/>
        <v/>
      </c>
      <c r="C1646" s="73"/>
      <c r="D1646" s="73"/>
      <c r="E1646" s="73"/>
      <c r="F1646" s="76"/>
      <c r="G1646" s="265"/>
      <c r="H1646" s="122"/>
      <c r="I1646" s="74"/>
      <c r="J1646" s="75"/>
      <c r="K1646" s="75"/>
      <c r="L1646" s="134" t="str">
        <f>IF(AND('331-CT'!$E$7=TH!H1646,OR(J1646="331",K1646="331")),"x","")</f>
        <v/>
      </c>
    </row>
    <row r="1647" spans="1:12" ht="13.5" customHeight="1">
      <c r="A1647" s="72" t="str">
        <f t="shared" si="65"/>
        <v/>
      </c>
      <c r="B1647" s="72" t="str">
        <f t="shared" si="66"/>
        <v/>
      </c>
      <c r="C1647" s="73"/>
      <c r="D1647" s="73"/>
      <c r="E1647" s="73"/>
      <c r="F1647" s="76"/>
      <c r="G1647" s="265"/>
      <c r="H1647" s="122"/>
      <c r="I1647" s="74"/>
      <c r="J1647" s="75"/>
      <c r="K1647" s="75"/>
      <c r="L1647" s="134" t="str">
        <f>IF(AND('331-CT'!$E$7=TH!H1647,OR(J1647="331",K1647="331")),"x","")</f>
        <v/>
      </c>
    </row>
    <row r="1648" spans="1:12" ht="13.5" customHeight="1">
      <c r="A1648" s="72" t="str">
        <f t="shared" si="65"/>
        <v/>
      </c>
      <c r="B1648" s="72" t="str">
        <f t="shared" si="66"/>
        <v/>
      </c>
      <c r="C1648" s="73"/>
      <c r="D1648" s="73"/>
      <c r="E1648" s="73"/>
      <c r="F1648" s="76"/>
      <c r="G1648" s="265"/>
      <c r="H1648" s="122"/>
      <c r="I1648" s="74"/>
      <c r="J1648" s="75"/>
      <c r="K1648" s="75"/>
      <c r="L1648" s="134" t="str">
        <f>IF(AND('331-CT'!$E$7=TH!H1648,OR(J1648="331",K1648="331")),"x","")</f>
        <v/>
      </c>
    </row>
    <row r="1649" spans="1:12" ht="13.5" customHeight="1">
      <c r="A1649" s="72" t="str">
        <f t="shared" si="65"/>
        <v/>
      </c>
      <c r="B1649" s="72" t="str">
        <f t="shared" si="66"/>
        <v/>
      </c>
      <c r="C1649" s="73"/>
      <c r="D1649" s="73"/>
      <c r="E1649" s="73"/>
      <c r="F1649" s="76"/>
      <c r="G1649" s="265"/>
      <c r="H1649" s="122"/>
      <c r="I1649" s="74"/>
      <c r="J1649" s="75"/>
      <c r="K1649" s="75"/>
      <c r="L1649" s="134" t="str">
        <f>IF(AND('331-CT'!$E$7=TH!H1649,OR(J1649="331",K1649="331")),"x","")</f>
        <v/>
      </c>
    </row>
    <row r="1650" spans="1:12" ht="13.5" customHeight="1">
      <c r="A1650" s="72" t="str">
        <f t="shared" si="65"/>
        <v/>
      </c>
      <c r="B1650" s="72" t="str">
        <f t="shared" si="66"/>
        <v/>
      </c>
      <c r="C1650" s="73"/>
      <c r="D1650" s="73"/>
      <c r="E1650" s="73"/>
      <c r="F1650" s="76"/>
      <c r="G1650" s="265"/>
      <c r="H1650" s="122"/>
      <c r="I1650" s="74"/>
      <c r="J1650" s="75"/>
      <c r="K1650" s="75"/>
      <c r="L1650" s="134" t="str">
        <f>IF(AND('331-CT'!$E$7=TH!H1650,OR(J1650="331",K1650="331")),"x","")</f>
        <v/>
      </c>
    </row>
    <row r="1651" spans="1:12" ht="13.5" customHeight="1">
      <c r="A1651" s="72" t="str">
        <f t="shared" si="65"/>
        <v/>
      </c>
      <c r="B1651" s="72" t="str">
        <f t="shared" si="66"/>
        <v/>
      </c>
      <c r="C1651" s="73"/>
      <c r="D1651" s="73"/>
      <c r="E1651" s="73"/>
      <c r="F1651" s="76"/>
      <c r="G1651" s="265"/>
      <c r="H1651" s="122"/>
      <c r="I1651" s="74"/>
      <c r="J1651" s="75"/>
      <c r="K1651" s="75"/>
      <c r="L1651" s="134" t="str">
        <f>IF(AND('331-CT'!$E$7=TH!H1651,OR(J1651="331",K1651="331")),"x","")</f>
        <v/>
      </c>
    </row>
    <row r="1652" spans="1:12" ht="13.5" customHeight="1">
      <c r="A1652" s="72" t="str">
        <f t="shared" si="65"/>
        <v/>
      </c>
      <c r="B1652" s="72" t="str">
        <f t="shared" si="66"/>
        <v/>
      </c>
      <c r="C1652" s="73"/>
      <c r="D1652" s="73"/>
      <c r="E1652" s="73"/>
      <c r="F1652" s="76"/>
      <c r="G1652" s="265"/>
      <c r="H1652" s="122"/>
      <c r="I1652" s="74"/>
      <c r="J1652" s="75"/>
      <c r="K1652" s="75"/>
      <c r="L1652" s="134" t="str">
        <f>IF(AND('331-CT'!$E$7=TH!H1652,OR(J1652="331",K1652="331")),"x","")</f>
        <v/>
      </c>
    </row>
    <row r="1653" spans="1:12" ht="13.5" customHeight="1">
      <c r="A1653" s="72" t="str">
        <f t="shared" ref="A1653:A1716" si="67">IF(C1653&lt;&gt;"",YEAR(C1653),"")</f>
        <v/>
      </c>
      <c r="B1653" s="72" t="str">
        <f t="shared" ref="B1653:B1716" si="68">IF(C1653&lt;&gt;"",MONTH(C1653),"")</f>
        <v/>
      </c>
      <c r="C1653" s="73"/>
      <c r="D1653" s="73"/>
      <c r="E1653" s="73"/>
      <c r="F1653" s="76"/>
      <c r="G1653" s="265"/>
      <c r="H1653" s="122"/>
      <c r="I1653" s="74"/>
      <c r="J1653" s="75"/>
      <c r="K1653" s="75"/>
      <c r="L1653" s="134" t="str">
        <f>IF(AND('331-CT'!$E$7=TH!H1653,OR(J1653="331",K1653="331")),"x","")</f>
        <v/>
      </c>
    </row>
    <row r="1654" spans="1:12" ht="13.5" customHeight="1">
      <c r="A1654" s="72" t="str">
        <f t="shared" si="67"/>
        <v/>
      </c>
      <c r="B1654" s="72" t="str">
        <f t="shared" si="68"/>
        <v/>
      </c>
      <c r="C1654" s="73"/>
      <c r="D1654" s="73"/>
      <c r="E1654" s="73"/>
      <c r="F1654" s="76"/>
      <c r="G1654" s="265"/>
      <c r="H1654" s="122"/>
      <c r="I1654" s="74"/>
      <c r="J1654" s="75"/>
      <c r="K1654" s="75"/>
      <c r="L1654" s="134" t="str">
        <f>IF(AND('331-CT'!$E$7=TH!H1654,OR(J1654="331",K1654="331")),"x","")</f>
        <v/>
      </c>
    </row>
    <row r="1655" spans="1:12" ht="13.5" customHeight="1">
      <c r="A1655" s="72" t="str">
        <f t="shared" si="67"/>
        <v/>
      </c>
      <c r="B1655" s="72" t="str">
        <f t="shared" si="68"/>
        <v/>
      </c>
      <c r="C1655" s="73"/>
      <c r="D1655" s="73"/>
      <c r="E1655" s="73"/>
      <c r="F1655" s="76"/>
      <c r="G1655" s="265"/>
      <c r="H1655" s="122"/>
      <c r="I1655" s="74"/>
      <c r="J1655" s="75"/>
      <c r="K1655" s="75"/>
      <c r="L1655" s="134" t="str">
        <f>IF(AND('331-CT'!$E$7=TH!H1655,OR(J1655="331",K1655="331")),"x","")</f>
        <v/>
      </c>
    </row>
    <row r="1656" spans="1:12" ht="13.5" customHeight="1">
      <c r="A1656" s="72" t="str">
        <f t="shared" si="67"/>
        <v/>
      </c>
      <c r="B1656" s="72" t="str">
        <f t="shared" si="68"/>
        <v/>
      </c>
      <c r="C1656" s="73"/>
      <c r="D1656" s="73"/>
      <c r="E1656" s="73"/>
      <c r="F1656" s="76"/>
      <c r="G1656" s="265"/>
      <c r="H1656" s="122"/>
      <c r="I1656" s="74"/>
      <c r="J1656" s="75"/>
      <c r="K1656" s="75"/>
      <c r="L1656" s="134" t="str">
        <f>IF(AND('331-CT'!$E$7=TH!H1656,OR(J1656="331",K1656="331")),"x","")</f>
        <v/>
      </c>
    </row>
    <row r="1657" spans="1:12" ht="13.5" customHeight="1">
      <c r="A1657" s="72" t="str">
        <f t="shared" si="67"/>
        <v/>
      </c>
      <c r="B1657" s="72" t="str">
        <f t="shared" si="68"/>
        <v/>
      </c>
      <c r="C1657" s="73"/>
      <c r="D1657" s="73"/>
      <c r="E1657" s="73"/>
      <c r="F1657" s="76"/>
      <c r="G1657" s="265"/>
      <c r="H1657" s="122"/>
      <c r="I1657" s="74"/>
      <c r="J1657" s="75"/>
      <c r="K1657" s="75"/>
      <c r="L1657" s="134" t="str">
        <f>IF(AND('331-CT'!$E$7=TH!H1657,OR(J1657="331",K1657="331")),"x","")</f>
        <v/>
      </c>
    </row>
    <row r="1658" spans="1:12" ht="13.5" customHeight="1">
      <c r="A1658" s="72" t="str">
        <f t="shared" si="67"/>
        <v/>
      </c>
      <c r="B1658" s="72" t="str">
        <f t="shared" si="68"/>
        <v/>
      </c>
      <c r="C1658" s="73"/>
      <c r="D1658" s="73"/>
      <c r="E1658" s="73"/>
      <c r="F1658" s="76"/>
      <c r="G1658" s="265"/>
      <c r="H1658" s="122"/>
      <c r="I1658" s="74"/>
      <c r="J1658" s="75"/>
      <c r="K1658" s="75"/>
      <c r="L1658" s="134" t="str">
        <f>IF(AND('331-CT'!$E$7=TH!H1658,OR(J1658="331",K1658="331")),"x","")</f>
        <v/>
      </c>
    </row>
    <row r="1659" spans="1:12" ht="13.5" customHeight="1">
      <c r="A1659" s="72" t="str">
        <f t="shared" si="67"/>
        <v/>
      </c>
      <c r="B1659" s="72" t="str">
        <f t="shared" si="68"/>
        <v/>
      </c>
      <c r="C1659" s="73"/>
      <c r="D1659" s="73"/>
      <c r="E1659" s="73"/>
      <c r="F1659" s="76"/>
      <c r="G1659" s="265"/>
      <c r="H1659" s="122"/>
      <c r="I1659" s="74"/>
      <c r="J1659" s="75"/>
      <c r="K1659" s="75"/>
      <c r="L1659" s="134" t="str">
        <f>IF(AND('331-CT'!$E$7=TH!H1659,OR(J1659="331",K1659="331")),"x","")</f>
        <v/>
      </c>
    </row>
    <row r="1660" spans="1:12" ht="13.5" customHeight="1">
      <c r="A1660" s="72" t="str">
        <f t="shared" si="67"/>
        <v/>
      </c>
      <c r="B1660" s="72" t="str">
        <f t="shared" si="68"/>
        <v/>
      </c>
      <c r="C1660" s="73"/>
      <c r="D1660" s="73"/>
      <c r="E1660" s="73"/>
      <c r="F1660" s="76"/>
      <c r="G1660" s="265"/>
      <c r="H1660" s="122"/>
      <c r="I1660" s="74"/>
      <c r="J1660" s="75"/>
      <c r="K1660" s="75"/>
      <c r="L1660" s="134" t="str">
        <f>IF(AND('331-CT'!$E$7=TH!H1660,OR(J1660="331",K1660="331")),"x","")</f>
        <v/>
      </c>
    </row>
    <row r="1661" spans="1:12" ht="13.5" customHeight="1">
      <c r="A1661" s="72" t="str">
        <f t="shared" si="67"/>
        <v/>
      </c>
      <c r="B1661" s="72" t="str">
        <f t="shared" si="68"/>
        <v/>
      </c>
      <c r="C1661" s="73"/>
      <c r="D1661" s="73"/>
      <c r="E1661" s="73"/>
      <c r="F1661" s="76"/>
      <c r="G1661" s="265"/>
      <c r="H1661" s="122"/>
      <c r="I1661" s="74"/>
      <c r="J1661" s="75"/>
      <c r="K1661" s="75"/>
      <c r="L1661" s="134" t="str">
        <f>IF(AND('331-CT'!$E$7=TH!H1661,OR(J1661="331",K1661="331")),"x","")</f>
        <v/>
      </c>
    </row>
    <row r="1662" spans="1:12" ht="13.5" customHeight="1">
      <c r="A1662" s="72" t="str">
        <f t="shared" si="67"/>
        <v/>
      </c>
      <c r="B1662" s="72" t="str">
        <f t="shared" si="68"/>
        <v/>
      </c>
      <c r="C1662" s="73"/>
      <c r="D1662" s="73"/>
      <c r="E1662" s="73"/>
      <c r="F1662" s="76"/>
      <c r="G1662" s="265"/>
      <c r="H1662" s="122"/>
      <c r="I1662" s="74"/>
      <c r="J1662" s="75"/>
      <c r="K1662" s="75"/>
      <c r="L1662" s="134" t="str">
        <f>IF(AND('331-CT'!$E$7=TH!H1662,OR(J1662="331",K1662="331")),"x","")</f>
        <v/>
      </c>
    </row>
    <row r="1663" spans="1:12" ht="13.5" customHeight="1">
      <c r="A1663" s="72" t="str">
        <f t="shared" si="67"/>
        <v/>
      </c>
      <c r="B1663" s="72" t="str">
        <f t="shared" si="68"/>
        <v/>
      </c>
      <c r="C1663" s="73"/>
      <c r="D1663" s="73"/>
      <c r="E1663" s="73"/>
      <c r="F1663" s="76"/>
      <c r="G1663" s="265"/>
      <c r="H1663" s="122"/>
      <c r="I1663" s="74"/>
      <c r="J1663" s="75"/>
      <c r="K1663" s="75"/>
      <c r="L1663" s="134" t="str">
        <f>IF(AND('331-CT'!$E$7=TH!H1663,OR(J1663="331",K1663="331")),"x","")</f>
        <v/>
      </c>
    </row>
    <row r="1664" spans="1:12" ht="13.5" customHeight="1">
      <c r="A1664" s="72" t="str">
        <f t="shared" si="67"/>
        <v/>
      </c>
      <c r="B1664" s="72" t="str">
        <f t="shared" si="68"/>
        <v/>
      </c>
      <c r="C1664" s="73"/>
      <c r="D1664" s="73"/>
      <c r="E1664" s="73"/>
      <c r="F1664" s="76"/>
      <c r="G1664" s="265"/>
      <c r="H1664" s="122"/>
      <c r="I1664" s="74"/>
      <c r="J1664" s="75"/>
      <c r="K1664" s="75"/>
      <c r="L1664" s="134" t="str">
        <f>IF(AND('331-CT'!$E$7=TH!H1664,OR(J1664="331",K1664="331")),"x","")</f>
        <v/>
      </c>
    </row>
    <row r="1665" spans="1:12" ht="13.5" customHeight="1">
      <c r="A1665" s="72" t="str">
        <f t="shared" si="67"/>
        <v/>
      </c>
      <c r="B1665" s="72" t="str">
        <f t="shared" si="68"/>
        <v/>
      </c>
      <c r="C1665" s="73"/>
      <c r="D1665" s="73"/>
      <c r="E1665" s="73"/>
      <c r="F1665" s="76"/>
      <c r="G1665" s="265"/>
      <c r="H1665" s="122"/>
      <c r="I1665" s="74"/>
      <c r="J1665" s="75"/>
      <c r="K1665" s="75"/>
      <c r="L1665" s="134" t="str">
        <f>IF(AND('331-CT'!$E$7=TH!H1665,OR(J1665="331",K1665="331")),"x","")</f>
        <v/>
      </c>
    </row>
    <row r="1666" spans="1:12" ht="13.5" customHeight="1">
      <c r="A1666" s="72" t="str">
        <f t="shared" si="67"/>
        <v/>
      </c>
      <c r="B1666" s="72" t="str">
        <f t="shared" si="68"/>
        <v/>
      </c>
      <c r="C1666" s="73"/>
      <c r="D1666" s="73"/>
      <c r="E1666" s="73"/>
      <c r="F1666" s="76"/>
      <c r="G1666" s="265"/>
      <c r="H1666" s="122"/>
      <c r="I1666" s="74"/>
      <c r="J1666" s="75"/>
      <c r="K1666" s="75"/>
      <c r="L1666" s="134" t="str">
        <f>IF(AND('331-CT'!$E$7=TH!H1666,OR(J1666="331",K1666="331")),"x","")</f>
        <v/>
      </c>
    </row>
    <row r="1667" spans="1:12" ht="13.5" customHeight="1">
      <c r="A1667" s="72" t="str">
        <f t="shared" si="67"/>
        <v/>
      </c>
      <c r="B1667" s="72" t="str">
        <f t="shared" si="68"/>
        <v/>
      </c>
      <c r="C1667" s="73"/>
      <c r="D1667" s="73"/>
      <c r="E1667" s="73"/>
      <c r="F1667" s="76"/>
      <c r="G1667" s="265"/>
      <c r="H1667" s="122"/>
      <c r="I1667" s="74"/>
      <c r="J1667" s="75"/>
      <c r="K1667" s="75"/>
      <c r="L1667" s="134" t="str">
        <f>IF(AND('331-CT'!$E$7=TH!H1667,OR(J1667="331",K1667="331")),"x","")</f>
        <v/>
      </c>
    </row>
    <row r="1668" spans="1:12" ht="13.5" customHeight="1">
      <c r="A1668" s="72" t="str">
        <f t="shared" si="67"/>
        <v/>
      </c>
      <c r="B1668" s="72" t="str">
        <f t="shared" si="68"/>
        <v/>
      </c>
      <c r="C1668" s="73"/>
      <c r="D1668" s="73"/>
      <c r="E1668" s="73"/>
      <c r="F1668" s="76"/>
      <c r="G1668" s="265"/>
      <c r="H1668" s="122"/>
      <c r="I1668" s="74"/>
      <c r="J1668" s="75"/>
      <c r="K1668" s="75"/>
      <c r="L1668" s="134" t="str">
        <f>IF(AND('331-CT'!$E$7=TH!H1668,OR(J1668="331",K1668="331")),"x","")</f>
        <v/>
      </c>
    </row>
    <row r="1669" spans="1:12" ht="13.5" customHeight="1">
      <c r="A1669" s="72" t="str">
        <f t="shared" si="67"/>
        <v/>
      </c>
      <c r="B1669" s="72" t="str">
        <f t="shared" si="68"/>
        <v/>
      </c>
      <c r="C1669" s="73"/>
      <c r="D1669" s="73"/>
      <c r="E1669" s="73"/>
      <c r="F1669" s="76"/>
      <c r="G1669" s="265"/>
      <c r="H1669" s="122"/>
      <c r="I1669" s="74"/>
      <c r="J1669" s="75"/>
      <c r="K1669" s="75"/>
      <c r="L1669" s="134" t="str">
        <f>IF(AND('331-CT'!$E$7=TH!H1669,OR(J1669="331",K1669="331")),"x","")</f>
        <v/>
      </c>
    </row>
    <row r="1670" spans="1:12" ht="13.5" customHeight="1">
      <c r="A1670" s="72" t="str">
        <f t="shared" si="67"/>
        <v/>
      </c>
      <c r="B1670" s="72" t="str">
        <f t="shared" si="68"/>
        <v/>
      </c>
      <c r="C1670" s="73"/>
      <c r="D1670" s="73"/>
      <c r="E1670" s="73"/>
      <c r="F1670" s="76"/>
      <c r="G1670" s="265"/>
      <c r="H1670" s="122"/>
      <c r="I1670" s="74"/>
      <c r="J1670" s="75"/>
      <c r="K1670" s="75"/>
      <c r="L1670" s="134" t="str">
        <f>IF(AND('331-CT'!$E$7=TH!H1670,OR(J1670="331",K1670="331")),"x","")</f>
        <v/>
      </c>
    </row>
    <row r="1671" spans="1:12" ht="13.5" customHeight="1">
      <c r="A1671" s="72" t="str">
        <f t="shared" si="67"/>
        <v/>
      </c>
      <c r="B1671" s="72" t="str">
        <f t="shared" si="68"/>
        <v/>
      </c>
      <c r="C1671" s="73"/>
      <c r="D1671" s="73"/>
      <c r="E1671" s="73"/>
      <c r="F1671" s="76"/>
      <c r="G1671" s="265"/>
      <c r="H1671" s="122"/>
      <c r="I1671" s="74"/>
      <c r="J1671" s="75"/>
      <c r="K1671" s="75"/>
      <c r="L1671" s="134" t="str">
        <f>IF(AND('331-CT'!$E$7=TH!H1671,OR(J1671="331",K1671="331")),"x","")</f>
        <v/>
      </c>
    </row>
    <row r="1672" spans="1:12" ht="13.5" customHeight="1">
      <c r="A1672" s="72" t="str">
        <f t="shared" si="67"/>
        <v/>
      </c>
      <c r="B1672" s="72" t="str">
        <f t="shared" si="68"/>
        <v/>
      </c>
      <c r="C1672" s="73"/>
      <c r="D1672" s="73"/>
      <c r="E1672" s="73"/>
      <c r="F1672" s="76"/>
      <c r="G1672" s="265"/>
      <c r="H1672" s="122"/>
      <c r="I1672" s="74"/>
      <c r="J1672" s="75"/>
      <c r="K1672" s="75"/>
      <c r="L1672" s="134" t="str">
        <f>IF(AND('331-CT'!$E$7=TH!H1672,OR(J1672="331",K1672="331")),"x","")</f>
        <v/>
      </c>
    </row>
    <row r="1673" spans="1:12" ht="13.5" customHeight="1">
      <c r="A1673" s="72" t="str">
        <f t="shared" si="67"/>
        <v/>
      </c>
      <c r="B1673" s="72" t="str">
        <f t="shared" si="68"/>
        <v/>
      </c>
      <c r="C1673" s="73"/>
      <c r="D1673" s="73"/>
      <c r="E1673" s="73"/>
      <c r="F1673" s="76"/>
      <c r="G1673" s="265"/>
      <c r="H1673" s="122"/>
      <c r="I1673" s="74"/>
      <c r="J1673" s="75"/>
      <c r="K1673" s="75"/>
      <c r="L1673" s="134" t="str">
        <f>IF(AND('331-CT'!$E$7=TH!H1673,OR(J1673="331",K1673="331")),"x","")</f>
        <v/>
      </c>
    </row>
    <row r="1674" spans="1:12" ht="13.5" customHeight="1">
      <c r="A1674" s="72" t="str">
        <f t="shared" si="67"/>
        <v/>
      </c>
      <c r="B1674" s="72" t="str">
        <f t="shared" si="68"/>
        <v/>
      </c>
      <c r="C1674" s="73"/>
      <c r="D1674" s="73"/>
      <c r="E1674" s="73"/>
      <c r="F1674" s="76"/>
      <c r="G1674" s="265"/>
      <c r="H1674" s="122"/>
      <c r="I1674" s="74"/>
      <c r="J1674" s="75"/>
      <c r="K1674" s="75"/>
      <c r="L1674" s="134" t="str">
        <f>IF(AND('331-CT'!$E$7=TH!H1674,OR(J1674="331",K1674="331")),"x","")</f>
        <v/>
      </c>
    </row>
    <row r="1675" spans="1:12" ht="13.5" customHeight="1">
      <c r="A1675" s="72" t="str">
        <f t="shared" si="67"/>
        <v/>
      </c>
      <c r="B1675" s="72" t="str">
        <f t="shared" si="68"/>
        <v/>
      </c>
      <c r="C1675" s="73"/>
      <c r="D1675" s="73"/>
      <c r="E1675" s="73"/>
      <c r="F1675" s="76"/>
      <c r="G1675" s="265"/>
      <c r="H1675" s="122"/>
      <c r="I1675" s="74"/>
      <c r="J1675" s="75"/>
      <c r="K1675" s="75"/>
      <c r="L1675" s="134" t="str">
        <f>IF(AND('331-CT'!$E$7=TH!H1675,OR(J1675="331",K1675="331")),"x","")</f>
        <v/>
      </c>
    </row>
    <row r="1676" spans="1:12" ht="13.5" customHeight="1">
      <c r="A1676" s="72" t="str">
        <f t="shared" si="67"/>
        <v/>
      </c>
      <c r="B1676" s="72" t="str">
        <f t="shared" si="68"/>
        <v/>
      </c>
      <c r="C1676" s="73"/>
      <c r="D1676" s="73"/>
      <c r="E1676" s="73"/>
      <c r="F1676" s="76"/>
      <c r="G1676" s="265"/>
      <c r="H1676" s="122"/>
      <c r="I1676" s="74"/>
      <c r="J1676" s="75"/>
      <c r="K1676" s="75"/>
      <c r="L1676" s="134" t="str">
        <f>IF(AND('331-CT'!$E$7=TH!H1676,OR(J1676="331",K1676="331")),"x","")</f>
        <v/>
      </c>
    </row>
    <row r="1677" spans="1:12" ht="13.5" customHeight="1">
      <c r="A1677" s="72" t="str">
        <f t="shared" si="67"/>
        <v/>
      </c>
      <c r="B1677" s="72" t="str">
        <f t="shared" si="68"/>
        <v/>
      </c>
      <c r="C1677" s="73"/>
      <c r="D1677" s="73"/>
      <c r="E1677" s="73"/>
      <c r="F1677" s="76"/>
      <c r="G1677" s="265"/>
      <c r="H1677" s="122"/>
      <c r="I1677" s="74"/>
      <c r="J1677" s="75"/>
      <c r="K1677" s="75"/>
      <c r="L1677" s="134" t="str">
        <f>IF(AND('331-CT'!$E$7=TH!H1677,OR(J1677="331",K1677="331")),"x","")</f>
        <v/>
      </c>
    </row>
    <row r="1678" spans="1:12" ht="13.5" customHeight="1">
      <c r="A1678" s="72" t="str">
        <f t="shared" si="67"/>
        <v/>
      </c>
      <c r="B1678" s="72" t="str">
        <f t="shared" si="68"/>
        <v/>
      </c>
      <c r="C1678" s="73"/>
      <c r="D1678" s="73"/>
      <c r="E1678" s="73"/>
      <c r="F1678" s="76"/>
      <c r="G1678" s="265"/>
      <c r="H1678" s="122"/>
      <c r="I1678" s="74"/>
      <c r="J1678" s="75"/>
      <c r="K1678" s="75"/>
      <c r="L1678" s="134" t="str">
        <f>IF(AND('331-CT'!$E$7=TH!H1678,OR(J1678="331",K1678="331")),"x","")</f>
        <v/>
      </c>
    </row>
    <row r="1679" spans="1:12" ht="13.5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74"/>
      <c r="J1679" s="75"/>
      <c r="K1679" s="75"/>
      <c r="L1679" s="134" t="str">
        <f>IF(AND('331-CT'!$E$7=TH!H1679,OR(J1679="331",K1679="331")),"x","")</f>
        <v/>
      </c>
    </row>
    <row r="1680" spans="1:12" ht="13.5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74"/>
      <c r="J1680" s="75"/>
      <c r="K1680" s="75"/>
      <c r="L1680" s="134" t="str">
        <f>IF(AND('331-CT'!$E$7=TH!H1680,OR(J1680="331",K1680="331")),"x","")</f>
        <v/>
      </c>
    </row>
    <row r="1681" spans="1:12" ht="13.5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74"/>
      <c r="J1681" s="75"/>
      <c r="K1681" s="75"/>
      <c r="L1681" s="134" t="str">
        <f>IF(AND('331-CT'!$E$7=TH!H1681,OR(J1681="331",K1681="331")),"x","")</f>
        <v/>
      </c>
    </row>
    <row r="1682" spans="1:12" ht="13.5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74"/>
      <c r="J1682" s="75"/>
      <c r="K1682" s="75"/>
      <c r="L1682" s="134" t="str">
        <f>IF(AND('331-CT'!$E$7=TH!H1682,OR(J1682="331",K1682="331")),"x","")</f>
        <v/>
      </c>
    </row>
    <row r="1683" spans="1:12" ht="13.5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74"/>
      <c r="J1683" s="75"/>
      <c r="K1683" s="75"/>
      <c r="L1683" s="134" t="str">
        <f>IF(AND('331-CT'!$E$7=TH!H1683,OR(J1683="331",K1683="331")),"x","")</f>
        <v/>
      </c>
    </row>
    <row r="1684" spans="1:12" ht="13.5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74"/>
      <c r="J1684" s="75"/>
      <c r="K1684" s="75"/>
      <c r="L1684" s="134" t="str">
        <f>IF(AND('331-CT'!$E$7=TH!H1684,OR(J1684="331",K1684="331")),"x","")</f>
        <v/>
      </c>
    </row>
    <row r="1685" spans="1:12" ht="13.5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74"/>
      <c r="J1685" s="75"/>
      <c r="K1685" s="75"/>
      <c r="L1685" s="134" t="str">
        <f>IF(AND('331-CT'!$E$7=TH!H1685,OR(J1685="331",K1685="331")),"x","")</f>
        <v/>
      </c>
    </row>
    <row r="1686" spans="1:12" ht="13.5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74"/>
      <c r="J1686" s="75"/>
      <c r="K1686" s="75"/>
      <c r="L1686" s="134" t="str">
        <f>IF(AND('331-CT'!$E$7=TH!H1686,OR(J1686="331",K1686="331")),"x","")</f>
        <v/>
      </c>
    </row>
    <row r="1687" spans="1:12" ht="13.5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74"/>
      <c r="J1687" s="75"/>
      <c r="K1687" s="75"/>
      <c r="L1687" s="134" t="str">
        <f>IF(AND('331-CT'!$E$7=TH!H1687,OR(J1687="331",K1687="331")),"x","")</f>
        <v/>
      </c>
    </row>
    <row r="1688" spans="1:12" ht="13.5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74"/>
      <c r="J1688" s="75"/>
      <c r="K1688" s="75"/>
      <c r="L1688" s="134" t="str">
        <f>IF(AND('331-CT'!$E$7=TH!H1688,OR(J1688="331",K1688="331")),"x","")</f>
        <v/>
      </c>
    </row>
    <row r="1689" spans="1:12" ht="13.5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74"/>
      <c r="J1689" s="75"/>
      <c r="K1689" s="75"/>
      <c r="L1689" s="134" t="str">
        <f>IF(AND('331-CT'!$E$7=TH!H1689,OR(J1689="331",K1689="331")),"x","")</f>
        <v/>
      </c>
    </row>
    <row r="1690" spans="1:12" ht="13.5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74"/>
      <c r="J1690" s="75"/>
      <c r="K1690" s="75"/>
      <c r="L1690" s="134" t="str">
        <f>IF(AND('331-CT'!$E$7=TH!H1690,OR(J1690="331",K1690="331")),"x","")</f>
        <v/>
      </c>
    </row>
    <row r="1691" spans="1:12" ht="13.5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74"/>
      <c r="J1691" s="75"/>
      <c r="K1691" s="75"/>
      <c r="L1691" s="134" t="str">
        <f>IF(AND('331-CT'!$E$7=TH!H1691,OR(J1691="331",K1691="331")),"x","")</f>
        <v/>
      </c>
    </row>
    <row r="1692" spans="1:12" ht="13.5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74"/>
      <c r="J1692" s="75"/>
      <c r="K1692" s="75"/>
      <c r="L1692" s="134" t="str">
        <f>IF(AND('331-CT'!$E$7=TH!H1692,OR(J1692="331",K1692="331")),"x","")</f>
        <v/>
      </c>
    </row>
    <row r="1693" spans="1:12" ht="13.5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74"/>
      <c r="J1693" s="75"/>
      <c r="K1693" s="75"/>
      <c r="L1693" s="134" t="str">
        <f>IF(AND('331-CT'!$E$7=TH!H1693,OR(J1693="331",K1693="331")),"x","")</f>
        <v/>
      </c>
    </row>
    <row r="1694" spans="1:12" ht="13.5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74"/>
      <c r="J1694" s="75"/>
      <c r="K1694" s="75"/>
      <c r="L1694" s="134" t="str">
        <f>IF(AND('331-CT'!$E$7=TH!H1694,OR(J1694="331",K1694="331")),"x","")</f>
        <v/>
      </c>
    </row>
    <row r="1695" spans="1:12" ht="13.5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74"/>
      <c r="J1695" s="75"/>
      <c r="K1695" s="75"/>
      <c r="L1695" s="134" t="str">
        <f>IF(AND('331-CT'!$E$7=TH!H1695,OR(J1695="331",K1695="331")),"x","")</f>
        <v/>
      </c>
    </row>
    <row r="1696" spans="1:12" ht="13.5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74"/>
      <c r="J1696" s="75"/>
      <c r="K1696" s="75"/>
      <c r="L1696" s="134" t="str">
        <f>IF(AND('331-CT'!$E$7=TH!H1696,OR(J1696="331",K1696="331")),"x","")</f>
        <v/>
      </c>
    </row>
    <row r="1697" spans="1:12" ht="13.5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74"/>
      <c r="J1697" s="75"/>
      <c r="K1697" s="75"/>
      <c r="L1697" s="134" t="str">
        <f>IF(AND('331-CT'!$E$7=TH!H1697,OR(J1697="331",K1697="331")),"x","")</f>
        <v/>
      </c>
    </row>
    <row r="1698" spans="1:12" ht="13.5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74"/>
      <c r="J1698" s="75"/>
      <c r="K1698" s="75"/>
      <c r="L1698" s="134" t="str">
        <f>IF(AND('331-CT'!$E$7=TH!H1698,OR(J1698="331",K1698="331")),"x","")</f>
        <v/>
      </c>
    </row>
    <row r="1699" spans="1:12" ht="13.5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74"/>
      <c r="J1699" s="75"/>
      <c r="K1699" s="75"/>
      <c r="L1699" s="134" t="str">
        <f>IF(AND('331-CT'!$E$7=TH!H1699,OR(J1699="331",K1699="331")),"x","")</f>
        <v/>
      </c>
    </row>
    <row r="1700" spans="1:12" ht="13.5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74"/>
      <c r="J1700" s="75"/>
      <c r="K1700" s="75"/>
      <c r="L1700" s="134" t="str">
        <f>IF(AND('331-CT'!$E$7=TH!H1700,OR(J1700="331",K1700="331")),"x","")</f>
        <v/>
      </c>
    </row>
    <row r="1701" spans="1:12" ht="13.5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74"/>
      <c r="J1701" s="75"/>
      <c r="K1701" s="75"/>
      <c r="L1701" s="134" t="str">
        <f>IF(AND('331-CT'!$E$7=TH!H1701,OR(J1701="331",K1701="331")),"x","")</f>
        <v/>
      </c>
    </row>
    <row r="1702" spans="1:12" ht="13.5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74"/>
      <c r="J1702" s="75"/>
      <c r="K1702" s="75"/>
      <c r="L1702" s="134" t="str">
        <f>IF(AND('331-CT'!$E$7=TH!H1702,OR(J1702="331",K1702="331")),"x","")</f>
        <v/>
      </c>
    </row>
    <row r="1703" spans="1:12" ht="13.5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74"/>
      <c r="J1703" s="75"/>
      <c r="K1703" s="75"/>
      <c r="L1703" s="134" t="str">
        <f>IF(AND('331-CT'!$E$7=TH!H1703,OR(J1703="331",K1703="331")),"x","")</f>
        <v/>
      </c>
    </row>
    <row r="1704" spans="1:12" ht="13.5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74"/>
      <c r="J1704" s="75"/>
      <c r="K1704" s="75"/>
      <c r="L1704" s="134" t="str">
        <f>IF(AND('331-CT'!$E$7=TH!H1704,OR(J1704="331",K1704="331")),"x","")</f>
        <v/>
      </c>
    </row>
    <row r="1705" spans="1:12" ht="13.5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74"/>
      <c r="J1705" s="75"/>
      <c r="K1705" s="75"/>
      <c r="L1705" s="134" t="str">
        <f>IF(AND('331-CT'!$E$7=TH!H1705,OR(J1705="331",K1705="331")),"x","")</f>
        <v/>
      </c>
    </row>
    <row r="1706" spans="1:12" ht="13.5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74"/>
      <c r="J1706" s="75"/>
      <c r="K1706" s="75"/>
      <c r="L1706" s="134" t="str">
        <f>IF(AND('331-CT'!$E$7=TH!H1706,OR(J1706="331",K1706="331")),"x","")</f>
        <v/>
      </c>
    </row>
    <row r="1707" spans="1:12" ht="13.5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74"/>
      <c r="J1707" s="75"/>
      <c r="K1707" s="75"/>
      <c r="L1707" s="134" t="str">
        <f>IF(AND('331-CT'!$E$7=TH!H1707,OR(J1707="331",K1707="331")),"x","")</f>
        <v/>
      </c>
    </row>
    <row r="1708" spans="1:12" ht="13.5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74"/>
      <c r="J1708" s="75"/>
      <c r="K1708" s="75"/>
      <c r="L1708" s="134" t="str">
        <f>IF(AND('331-CT'!$E$7=TH!H1708,OR(J1708="331",K1708="331")),"x","")</f>
        <v/>
      </c>
    </row>
    <row r="1709" spans="1:12" ht="13.5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74"/>
      <c r="J1709" s="75"/>
      <c r="K1709" s="75"/>
      <c r="L1709" s="134" t="str">
        <f>IF(AND('331-CT'!$E$7=TH!H1709,OR(J1709="331",K1709="331")),"x","")</f>
        <v/>
      </c>
    </row>
    <row r="1710" spans="1:12" ht="13.5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74"/>
      <c r="J1710" s="75"/>
      <c r="K1710" s="75"/>
      <c r="L1710" s="134" t="str">
        <f>IF(AND('331-CT'!$E$7=TH!H1710,OR(J1710="331",K1710="331")),"x","")</f>
        <v/>
      </c>
    </row>
    <row r="1711" spans="1:12" ht="13.5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74"/>
      <c r="J1711" s="75"/>
      <c r="K1711" s="75"/>
      <c r="L1711" s="134" t="str">
        <f>IF(AND('331-CT'!$E$7=TH!H1711,OR(J1711="331",K1711="331")),"x","")</f>
        <v/>
      </c>
    </row>
    <row r="1712" spans="1:12" ht="13.5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74"/>
      <c r="J1712" s="75"/>
      <c r="K1712" s="75"/>
      <c r="L1712" s="134" t="str">
        <f>IF(AND('331-CT'!$E$7=TH!H1712,OR(J1712="331",K1712="331")),"x","")</f>
        <v/>
      </c>
    </row>
    <row r="1713" spans="1:12" ht="13.5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74"/>
      <c r="J1713" s="75"/>
      <c r="K1713" s="75"/>
      <c r="L1713" s="134" t="str">
        <f>IF(AND('331-CT'!$E$7=TH!H1713,OR(J1713="331",K1713="331")),"x","")</f>
        <v/>
      </c>
    </row>
    <row r="1714" spans="1:12" ht="13.5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74"/>
      <c r="J1714" s="75"/>
      <c r="K1714" s="75"/>
      <c r="L1714" s="134" t="str">
        <f>IF(AND('331-CT'!$E$7=TH!H1714,OR(J1714="331",K1714="331")),"x","")</f>
        <v/>
      </c>
    </row>
    <row r="1715" spans="1:12" ht="13.5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74"/>
      <c r="J1715" s="75"/>
      <c r="K1715" s="75"/>
      <c r="L1715" s="134" t="str">
        <f>IF(AND('331-CT'!$E$7=TH!H1715,OR(J1715="331",K1715="331")),"x","")</f>
        <v/>
      </c>
    </row>
    <row r="1716" spans="1:12" ht="13.5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74"/>
      <c r="J1716" s="75"/>
      <c r="K1716" s="75"/>
      <c r="L1716" s="134" t="str">
        <f>IF(AND('331-CT'!$E$7=TH!H1716,OR(J1716="331",K1716="331")),"x","")</f>
        <v/>
      </c>
    </row>
    <row r="1717" spans="1:12" ht="13.5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74"/>
      <c r="J1717" s="75"/>
      <c r="K1717" s="75"/>
      <c r="L1717" s="134" t="str">
        <f>IF(AND('331-CT'!$E$7=TH!H1717,OR(J1717="331",K1717="331")),"x","")</f>
        <v/>
      </c>
    </row>
    <row r="1718" spans="1:12" ht="13.5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74"/>
      <c r="J1718" s="75"/>
      <c r="K1718" s="75"/>
      <c r="L1718" s="134" t="str">
        <f>IF(AND('331-CT'!$E$7=TH!H1718,OR(J1718="331",K1718="331")),"x","")</f>
        <v/>
      </c>
    </row>
    <row r="1719" spans="1:12" ht="13.5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74"/>
      <c r="J1719" s="75"/>
      <c r="K1719" s="75"/>
      <c r="L1719" s="134" t="str">
        <f>IF(AND('331-CT'!$E$7=TH!H1719,OR(J1719="331",K1719="331")),"x","")</f>
        <v/>
      </c>
    </row>
    <row r="1720" spans="1:12" ht="13.5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74"/>
      <c r="J1720" s="75"/>
      <c r="K1720" s="75"/>
      <c r="L1720" s="134" t="str">
        <f>IF(AND('331-CT'!$E$7=TH!H1720,OR(J1720="331",K1720="331")),"x","")</f>
        <v/>
      </c>
    </row>
    <row r="1721" spans="1:12" ht="13.5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74"/>
      <c r="J1721" s="75"/>
      <c r="K1721" s="75"/>
      <c r="L1721" s="134" t="str">
        <f>IF(AND('331-CT'!$E$7=TH!H1721,OR(J1721="331",K1721="331")),"x","")</f>
        <v/>
      </c>
    </row>
    <row r="1722" spans="1:12" ht="13.5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74"/>
      <c r="J1722" s="75"/>
      <c r="K1722" s="75"/>
      <c r="L1722" s="134" t="str">
        <f>IF(AND('331-CT'!$E$7=TH!H1722,OR(J1722="331",K1722="331")),"x","")</f>
        <v/>
      </c>
    </row>
    <row r="1723" spans="1:12" ht="13.5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74"/>
      <c r="J1723" s="75"/>
      <c r="K1723" s="75"/>
      <c r="L1723" s="134" t="str">
        <f>IF(AND('331-CT'!$E$7=TH!H1723,OR(J1723="331",K1723="331")),"x","")</f>
        <v/>
      </c>
    </row>
    <row r="1724" spans="1:12" ht="13.5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74"/>
      <c r="J1724" s="75"/>
      <c r="K1724" s="75"/>
      <c r="L1724" s="134" t="str">
        <f>IF(AND('331-CT'!$E$7=TH!H1724,OR(J1724="331",K1724="331")),"x","")</f>
        <v/>
      </c>
    </row>
    <row r="1725" spans="1:12" ht="13.5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74"/>
      <c r="J1725" s="75"/>
      <c r="K1725" s="75"/>
      <c r="L1725" s="134" t="str">
        <f>IF(AND('331-CT'!$E$7=TH!H1725,OR(J1725="331",K1725="331")),"x","")</f>
        <v/>
      </c>
    </row>
    <row r="1726" spans="1:12" ht="13.5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74"/>
      <c r="J1726" s="75"/>
      <c r="K1726" s="75"/>
      <c r="L1726" s="134" t="str">
        <f>IF(AND('331-CT'!$E$7=TH!H1726,OR(J1726="331",K1726="331")),"x","")</f>
        <v/>
      </c>
    </row>
    <row r="1727" spans="1:12" ht="13.5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74"/>
      <c r="J1727" s="75"/>
      <c r="K1727" s="75"/>
      <c r="L1727" s="134" t="str">
        <f>IF(AND('331-CT'!$E$7=TH!H1727,OR(J1727="331",K1727="331")),"x","")</f>
        <v/>
      </c>
    </row>
    <row r="1728" spans="1:12" ht="13.5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74"/>
      <c r="J1728" s="75"/>
      <c r="K1728" s="75"/>
      <c r="L1728" s="134" t="str">
        <f>IF(AND('331-CT'!$E$7=TH!H1728,OR(J1728="331",K1728="331")),"x","")</f>
        <v/>
      </c>
    </row>
    <row r="1729" spans="1:12" ht="13.5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74"/>
      <c r="J1729" s="75"/>
      <c r="K1729" s="75"/>
      <c r="L1729" s="134" t="str">
        <f>IF(AND('331-CT'!$E$7=TH!H1729,OR(J1729="331",K1729="331")),"x","")</f>
        <v/>
      </c>
    </row>
    <row r="1730" spans="1:12" ht="13.5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74"/>
      <c r="J1730" s="75"/>
      <c r="K1730" s="75"/>
      <c r="L1730" s="134" t="str">
        <f>IF(AND('331-CT'!$E$7=TH!H1730,OR(J1730="331",K1730="331")),"x","")</f>
        <v/>
      </c>
    </row>
    <row r="1731" spans="1:12" ht="13.5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74"/>
      <c r="J1731" s="75"/>
      <c r="K1731" s="75"/>
      <c r="L1731" s="134" t="str">
        <f>IF(AND('331-CT'!$E$7=TH!H1731,OR(J1731="331",K1731="331")),"x","")</f>
        <v/>
      </c>
    </row>
    <row r="1732" spans="1:12" ht="13.5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74"/>
      <c r="J1732" s="75"/>
      <c r="K1732" s="75"/>
      <c r="L1732" s="134" t="str">
        <f>IF(AND('331-CT'!$E$7=TH!H1732,OR(J1732="331",K1732="331")),"x","")</f>
        <v/>
      </c>
    </row>
    <row r="1733" spans="1:12" ht="13.5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74"/>
      <c r="J1733" s="75"/>
      <c r="K1733" s="75"/>
      <c r="L1733" s="134" t="str">
        <f>IF(AND('331-CT'!$E$7=TH!H1733,OR(J1733="331",K1733="331")),"x","")</f>
        <v/>
      </c>
    </row>
    <row r="1734" spans="1:12" ht="13.5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74"/>
      <c r="J1734" s="75"/>
      <c r="K1734" s="75"/>
      <c r="L1734" s="134" t="str">
        <f>IF(AND('331-CT'!$E$7=TH!H1734,OR(J1734="331",K1734="331")),"x","")</f>
        <v/>
      </c>
    </row>
    <row r="1735" spans="1:12" ht="13.5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74"/>
      <c r="J1735" s="75"/>
      <c r="K1735" s="75"/>
      <c r="L1735" s="134" t="str">
        <f>IF(AND('331-CT'!$E$7=TH!H1735,OR(J1735="331",K1735="331")),"x","")</f>
        <v/>
      </c>
    </row>
    <row r="1736" spans="1:12" ht="13.5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74"/>
      <c r="J1736" s="75"/>
      <c r="K1736" s="75"/>
      <c r="L1736" s="134" t="str">
        <f>IF(AND('331-CT'!$E$7=TH!H1736,OR(J1736="331",K1736="331")),"x","")</f>
        <v/>
      </c>
    </row>
    <row r="1737" spans="1:12" ht="13.5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74"/>
      <c r="J1737" s="75"/>
      <c r="K1737" s="75"/>
      <c r="L1737" s="134" t="str">
        <f>IF(AND('331-CT'!$E$7=TH!H1737,OR(J1737="331",K1737="331")),"x","")</f>
        <v/>
      </c>
    </row>
    <row r="1738" spans="1:12" ht="13.5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74"/>
      <c r="J1738" s="75"/>
      <c r="K1738" s="75"/>
      <c r="L1738" s="134" t="str">
        <f>IF(AND('331-CT'!$E$7=TH!H1738,OR(J1738="331",K1738="331")),"x","")</f>
        <v/>
      </c>
    </row>
    <row r="1739" spans="1:12" ht="13.5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74"/>
      <c r="J1739" s="75"/>
      <c r="K1739" s="75"/>
      <c r="L1739" s="134" t="str">
        <f>IF(AND('331-CT'!$E$7=TH!H1739,OR(J1739="331",K1739="331")),"x","")</f>
        <v/>
      </c>
    </row>
    <row r="1740" spans="1:12" ht="13.5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74"/>
      <c r="J1740" s="75"/>
      <c r="K1740" s="75"/>
      <c r="L1740" s="134" t="str">
        <f>IF(AND('331-CT'!$E$7=TH!H1740,OR(J1740="331",K1740="331")),"x","")</f>
        <v/>
      </c>
    </row>
    <row r="1741" spans="1:12" ht="13.5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74"/>
      <c r="J1741" s="75"/>
      <c r="K1741" s="75"/>
      <c r="L1741" s="134" t="str">
        <f>IF(AND('331-CT'!$E$7=TH!H1741,OR(J1741="331",K1741="331")),"x","")</f>
        <v/>
      </c>
    </row>
    <row r="1742" spans="1:12" ht="13.5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74"/>
      <c r="J1742" s="75"/>
      <c r="K1742" s="75"/>
      <c r="L1742" s="134" t="str">
        <f>IF(AND('331-CT'!$E$7=TH!H1742,OR(J1742="331",K1742="331")),"x","")</f>
        <v/>
      </c>
    </row>
    <row r="1743" spans="1:12" ht="13.5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74"/>
      <c r="J1743" s="75"/>
      <c r="K1743" s="75"/>
      <c r="L1743" s="134" t="str">
        <f>IF(AND('331-CT'!$E$7=TH!H1743,OR(J1743="331",K1743="331")),"x","")</f>
        <v/>
      </c>
    </row>
    <row r="1744" spans="1:12" ht="13.5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74"/>
      <c r="J1744" s="75"/>
      <c r="K1744" s="75"/>
      <c r="L1744" s="134" t="str">
        <f>IF(AND('331-CT'!$E$7=TH!H1744,OR(J1744="331",K1744="331")),"x","")</f>
        <v/>
      </c>
    </row>
    <row r="1745" spans="1:12" ht="13.5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74"/>
      <c r="J1745" s="75"/>
      <c r="K1745" s="75"/>
      <c r="L1745" s="134" t="str">
        <f>IF(AND('331-CT'!$E$7=TH!H1745,OR(J1745="331",K1745="331")),"x","")</f>
        <v/>
      </c>
    </row>
    <row r="1746" spans="1:12" ht="13.5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74"/>
      <c r="J1746" s="75"/>
      <c r="K1746" s="75"/>
      <c r="L1746" s="134" t="str">
        <f>IF(AND('331-CT'!$E$7=TH!H1746,OR(J1746="331",K1746="331")),"x","")</f>
        <v/>
      </c>
    </row>
    <row r="1747" spans="1:12" ht="13.5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74"/>
      <c r="J1747" s="75"/>
      <c r="K1747" s="75"/>
      <c r="L1747" s="134" t="str">
        <f>IF(AND('331-CT'!$E$7=TH!H1747,OR(J1747="331",K1747="331")),"x","")</f>
        <v/>
      </c>
    </row>
    <row r="1748" spans="1:12" ht="13.5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74"/>
      <c r="J1748" s="75"/>
      <c r="K1748" s="75"/>
      <c r="L1748" s="134" t="str">
        <f>IF(AND('331-CT'!$E$7=TH!H1748,OR(J1748="331",K1748="331")),"x","")</f>
        <v/>
      </c>
    </row>
    <row r="1749" spans="1:12" ht="13.5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74"/>
      <c r="J1749" s="75"/>
      <c r="K1749" s="75"/>
      <c r="L1749" s="134" t="str">
        <f>IF(AND('331-CT'!$E$7=TH!H1749,OR(J1749="331",K1749="331")),"x","")</f>
        <v/>
      </c>
    </row>
    <row r="1750" spans="1:12" ht="13.5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74"/>
      <c r="J1750" s="75"/>
      <c r="K1750" s="75"/>
      <c r="L1750" s="134" t="str">
        <f>IF(AND('331-CT'!$E$7=TH!H1750,OR(J1750="331",K1750="331")),"x","")</f>
        <v/>
      </c>
    </row>
    <row r="1751" spans="1:12" ht="13.5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74"/>
      <c r="J1751" s="75"/>
      <c r="K1751" s="75"/>
      <c r="L1751" s="134" t="str">
        <f>IF(AND('331-CT'!$E$7=TH!H1751,OR(J1751="331",K1751="331")),"x","")</f>
        <v/>
      </c>
    </row>
    <row r="1752" spans="1:12" ht="13.5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74"/>
      <c r="J1752" s="75"/>
      <c r="K1752" s="75"/>
      <c r="L1752" s="134" t="str">
        <f>IF(AND('331-CT'!$E$7=TH!H1752,OR(J1752="331",K1752="331")),"x","")</f>
        <v/>
      </c>
    </row>
    <row r="1753" spans="1:12" ht="13.5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74"/>
      <c r="J1753" s="75"/>
      <c r="K1753" s="75"/>
      <c r="L1753" s="134" t="str">
        <f>IF(AND('331-CT'!$E$7=TH!H1753,OR(J1753="331",K1753="331")),"x","")</f>
        <v/>
      </c>
    </row>
    <row r="1754" spans="1:12" ht="13.5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74"/>
      <c r="J1754" s="75"/>
      <c r="K1754" s="75"/>
      <c r="L1754" s="134" t="str">
        <f>IF(AND('331-CT'!$E$7=TH!H1754,OR(J1754="331",K1754="331")),"x","")</f>
        <v/>
      </c>
    </row>
    <row r="1755" spans="1:12" ht="13.5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74"/>
      <c r="J1755" s="75"/>
      <c r="K1755" s="75"/>
      <c r="L1755" s="134" t="str">
        <f>IF(AND('331-CT'!$E$7=TH!H1755,OR(J1755="331",K1755="331")),"x","")</f>
        <v/>
      </c>
    </row>
    <row r="1756" spans="1:12" ht="13.5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74"/>
      <c r="J1756" s="75"/>
      <c r="K1756" s="75"/>
      <c r="L1756" s="134" t="str">
        <f>IF(AND('331-CT'!$E$7=TH!H1756,OR(J1756="331",K1756="331")),"x","")</f>
        <v/>
      </c>
    </row>
    <row r="1757" spans="1:12" ht="13.5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74"/>
      <c r="J1757" s="75"/>
      <c r="K1757" s="75"/>
      <c r="L1757" s="134" t="str">
        <f>IF(AND('331-CT'!$E$7=TH!H1757,OR(J1757="331",K1757="331")),"x","")</f>
        <v/>
      </c>
    </row>
    <row r="1758" spans="1:12" ht="13.5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74"/>
      <c r="J1758" s="75"/>
      <c r="K1758" s="75"/>
      <c r="L1758" s="134" t="str">
        <f>IF(AND('331-CT'!$E$7=TH!H1758,OR(J1758="331",K1758="331")),"x","")</f>
        <v/>
      </c>
    </row>
    <row r="1759" spans="1:12" ht="13.5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74"/>
      <c r="J1759" s="75"/>
      <c r="K1759" s="75"/>
      <c r="L1759" s="134" t="str">
        <f>IF(AND('331-CT'!$E$7=TH!H1759,OR(J1759="331",K1759="331")),"x","")</f>
        <v/>
      </c>
    </row>
    <row r="1760" spans="1:12" ht="13.5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74"/>
      <c r="J1760" s="75"/>
      <c r="K1760" s="75"/>
      <c r="L1760" s="134" t="str">
        <f>IF(AND('331-CT'!$E$7=TH!H1760,OR(J1760="331",K1760="331")),"x","")</f>
        <v/>
      </c>
    </row>
    <row r="1761" spans="1:12" ht="13.5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74"/>
      <c r="J1761" s="75"/>
      <c r="K1761" s="75"/>
      <c r="L1761" s="134" t="str">
        <f>IF(AND('331-CT'!$E$7=TH!H1761,OR(J1761="331",K1761="331")),"x","")</f>
        <v/>
      </c>
    </row>
    <row r="1762" spans="1:12" ht="13.5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74"/>
      <c r="J1762" s="75"/>
      <c r="K1762" s="75"/>
      <c r="L1762" s="134" t="str">
        <f>IF(AND('331-CT'!$E$7=TH!H1762,OR(J1762="331",K1762="331")),"x","")</f>
        <v/>
      </c>
    </row>
    <row r="1763" spans="1:12" ht="13.5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74"/>
      <c r="J1763" s="75"/>
      <c r="K1763" s="75"/>
      <c r="L1763" s="134" t="str">
        <f>IF(AND('331-CT'!$E$7=TH!H1763,OR(J1763="331",K1763="331")),"x","")</f>
        <v/>
      </c>
    </row>
    <row r="1764" spans="1:12" ht="13.5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74"/>
      <c r="J1764" s="75"/>
      <c r="K1764" s="75"/>
      <c r="L1764" s="134" t="str">
        <f>IF(AND('331-CT'!$E$7=TH!H1764,OR(J1764="331",K1764="331")),"x","")</f>
        <v/>
      </c>
    </row>
    <row r="1765" spans="1:12" ht="13.5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74"/>
      <c r="J1765" s="75"/>
      <c r="K1765" s="75"/>
      <c r="L1765" s="134" t="str">
        <f>IF(AND('331-CT'!$E$7=TH!H1765,OR(J1765="331",K1765="331")),"x","")</f>
        <v/>
      </c>
    </row>
    <row r="1766" spans="1:12" ht="13.5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74"/>
      <c r="J1766" s="75"/>
      <c r="K1766" s="75"/>
      <c r="L1766" s="134" t="str">
        <f>IF(AND('331-CT'!$E$7=TH!H1766,OR(J1766="331",K1766="331")),"x","")</f>
        <v/>
      </c>
    </row>
    <row r="1767" spans="1:12" ht="13.5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74"/>
      <c r="J1767" s="75"/>
      <c r="K1767" s="75"/>
      <c r="L1767" s="134" t="str">
        <f>IF(AND('331-CT'!$E$7=TH!H1767,OR(J1767="331",K1767="331")),"x","")</f>
        <v/>
      </c>
    </row>
    <row r="1768" spans="1:12" ht="13.5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74"/>
      <c r="J1768" s="75"/>
      <c r="K1768" s="75"/>
      <c r="L1768" s="134" t="str">
        <f>IF(AND('331-CT'!$E$7=TH!H1768,OR(J1768="331",K1768="331")),"x","")</f>
        <v/>
      </c>
    </row>
    <row r="1769" spans="1:12" ht="13.5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74"/>
      <c r="J1769" s="75"/>
      <c r="K1769" s="75"/>
      <c r="L1769" s="134" t="str">
        <f>IF(AND('331-CT'!$E$7=TH!H1769,OR(J1769="331",K1769="331")),"x","")</f>
        <v/>
      </c>
    </row>
    <row r="1770" spans="1:12" ht="13.5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74"/>
      <c r="J1770" s="75"/>
      <c r="K1770" s="75"/>
      <c r="L1770" s="134" t="str">
        <f>IF(AND('331-CT'!$E$7=TH!H1770,OR(J1770="331",K1770="331")),"x","")</f>
        <v/>
      </c>
    </row>
    <row r="1771" spans="1:12" ht="13.5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74"/>
      <c r="J1771" s="75"/>
      <c r="K1771" s="75"/>
      <c r="L1771" s="134" t="str">
        <f>IF(AND('331-CT'!$E$7=TH!H1771,OR(J1771="331",K1771="331")),"x","")</f>
        <v/>
      </c>
    </row>
    <row r="1772" spans="1:12" ht="13.5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74"/>
      <c r="J1772" s="75"/>
      <c r="K1772" s="75"/>
      <c r="L1772" s="134" t="str">
        <f>IF(AND('331-CT'!$E$7=TH!H1772,OR(J1772="331",K1772="331")),"x","")</f>
        <v/>
      </c>
    </row>
    <row r="1773" spans="1:12" ht="13.5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74"/>
      <c r="J1773" s="75"/>
      <c r="K1773" s="75"/>
      <c r="L1773" s="134" t="str">
        <f>IF(AND('331-CT'!$E$7=TH!H1773,OR(J1773="331",K1773="331")),"x","")</f>
        <v/>
      </c>
    </row>
    <row r="1774" spans="1:12" ht="13.5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74"/>
      <c r="J1774" s="75"/>
      <c r="K1774" s="75"/>
      <c r="L1774" s="134" t="str">
        <f>IF(AND('331-CT'!$E$7=TH!H1774,OR(J1774="331",K1774="331")),"x","")</f>
        <v/>
      </c>
    </row>
    <row r="1775" spans="1:12" ht="13.5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74"/>
      <c r="J1775" s="75"/>
      <c r="K1775" s="75"/>
      <c r="L1775" s="134" t="str">
        <f>IF(AND('331-CT'!$E$7=TH!H1775,OR(J1775="331",K1775="331")),"x","")</f>
        <v/>
      </c>
    </row>
    <row r="1776" spans="1:12" ht="13.5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74"/>
      <c r="J1776" s="75"/>
      <c r="K1776" s="75"/>
      <c r="L1776" s="134" t="str">
        <f>IF(AND('331-CT'!$E$7=TH!H1776,OR(J1776="331",K1776="331")),"x","")</f>
        <v/>
      </c>
    </row>
    <row r="1777" spans="1:12" ht="13.5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74"/>
      <c r="J1777" s="75"/>
      <c r="K1777" s="75"/>
      <c r="L1777" s="134" t="str">
        <f>IF(AND('331-CT'!$E$7=TH!H1777,OR(J1777="331",K1777="331")),"x","")</f>
        <v/>
      </c>
    </row>
    <row r="1778" spans="1:12" ht="13.5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74"/>
      <c r="J1778" s="75"/>
      <c r="K1778" s="75"/>
      <c r="L1778" s="134" t="str">
        <f>IF(AND('331-CT'!$E$7=TH!H1778,OR(J1778="331",K1778="331")),"x","")</f>
        <v/>
      </c>
    </row>
    <row r="1779" spans="1:12" ht="13.5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74"/>
      <c r="J1779" s="75"/>
      <c r="K1779" s="75"/>
      <c r="L1779" s="134" t="str">
        <f>IF(AND('331-CT'!$E$7=TH!H1779,OR(J1779="331",K1779="331")),"x","")</f>
        <v/>
      </c>
    </row>
    <row r="1780" spans="1:12" ht="13.5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74"/>
      <c r="J1780" s="75"/>
      <c r="K1780" s="75"/>
      <c r="L1780" s="134" t="str">
        <f>IF(AND('331-CT'!$E$7=TH!H1780,OR(J1780="331",K1780="331")),"x","")</f>
        <v/>
      </c>
    </row>
    <row r="1781" spans="1:12" ht="13.5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74"/>
      <c r="J1781" s="75"/>
      <c r="K1781" s="75"/>
      <c r="L1781" s="134" t="str">
        <f>IF(AND('331-CT'!$E$7=TH!H1781,OR(J1781="331",K1781="331")),"x","")</f>
        <v/>
      </c>
    </row>
    <row r="1782" spans="1:12" ht="13.5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74"/>
      <c r="J1782" s="75"/>
      <c r="K1782" s="75"/>
      <c r="L1782" s="134" t="str">
        <f>IF(AND('331-CT'!$E$7=TH!H1782,OR(J1782="331",K1782="331")),"x","")</f>
        <v/>
      </c>
    </row>
    <row r="1783" spans="1:12" ht="13.5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74"/>
      <c r="J1783" s="75"/>
      <c r="K1783" s="75"/>
      <c r="L1783" s="134" t="str">
        <f>IF(AND('331-CT'!$E$7=TH!H1783,OR(J1783="331",K1783="331")),"x","")</f>
        <v/>
      </c>
    </row>
    <row r="1784" spans="1:12" ht="13.5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74"/>
      <c r="J1784" s="75"/>
      <c r="K1784" s="75"/>
      <c r="L1784" s="134" t="str">
        <f>IF(AND('331-CT'!$E$7=TH!H1784,OR(J1784="331",K1784="331")),"x","")</f>
        <v/>
      </c>
    </row>
    <row r="1785" spans="1:12" ht="13.5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74"/>
      <c r="J1785" s="75"/>
      <c r="K1785" s="75"/>
      <c r="L1785" s="134" t="str">
        <f>IF(AND('331-CT'!$E$7=TH!H1785,OR(J1785="331",K1785="331")),"x","")</f>
        <v/>
      </c>
    </row>
    <row r="1786" spans="1:12" ht="13.5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74"/>
      <c r="J1786" s="75"/>
      <c r="K1786" s="75"/>
      <c r="L1786" s="134" t="str">
        <f>IF(AND('331-CT'!$E$7=TH!H1786,OR(J1786="331",K1786="331")),"x","")</f>
        <v/>
      </c>
    </row>
    <row r="1787" spans="1:12" ht="13.5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74"/>
      <c r="J1787" s="75"/>
      <c r="K1787" s="75"/>
      <c r="L1787" s="134" t="str">
        <f>IF(AND('331-CT'!$E$7=TH!H1787,OR(J1787="331",K1787="331")),"x","")</f>
        <v/>
      </c>
    </row>
    <row r="1788" spans="1:12" ht="13.5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74"/>
      <c r="J1788" s="75"/>
      <c r="K1788" s="75"/>
      <c r="L1788" s="134" t="str">
        <f>IF(AND('331-CT'!$E$7=TH!H1788,OR(J1788="331",K1788="331")),"x","")</f>
        <v/>
      </c>
    </row>
    <row r="1789" spans="1:12" ht="13.5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74"/>
      <c r="J1789" s="75"/>
      <c r="K1789" s="75"/>
      <c r="L1789" s="134" t="str">
        <f>IF(AND('331-CT'!$E$7=TH!H1789,OR(J1789="331",K1789="331")),"x","")</f>
        <v/>
      </c>
    </row>
    <row r="1790" spans="1:12" ht="13.5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74"/>
      <c r="J1790" s="75"/>
      <c r="K1790" s="75"/>
      <c r="L1790" s="134" t="str">
        <f>IF(AND('331-CT'!$E$7=TH!H1790,OR(J1790="331",K1790="331")),"x","")</f>
        <v/>
      </c>
    </row>
    <row r="1791" spans="1:12" ht="13.5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74"/>
      <c r="J1791" s="75"/>
      <c r="K1791" s="75"/>
      <c r="L1791" s="134" t="str">
        <f>IF(AND('331-CT'!$E$7=TH!H1791,OR(J1791="331",K1791="331")),"x","")</f>
        <v/>
      </c>
    </row>
    <row r="1792" spans="1:12" ht="13.5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74"/>
      <c r="J1792" s="75"/>
      <c r="K1792" s="75"/>
      <c r="L1792" s="134" t="str">
        <f>IF(AND('331-CT'!$E$7=TH!H1792,OR(J1792="331",K1792="331")),"x","")</f>
        <v/>
      </c>
    </row>
    <row r="1793" spans="1:12" ht="13.5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74"/>
      <c r="J1793" s="75"/>
      <c r="K1793" s="75"/>
      <c r="L1793" s="134" t="str">
        <f>IF(AND('331-CT'!$E$7=TH!H1793,OR(J1793="331",K1793="331")),"x","")</f>
        <v/>
      </c>
    </row>
    <row r="1794" spans="1:12" ht="13.5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74"/>
      <c r="J1794" s="75"/>
      <c r="K1794" s="75"/>
      <c r="L1794" s="134" t="str">
        <f>IF(AND('331-CT'!$E$7=TH!H1794,OR(J1794="331",K1794="331")),"x","")</f>
        <v/>
      </c>
    </row>
    <row r="1795" spans="1:12" ht="13.5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74"/>
      <c r="J1795" s="75"/>
      <c r="K1795" s="75"/>
      <c r="L1795" s="134" t="str">
        <f>IF(AND('331-CT'!$E$7=TH!H1795,OR(J1795="331",K1795="331")),"x","")</f>
        <v/>
      </c>
    </row>
    <row r="1796" spans="1:12" ht="13.5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74"/>
      <c r="J1796" s="75"/>
      <c r="K1796" s="75"/>
      <c r="L1796" s="134" t="str">
        <f>IF(AND('331-CT'!$E$7=TH!H1796,OR(J1796="331",K1796="331")),"x","")</f>
        <v/>
      </c>
    </row>
    <row r="1797" spans="1:12" ht="13.5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74"/>
      <c r="J1797" s="75"/>
      <c r="K1797" s="75"/>
      <c r="L1797" s="134" t="str">
        <f>IF(AND('331-CT'!$E$7=TH!H1797,OR(J1797="331",K1797="331")),"x","")</f>
        <v/>
      </c>
    </row>
    <row r="1798" spans="1:12" ht="13.5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74"/>
      <c r="J1798" s="75"/>
      <c r="K1798" s="75"/>
      <c r="L1798" s="134" t="str">
        <f>IF(AND('331-CT'!$E$7=TH!H1798,OR(J1798="331",K1798="331")),"x","")</f>
        <v/>
      </c>
    </row>
    <row r="1799" spans="1:12" ht="13.5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74"/>
      <c r="J1799" s="75"/>
      <c r="K1799" s="75"/>
      <c r="L1799" s="134" t="str">
        <f>IF(AND('331-CT'!$E$7=TH!H1799,OR(J1799="331",K1799="331")),"x","")</f>
        <v/>
      </c>
    </row>
    <row r="1800" spans="1:12" ht="13.5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74"/>
      <c r="J1800" s="75"/>
      <c r="K1800" s="75"/>
      <c r="L1800" s="134" t="str">
        <f>IF(AND('331-CT'!$E$7=TH!H1800,OR(J1800="331",K1800="331")),"x","")</f>
        <v/>
      </c>
    </row>
    <row r="1801" spans="1:12" ht="13.5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74"/>
      <c r="J1801" s="75"/>
      <c r="K1801" s="75"/>
      <c r="L1801" s="134" t="str">
        <f>IF(AND('331-CT'!$E$7=TH!H1801,OR(J1801="331",K1801="331")),"x","")</f>
        <v/>
      </c>
    </row>
    <row r="1802" spans="1:12" ht="13.5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74"/>
      <c r="J1802" s="75"/>
      <c r="K1802" s="75"/>
      <c r="L1802" s="134" t="str">
        <f>IF(AND('331-CT'!$E$7=TH!H1802,OR(J1802="331",K1802="331")),"x","")</f>
        <v/>
      </c>
    </row>
    <row r="1803" spans="1:12" ht="13.5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74"/>
      <c r="J1803" s="75"/>
      <c r="K1803" s="75"/>
      <c r="L1803" s="134" t="str">
        <f>IF(AND('331-CT'!$E$7=TH!H1803,OR(J1803="331",K1803="331")),"x","")</f>
        <v/>
      </c>
    </row>
    <row r="1804" spans="1:12" ht="13.5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74"/>
      <c r="J1804" s="75"/>
      <c r="K1804" s="75"/>
      <c r="L1804" s="134" t="str">
        <f>IF(AND('331-CT'!$E$7=TH!H1804,OR(J1804="331",K1804="331")),"x","")</f>
        <v/>
      </c>
    </row>
    <row r="1805" spans="1:12" ht="13.5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74"/>
      <c r="J1805" s="75"/>
      <c r="K1805" s="75"/>
      <c r="L1805" s="134" t="str">
        <f>IF(AND('331-CT'!$E$7=TH!H1805,OR(J1805="331",K1805="331")),"x","")</f>
        <v/>
      </c>
    </row>
    <row r="1806" spans="1:12" ht="13.5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74"/>
      <c r="J1806" s="75"/>
      <c r="K1806" s="75"/>
      <c r="L1806" s="134" t="str">
        <f>IF(AND('331-CT'!$E$7=TH!H1806,OR(J1806="331",K1806="331")),"x","")</f>
        <v/>
      </c>
    </row>
    <row r="1807" spans="1:12" ht="13.5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74"/>
      <c r="J1807" s="75"/>
      <c r="K1807" s="75"/>
      <c r="L1807" s="134" t="str">
        <f>IF(AND('331-CT'!$E$7=TH!H1807,OR(J1807="331",K1807="331")),"x","")</f>
        <v/>
      </c>
    </row>
    <row r="1808" spans="1:12" ht="13.5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74"/>
      <c r="J1808" s="75"/>
      <c r="K1808" s="75"/>
      <c r="L1808" s="134" t="str">
        <f>IF(AND('331-CT'!$E$7=TH!H1808,OR(J1808="331",K1808="331")),"x","")</f>
        <v/>
      </c>
    </row>
    <row r="1809" spans="1:12" ht="13.5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74"/>
      <c r="J1809" s="75"/>
      <c r="K1809" s="75"/>
      <c r="L1809" s="134" t="str">
        <f>IF(AND('331-CT'!$E$7=TH!H1809,OR(J1809="331",K1809="331")),"x","")</f>
        <v/>
      </c>
    </row>
    <row r="1810" spans="1:12" ht="13.5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74"/>
      <c r="J1810" s="75"/>
      <c r="K1810" s="75"/>
      <c r="L1810" s="134" t="str">
        <f>IF(AND('331-CT'!$E$7=TH!H1810,OR(J1810="331",K1810="331")),"x","")</f>
        <v/>
      </c>
    </row>
    <row r="1811" spans="1:12" ht="13.5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74"/>
      <c r="J1811" s="75"/>
      <c r="K1811" s="75"/>
      <c r="L1811" s="134" t="str">
        <f>IF(AND('331-CT'!$E$7=TH!H1811,OR(J1811="331",K1811="331")),"x","")</f>
        <v/>
      </c>
    </row>
    <row r="1812" spans="1:12" ht="13.5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74"/>
      <c r="J1812" s="75"/>
      <c r="K1812" s="75"/>
      <c r="L1812" s="134" t="str">
        <f>IF(AND('331-CT'!$E$7=TH!H1812,OR(J1812="331",K1812="331")),"x","")</f>
        <v/>
      </c>
    </row>
    <row r="1813" spans="1:12" ht="13.5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74"/>
      <c r="J1813" s="75"/>
      <c r="K1813" s="75"/>
      <c r="L1813" s="134" t="str">
        <f>IF(AND('331-CT'!$E$7=TH!H1813,OR(J1813="331",K1813="331")),"x","")</f>
        <v/>
      </c>
    </row>
    <row r="1814" spans="1:12" ht="13.5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74"/>
      <c r="J1814" s="75"/>
      <c r="K1814" s="75"/>
      <c r="L1814" s="134" t="str">
        <f>IF(AND('331-CT'!$E$7=TH!H1814,OR(J1814="331",K1814="331")),"x","")</f>
        <v/>
      </c>
    </row>
    <row r="1815" spans="1:12" ht="13.5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74"/>
      <c r="J1815" s="75"/>
      <c r="K1815" s="75"/>
      <c r="L1815" s="134" t="str">
        <f>IF(AND('331-CT'!$E$7=TH!H1815,OR(J1815="331",K1815="331")),"x","")</f>
        <v/>
      </c>
    </row>
    <row r="1816" spans="1:12" ht="13.5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74"/>
      <c r="J1816" s="75"/>
      <c r="K1816" s="75"/>
      <c r="L1816" s="134" t="str">
        <f>IF(AND('331-CT'!$E$7=TH!H1816,OR(J1816="331",K1816="331")),"x","")</f>
        <v/>
      </c>
    </row>
    <row r="1817" spans="1:12" ht="13.5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74"/>
      <c r="J1817" s="75"/>
      <c r="K1817" s="75"/>
      <c r="L1817" s="134" t="str">
        <f>IF(AND('331-CT'!$E$7=TH!H1817,OR(J1817="331",K1817="331")),"x","")</f>
        <v/>
      </c>
    </row>
    <row r="1818" spans="1:12" ht="13.5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74"/>
      <c r="J1818" s="75"/>
      <c r="K1818" s="75"/>
      <c r="L1818" s="134" t="str">
        <f>IF(AND('331-CT'!$E$7=TH!H1818,OR(J1818="331",K1818="331")),"x","")</f>
        <v/>
      </c>
    </row>
    <row r="1819" spans="1:12" ht="13.5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74"/>
      <c r="J1819" s="75"/>
      <c r="K1819" s="75"/>
      <c r="L1819" s="134" t="str">
        <f>IF(AND('331-CT'!$E$7=TH!H1819,OR(J1819="331",K1819="331")),"x","")</f>
        <v/>
      </c>
    </row>
    <row r="1820" spans="1:12" ht="13.5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74"/>
      <c r="J1820" s="75"/>
      <c r="K1820" s="75"/>
      <c r="L1820" s="134" t="str">
        <f>IF(AND('331-CT'!$E$7=TH!H1820,OR(J1820="331",K1820="331")),"x","")</f>
        <v/>
      </c>
    </row>
    <row r="1821" spans="1:12" ht="13.5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74"/>
      <c r="J1821" s="75"/>
      <c r="K1821" s="75"/>
      <c r="L1821" s="134" t="str">
        <f>IF(AND('331-CT'!$E$7=TH!H1821,OR(J1821="331",K1821="331")),"x","")</f>
        <v/>
      </c>
    </row>
    <row r="1822" spans="1:12" ht="13.5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74"/>
      <c r="J1822" s="75"/>
      <c r="K1822" s="75"/>
      <c r="L1822" s="134" t="str">
        <f>IF(AND('331-CT'!$E$7=TH!H1822,OR(J1822="331",K1822="331")),"x","")</f>
        <v/>
      </c>
    </row>
    <row r="1823" spans="1:12" ht="13.5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74"/>
      <c r="J1823" s="75"/>
      <c r="K1823" s="75"/>
      <c r="L1823" s="134" t="str">
        <f>IF(AND('331-CT'!$E$7=TH!H1823,OR(J1823="331",K1823="331")),"x","")</f>
        <v/>
      </c>
    </row>
    <row r="1824" spans="1:12" ht="13.5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74"/>
      <c r="J1824" s="75"/>
      <c r="K1824" s="75"/>
      <c r="L1824" s="134" t="str">
        <f>IF(AND('331-CT'!$E$7=TH!H1824,OR(J1824="331",K1824="331")),"x","")</f>
        <v/>
      </c>
    </row>
    <row r="1825" spans="1:12" ht="13.5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74"/>
      <c r="J1825" s="75"/>
      <c r="K1825" s="75"/>
      <c r="L1825" s="134" t="str">
        <f>IF(AND('331-CT'!$E$7=TH!H1825,OR(J1825="331",K1825="331")),"x","")</f>
        <v/>
      </c>
    </row>
  </sheetData>
  <autoFilter ref="A9:M1825"/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5" activePane="bottomLeft" state="frozen"/>
      <selection pane="bottomLeft" activeCell="G31" sqref="G31"/>
    </sheetView>
  </sheetViews>
  <sheetFormatPr defaultColWidth="9.140625" defaultRowHeight="30" customHeight="1"/>
  <cols>
    <col min="1" max="1" width="4.7109375" style="391" customWidth="1"/>
    <col min="2" max="2" width="13" style="390" customWidth="1"/>
    <col min="3" max="3" width="21.570312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hidden="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23.25" customHeight="1">
      <c r="A2" s="445" t="s">
        <v>79</v>
      </c>
      <c r="B2" s="446" t="s">
        <v>668</v>
      </c>
      <c r="C2" s="446" t="s">
        <v>669</v>
      </c>
      <c r="D2" s="446" t="s">
        <v>670</v>
      </c>
      <c r="E2" s="451" t="s">
        <v>876</v>
      </c>
      <c r="F2" s="452"/>
      <c r="G2" s="452"/>
      <c r="H2" s="452"/>
      <c r="I2" s="453"/>
      <c r="J2" s="457" t="s">
        <v>877</v>
      </c>
      <c r="K2" s="457"/>
      <c r="L2" s="457"/>
      <c r="M2" s="457"/>
      <c r="N2" s="446" t="s">
        <v>724</v>
      </c>
    </row>
    <row r="3" spans="1:15" ht="23.25" customHeight="1">
      <c r="A3" s="445"/>
      <c r="B3" s="448"/>
      <c r="C3" s="448"/>
      <c r="D3" s="448"/>
      <c r="E3" s="446" t="s">
        <v>671</v>
      </c>
      <c r="F3" s="449" t="s">
        <v>672</v>
      </c>
      <c r="G3" s="450"/>
      <c r="H3" s="446" t="s">
        <v>673</v>
      </c>
      <c r="I3" s="454" t="s">
        <v>1056</v>
      </c>
      <c r="J3" s="448" t="s">
        <v>671</v>
      </c>
      <c r="K3" s="448" t="s">
        <v>673</v>
      </c>
      <c r="L3" s="456" t="s">
        <v>1056</v>
      </c>
      <c r="M3" s="448" t="s">
        <v>1064</v>
      </c>
      <c r="N3" s="448"/>
    </row>
    <row r="4" spans="1:15" ht="32.25" customHeight="1">
      <c r="A4" s="445"/>
      <c r="B4" s="447"/>
      <c r="C4" s="447"/>
      <c r="D4" s="447"/>
      <c r="E4" s="447"/>
      <c r="F4" s="392" t="s">
        <v>882</v>
      </c>
      <c r="G4" s="392" t="s">
        <v>883</v>
      </c>
      <c r="H4" s="447"/>
      <c r="I4" s="455"/>
      <c r="J4" s="447"/>
      <c r="K4" s="447"/>
      <c r="L4" s="455"/>
      <c r="M4" s="447"/>
      <c r="N4" s="447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199400666</v>
      </c>
      <c r="H5" s="395">
        <f t="array" ref="H5">SUM(IF("331"&amp;C5=KHN&amp;KH,TH))</f>
        <v>199400666</v>
      </c>
      <c r="I5" s="423">
        <f>G5-H5</f>
        <v>0</v>
      </c>
      <c r="J5" s="395">
        <f>IF(E5&gt;G5,E5,G5)</f>
        <v>199400666</v>
      </c>
      <c r="K5" s="395">
        <f>H5</f>
        <v>199400666</v>
      </c>
      <c r="L5" s="423">
        <f>J5-K5</f>
        <v>0</v>
      </c>
      <c r="M5" s="395"/>
      <c r="N5" s="395">
        <f>IF(E5&gt;F5,E5,F5)</f>
        <v>0</v>
      </c>
      <c r="O5" s="396"/>
    </row>
    <row r="6" spans="1:15" ht="40.5" customHeight="1">
      <c r="A6" s="405">
        <f t="shared" ref="A6:A37" si="1">ROW()-4</f>
        <v>2</v>
      </c>
      <c r="B6" s="393" t="s">
        <v>382</v>
      </c>
      <c r="C6" s="394" t="s">
        <v>108</v>
      </c>
      <c r="D6" s="394" t="s">
        <v>674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3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3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40.5" customHeight="1">
      <c r="A7" s="405">
        <f t="shared" si="1"/>
        <v>3</v>
      </c>
      <c r="B7" s="397" t="s">
        <v>675</v>
      </c>
      <c r="C7" s="398" t="s">
        <v>132</v>
      </c>
      <c r="D7" s="398" t="s">
        <v>676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3">
        <f t="shared" si="2"/>
        <v>0</v>
      </c>
      <c r="J7" s="395">
        <f t="shared" si="3"/>
        <v>30800005</v>
      </c>
      <c r="K7" s="395">
        <f t="shared" si="4"/>
        <v>30800005</v>
      </c>
      <c r="L7" s="423">
        <f t="shared" si="5"/>
        <v>0</v>
      </c>
      <c r="M7" s="395"/>
      <c r="N7" s="395">
        <f t="shared" si="6"/>
        <v>28000005</v>
      </c>
      <c r="O7" s="396"/>
    </row>
    <row r="8" spans="1:15" ht="40.5" customHeight="1">
      <c r="A8" s="405">
        <f t="shared" si="1"/>
        <v>4</v>
      </c>
      <c r="B8" s="397" t="s">
        <v>702</v>
      </c>
      <c r="C8" s="398" t="s">
        <v>285</v>
      </c>
      <c r="D8" s="398" t="s">
        <v>703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3">
        <f t="shared" si="2"/>
        <v>0</v>
      </c>
      <c r="J8" s="395">
        <f t="shared" si="3"/>
        <v>30440000</v>
      </c>
      <c r="K8" s="395">
        <f t="shared" si="4"/>
        <v>30440000</v>
      </c>
      <c r="L8" s="423">
        <f t="shared" si="5"/>
        <v>0</v>
      </c>
      <c r="M8" s="395"/>
      <c r="N8" s="395">
        <f t="shared" si="6"/>
        <v>30440000</v>
      </c>
      <c r="O8" s="396"/>
    </row>
    <row r="9" spans="1:15" ht="40.5" customHeight="1">
      <c r="A9" s="405">
        <f t="shared" si="1"/>
        <v>5</v>
      </c>
      <c r="B9" s="397"/>
      <c r="C9" s="398" t="s">
        <v>312</v>
      </c>
      <c r="D9" s="398" t="s">
        <v>884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3">
        <f t="shared" si="2"/>
        <v>0</v>
      </c>
      <c r="J9" s="395">
        <f t="shared" si="3"/>
        <v>21610454</v>
      </c>
      <c r="K9" s="395">
        <f t="shared" si="4"/>
        <v>21610454</v>
      </c>
      <c r="L9" s="423">
        <f t="shared" si="5"/>
        <v>0</v>
      </c>
      <c r="M9" s="395"/>
      <c r="N9" s="395">
        <f t="shared" si="6"/>
        <v>19645867</v>
      </c>
      <c r="O9" s="396"/>
    </row>
    <row r="10" spans="1:15" ht="40.5" customHeight="1">
      <c r="A10" s="405">
        <f t="shared" si="1"/>
        <v>6</v>
      </c>
      <c r="B10" s="397"/>
      <c r="C10" s="398" t="s">
        <v>441</v>
      </c>
      <c r="D10" s="398" t="s">
        <v>439</v>
      </c>
      <c r="E10" s="399"/>
      <c r="F10" s="395">
        <f t="shared" si="0"/>
        <v>30000000</v>
      </c>
      <c r="G10" s="395">
        <f t="array" ref="G10">SUM(IF("331"&amp;C10=KHC&amp;KH,TH))</f>
        <v>33000000</v>
      </c>
      <c r="H10" s="395">
        <f t="array" ref="H10">SUM(IF("331"&amp;C10=KHN&amp;KH,TH))</f>
        <v>33000000</v>
      </c>
      <c r="I10" s="423">
        <f t="shared" si="2"/>
        <v>0</v>
      </c>
      <c r="J10" s="395">
        <f t="shared" si="3"/>
        <v>33000000</v>
      </c>
      <c r="K10" s="395">
        <f t="shared" si="4"/>
        <v>33000000</v>
      </c>
      <c r="L10" s="423">
        <f t="shared" si="5"/>
        <v>0</v>
      </c>
      <c r="M10" s="395"/>
      <c r="N10" s="395">
        <f t="shared" si="6"/>
        <v>30000000</v>
      </c>
      <c r="O10" s="396"/>
    </row>
    <row r="11" spans="1:15" ht="40.5" customHeight="1">
      <c r="A11" s="405">
        <f t="shared" si="1"/>
        <v>7</v>
      </c>
      <c r="B11" s="397" t="s">
        <v>385</v>
      </c>
      <c r="C11" s="398" t="s">
        <v>129</v>
      </c>
      <c r="D11" s="398" t="s">
        <v>677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3">
        <f t="shared" si="2"/>
        <v>0</v>
      </c>
      <c r="J11" s="395">
        <f t="shared" si="3"/>
        <v>16327199</v>
      </c>
      <c r="K11" s="395">
        <f t="shared" si="4"/>
        <v>16327199</v>
      </c>
      <c r="L11" s="423">
        <f t="shared" si="5"/>
        <v>0</v>
      </c>
      <c r="M11" s="395"/>
      <c r="N11" s="395">
        <f t="shared" si="6"/>
        <v>16327199</v>
      </c>
      <c r="O11" s="396"/>
    </row>
    <row r="12" spans="1:15" ht="40.5" customHeight="1">
      <c r="A12" s="405">
        <f t="shared" si="1"/>
        <v>8</v>
      </c>
      <c r="B12" s="397" t="s">
        <v>678</v>
      </c>
      <c r="C12" s="398" t="s">
        <v>89</v>
      </c>
      <c r="D12" s="398" t="s">
        <v>679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3">
        <f t="shared" si="2"/>
        <v>0</v>
      </c>
      <c r="J12" s="395">
        <f t="shared" si="3"/>
        <v>1587337400</v>
      </c>
      <c r="K12" s="395">
        <f t="shared" si="4"/>
        <v>1587337400</v>
      </c>
      <c r="L12" s="423">
        <f t="shared" si="5"/>
        <v>0</v>
      </c>
      <c r="M12" s="395"/>
      <c r="N12" s="395">
        <f t="shared" si="6"/>
        <v>1587337400</v>
      </c>
      <c r="O12" s="396"/>
    </row>
    <row r="13" spans="1:15" ht="40.5" customHeight="1">
      <c r="A13" s="405">
        <f t="shared" si="1"/>
        <v>9</v>
      </c>
      <c r="B13" s="397" t="s">
        <v>388</v>
      </c>
      <c r="C13" s="398" t="s">
        <v>91</v>
      </c>
      <c r="D13" s="398" t="s">
        <v>680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3">
        <f t="shared" si="2"/>
        <v>0</v>
      </c>
      <c r="J13" s="395">
        <f t="shared" si="3"/>
        <v>289000000</v>
      </c>
      <c r="K13" s="395">
        <f t="shared" si="4"/>
        <v>289000000</v>
      </c>
      <c r="L13" s="423">
        <f t="shared" si="5"/>
        <v>0</v>
      </c>
      <c r="M13" s="395"/>
      <c r="N13" s="395">
        <f t="shared" si="6"/>
        <v>262727273</v>
      </c>
      <c r="O13" s="396"/>
    </row>
    <row r="14" spans="1:15" ht="40.5" customHeight="1">
      <c r="A14" s="405">
        <f>ROW()-4</f>
        <v>10</v>
      </c>
      <c r="B14" s="397" t="s">
        <v>708</v>
      </c>
      <c r="C14" s="398" t="s">
        <v>305</v>
      </c>
      <c r="D14" s="398" t="s">
        <v>709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3">
        <f t="shared" si="2"/>
        <v>0</v>
      </c>
      <c r="J14" s="395">
        <f t="shared" si="3"/>
        <v>150454066</v>
      </c>
      <c r="K14" s="395">
        <f t="shared" si="4"/>
        <v>150454066</v>
      </c>
      <c r="L14" s="423">
        <f t="shared" si="5"/>
        <v>0</v>
      </c>
      <c r="M14" s="395"/>
      <c r="N14" s="395">
        <f t="shared" si="6"/>
        <v>150126466</v>
      </c>
      <c r="O14" s="396"/>
    </row>
    <row r="15" spans="1:15" ht="40.5" customHeight="1">
      <c r="A15" s="405">
        <f t="shared" si="1"/>
        <v>11</v>
      </c>
      <c r="B15" s="397" t="s">
        <v>704</v>
      </c>
      <c r="C15" s="398" t="s">
        <v>357</v>
      </c>
      <c r="D15" s="398" t="s">
        <v>705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3">
        <f t="shared" si="2"/>
        <v>0</v>
      </c>
      <c r="J15" s="395">
        <f t="shared" si="3"/>
        <v>53060000</v>
      </c>
      <c r="K15" s="395">
        <f t="shared" si="4"/>
        <v>53060000</v>
      </c>
      <c r="L15" s="423">
        <f t="shared" si="5"/>
        <v>0</v>
      </c>
      <c r="M15" s="395"/>
      <c r="N15" s="395">
        <f t="shared" si="6"/>
        <v>48236364</v>
      </c>
      <c r="O15" s="396"/>
    </row>
    <row r="16" spans="1:15" ht="40.5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3">
        <f t="shared" si="2"/>
        <v>-60000000</v>
      </c>
      <c r="J16" s="395">
        <f t="shared" si="3"/>
        <v>0</v>
      </c>
      <c r="K16" s="395">
        <f t="shared" si="4"/>
        <v>60000000</v>
      </c>
      <c r="L16" s="423">
        <f t="shared" si="5"/>
        <v>-60000000</v>
      </c>
      <c r="M16" s="395"/>
      <c r="N16" s="395">
        <f t="shared" si="6"/>
        <v>0</v>
      </c>
      <c r="O16" s="396"/>
    </row>
    <row r="17" spans="1:15" ht="40.5" customHeight="1">
      <c r="A17" s="405">
        <f t="shared" si="1"/>
        <v>13</v>
      </c>
      <c r="B17" s="397" t="s">
        <v>713</v>
      </c>
      <c r="C17" s="400" t="s">
        <v>86</v>
      </c>
      <c r="D17" s="398" t="s">
        <v>875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188900000</v>
      </c>
      <c r="I17" s="423">
        <f t="shared" si="2"/>
        <v>299600000</v>
      </c>
      <c r="J17" s="395">
        <f t="shared" si="3"/>
        <v>488500000</v>
      </c>
      <c r="K17" s="395">
        <f t="shared" si="4"/>
        <v>188900000</v>
      </c>
      <c r="L17" s="423">
        <f t="shared" si="5"/>
        <v>299600000</v>
      </c>
      <c r="M17" s="395"/>
      <c r="N17" s="395">
        <f t="shared" si="6"/>
        <v>488500000</v>
      </c>
      <c r="O17" s="396"/>
    </row>
    <row r="18" spans="1:15" ht="40.5" customHeight="1">
      <c r="A18" s="405">
        <f t="shared" si="1"/>
        <v>14</v>
      </c>
      <c r="B18" s="397" t="s">
        <v>681</v>
      </c>
      <c r="C18" s="398" t="s">
        <v>109</v>
      </c>
      <c r="D18" s="398" t="s">
        <v>682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3">
        <f t="shared" si="2"/>
        <v>0</v>
      </c>
      <c r="J18" s="395">
        <f>IF(E18&gt;G18,E18,G18)</f>
        <v>200000000</v>
      </c>
      <c r="K18" s="395">
        <f t="shared" si="4"/>
        <v>200000000</v>
      </c>
      <c r="L18" s="423">
        <f t="shared" si="5"/>
        <v>0</v>
      </c>
      <c r="M18" s="395"/>
      <c r="N18" s="395">
        <f t="shared" si="6"/>
        <v>200000000</v>
      </c>
      <c r="O18" s="396"/>
    </row>
    <row r="19" spans="1:15" ht="40.5" customHeight="1">
      <c r="A19" s="405">
        <f t="shared" si="1"/>
        <v>15</v>
      </c>
      <c r="B19" s="397" t="s">
        <v>401</v>
      </c>
      <c r="C19" s="398" t="s">
        <v>300</v>
      </c>
      <c r="D19" s="398" t="s">
        <v>873</v>
      </c>
      <c r="E19" s="399">
        <f>226999800+866000000</f>
        <v>1092999800</v>
      </c>
      <c r="F19" s="395">
        <f t="shared" si="0"/>
        <v>875917018</v>
      </c>
      <c r="G19" s="395">
        <f t="array" ref="G19">SUM(IF("331"&amp;C19=KHC&amp;KH,TH))</f>
        <v>963508720</v>
      </c>
      <c r="H19" s="395">
        <f t="array" ref="H19">SUM(IF("331"&amp;C19=KHN&amp;KH,TH))</f>
        <v>871216820</v>
      </c>
      <c r="I19" s="423">
        <f t="shared" si="2"/>
        <v>92291900</v>
      </c>
      <c r="J19" s="395">
        <f>G19</f>
        <v>963508720</v>
      </c>
      <c r="K19" s="395">
        <f t="shared" si="4"/>
        <v>871216820</v>
      </c>
      <c r="L19" s="423">
        <f t="shared" si="5"/>
        <v>92291900</v>
      </c>
      <c r="M19" s="395"/>
      <c r="N19" s="395">
        <f t="shared" si="6"/>
        <v>1092999800</v>
      </c>
      <c r="O19" s="396"/>
    </row>
    <row r="20" spans="1:15" ht="40.5" customHeight="1">
      <c r="A20" s="405">
        <f t="shared" si="1"/>
        <v>16</v>
      </c>
      <c r="B20" s="397" t="s">
        <v>700</v>
      </c>
      <c r="C20" s="398" t="s">
        <v>302</v>
      </c>
      <c r="D20" s="398" t="s">
        <v>701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3">
        <f t="shared" si="2"/>
        <v>0</v>
      </c>
      <c r="J20" s="395">
        <f t="shared" si="3"/>
        <v>570000000</v>
      </c>
      <c r="K20" s="395">
        <f t="shared" si="4"/>
        <v>570000000</v>
      </c>
      <c r="L20" s="423">
        <f t="shared" si="5"/>
        <v>0</v>
      </c>
      <c r="M20" s="395"/>
      <c r="N20" s="395">
        <f t="shared" si="6"/>
        <v>570000000</v>
      </c>
      <c r="O20" s="396"/>
    </row>
    <row r="21" spans="1:15" ht="40.5" customHeight="1">
      <c r="A21" s="405">
        <f t="shared" si="1"/>
        <v>17</v>
      </c>
      <c r="B21" s="397" t="s">
        <v>711</v>
      </c>
      <c r="C21" s="398" t="s">
        <v>481</v>
      </c>
      <c r="D21" s="398" t="s">
        <v>712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3">
        <f t="shared" si="2"/>
        <v>199632000</v>
      </c>
      <c r="J21" s="395">
        <f t="shared" si="3"/>
        <v>599632000</v>
      </c>
      <c r="K21" s="395">
        <f t="shared" si="4"/>
        <v>400000000</v>
      </c>
      <c r="L21" s="423">
        <f t="shared" si="5"/>
        <v>199632000</v>
      </c>
      <c r="M21" s="395"/>
      <c r="N21" s="395">
        <f t="shared" si="6"/>
        <v>599632000</v>
      </c>
      <c r="O21" s="396"/>
    </row>
    <row r="22" spans="1:15" ht="40.5" customHeight="1">
      <c r="A22" s="405">
        <f t="shared" si="1"/>
        <v>18</v>
      </c>
      <c r="B22" s="397" t="s">
        <v>683</v>
      </c>
      <c r="C22" s="398" t="s">
        <v>85</v>
      </c>
      <c r="D22" s="398" t="s">
        <v>684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9350000000</v>
      </c>
      <c r="I22" s="423">
        <f t="shared" si="2"/>
        <v>-850000000</v>
      </c>
      <c r="J22" s="395">
        <v>11322555140</v>
      </c>
      <c r="K22" s="395">
        <f>'TH - TT'!$I$136</f>
        <v>9058500000</v>
      </c>
      <c r="L22" s="423">
        <f t="shared" si="5"/>
        <v>2264055140</v>
      </c>
      <c r="M22" s="395"/>
      <c r="N22" s="395">
        <f t="shared" si="6"/>
        <v>11322555140</v>
      </c>
      <c r="O22" s="396"/>
    </row>
    <row r="23" spans="1:15" ht="40.5" customHeight="1">
      <c r="A23" s="405">
        <f t="shared" si="1"/>
        <v>19</v>
      </c>
      <c r="B23" s="397" t="s">
        <v>685</v>
      </c>
      <c r="C23" s="398" t="s">
        <v>111</v>
      </c>
      <c r="D23" s="398" t="s">
        <v>874</v>
      </c>
      <c r="E23" s="399">
        <f>2508700000+501400000</f>
        <v>3010100000</v>
      </c>
      <c r="F23" s="395">
        <f t="shared" si="0"/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3">
        <f t="shared" si="2"/>
        <v>0</v>
      </c>
      <c r="J23" s="395">
        <f>2248700000+76140000</f>
        <v>2324840000</v>
      </c>
      <c r="K23" s="395">
        <f>'TH - TT'!$I$151</f>
        <v>2212405000</v>
      </c>
      <c r="L23" s="423">
        <f t="shared" si="5"/>
        <v>112435000</v>
      </c>
      <c r="M23" s="395" t="s">
        <v>1065</v>
      </c>
      <c r="N23" s="395">
        <f t="shared" si="6"/>
        <v>3010100000</v>
      </c>
      <c r="O23" s="396"/>
    </row>
    <row r="24" spans="1:15" ht="40.5" customHeight="1">
      <c r="A24" s="413">
        <f t="shared" si="1"/>
        <v>20</v>
      </c>
      <c r="B24" s="397" t="s">
        <v>686</v>
      </c>
      <c r="C24" s="398" t="s">
        <v>138</v>
      </c>
      <c r="D24" s="398" t="s">
        <v>687</v>
      </c>
      <c r="E24" s="399">
        <v>3500000000</v>
      </c>
      <c r="F24" s="395">
        <f t="shared" si="0"/>
        <v>2000000000</v>
      </c>
      <c r="G24" s="395">
        <f t="array" ref="G24">SUM(IF("331"&amp;C24=KHC&amp;KH,TH))</f>
        <v>2200000000</v>
      </c>
      <c r="H24" s="395">
        <f t="array" ref="H24">SUM(IF("331"&amp;C24=KHN&amp;KH,TH))</f>
        <v>3200000000</v>
      </c>
      <c r="I24" s="423">
        <f t="shared" si="2"/>
        <v>-1000000000</v>
      </c>
      <c r="J24" s="395">
        <v>2910000000</v>
      </c>
      <c r="K24" s="395">
        <f>'TH - TT'!$I$162</f>
        <v>2500000000</v>
      </c>
      <c r="L24" s="423">
        <f t="shared" si="5"/>
        <v>410000000</v>
      </c>
      <c r="M24" s="395"/>
      <c r="N24" s="395">
        <f t="shared" si="6"/>
        <v>3500000000</v>
      </c>
      <c r="O24" s="396"/>
    </row>
    <row r="25" spans="1:15" ht="40.5" customHeight="1">
      <c r="A25" s="414">
        <f t="shared" si="1"/>
        <v>21</v>
      </c>
      <c r="B25" s="397" t="s">
        <v>397</v>
      </c>
      <c r="C25" s="398" t="s">
        <v>150</v>
      </c>
      <c r="D25" s="398" t="s">
        <v>688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3">
        <f t="shared" si="2"/>
        <v>1033507770</v>
      </c>
      <c r="J25" s="395">
        <v>1300000000</v>
      </c>
      <c r="K25" s="395">
        <f>'TH - TT'!I169</f>
        <v>660000000</v>
      </c>
      <c r="L25" s="423">
        <f t="shared" si="5"/>
        <v>640000000</v>
      </c>
      <c r="M25" s="395"/>
      <c r="N25" s="395">
        <f t="shared" si="6"/>
        <v>1858997690</v>
      </c>
      <c r="O25" s="396"/>
    </row>
    <row r="26" spans="1:15" ht="40.5" customHeight="1">
      <c r="A26" s="414">
        <f t="shared" si="1"/>
        <v>22</v>
      </c>
      <c r="B26" s="397" t="s">
        <v>406</v>
      </c>
      <c r="C26" s="400" t="s">
        <v>306</v>
      </c>
      <c r="D26" s="398" t="s">
        <v>689</v>
      </c>
      <c r="E26" s="399">
        <v>3652000000</v>
      </c>
      <c r="F26" s="395">
        <f t="shared" si="0"/>
        <v>0</v>
      </c>
      <c r="G26" s="395">
        <f t="array" ref="G26">SUM(IF("331"&amp;C26=KHC&amp;KH,TH))</f>
        <v>0</v>
      </c>
      <c r="H26" s="395">
        <f t="array" ref="H26">SUM(IF("331"&amp;C26=KHN&amp;KH,TH))</f>
        <v>2050000000</v>
      </c>
      <c r="I26" s="423">
        <f t="shared" si="2"/>
        <v>-2050000000</v>
      </c>
      <c r="J26" s="395">
        <v>2255000000</v>
      </c>
      <c r="K26" s="395">
        <f>'TH - TT'!I183</f>
        <v>1350000000</v>
      </c>
      <c r="L26" s="423">
        <f t="shared" si="5"/>
        <v>905000000</v>
      </c>
      <c r="M26" s="395"/>
      <c r="N26" s="395">
        <f t="shared" si="6"/>
        <v>3652000000</v>
      </c>
      <c r="O26" s="396"/>
    </row>
    <row r="27" spans="1:15" ht="40.5" customHeight="1">
      <c r="A27" s="414">
        <f t="shared" si="1"/>
        <v>23</v>
      </c>
      <c r="B27" s="397" t="s">
        <v>690</v>
      </c>
      <c r="C27" s="398" t="s">
        <v>151</v>
      </c>
      <c r="D27" s="398" t="s">
        <v>691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3">
        <f t="shared" si="2"/>
        <v>0</v>
      </c>
      <c r="J27" s="395">
        <f>485650000+49500000+15000000-5200000</f>
        <v>544950000</v>
      </c>
      <c r="K27" s="395">
        <f>'TH - TT'!$I$190</f>
        <v>544950000</v>
      </c>
      <c r="L27" s="423">
        <f>J27-K27</f>
        <v>0</v>
      </c>
      <c r="M27" s="395"/>
      <c r="N27" s="395">
        <f t="shared" si="6"/>
        <v>700150000</v>
      </c>
      <c r="O27" s="396"/>
    </row>
    <row r="28" spans="1:15" ht="40.5" customHeight="1">
      <c r="A28" s="414">
        <f t="shared" si="1"/>
        <v>24</v>
      </c>
      <c r="B28" s="397" t="s">
        <v>692</v>
      </c>
      <c r="C28" s="398" t="s">
        <v>152</v>
      </c>
      <c r="D28" s="398" t="s">
        <v>693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3">
        <f t="shared" si="2"/>
        <v>94100000</v>
      </c>
      <c r="J28" s="395">
        <v>298500000</v>
      </c>
      <c r="K28" s="395">
        <f>'TH - TT'!I196</f>
        <v>200000000</v>
      </c>
      <c r="L28" s="423">
        <f t="shared" si="5"/>
        <v>98500000</v>
      </c>
      <c r="M28" s="395"/>
      <c r="N28" s="395">
        <f t="shared" si="6"/>
        <v>394100000</v>
      </c>
      <c r="O28" s="396"/>
    </row>
    <row r="29" spans="1:15" ht="40.5" customHeight="1">
      <c r="A29" s="414">
        <f t="shared" si="1"/>
        <v>25</v>
      </c>
      <c r="B29" s="397" t="s">
        <v>694</v>
      </c>
      <c r="C29" s="398" t="s">
        <v>172</v>
      </c>
      <c r="D29" s="398" t="s">
        <v>695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3">
        <f t="shared" si="2"/>
        <v>-360000000</v>
      </c>
      <c r="J29" s="395">
        <v>1201326457</v>
      </c>
      <c r="K29" s="395">
        <f>'TH - TT'!I209</f>
        <v>950000000</v>
      </c>
      <c r="L29" s="423">
        <f t="shared" si="5"/>
        <v>251326457</v>
      </c>
      <c r="M29" s="395"/>
      <c r="N29" s="395">
        <f t="shared" si="6"/>
        <v>1526574728</v>
      </c>
      <c r="O29" s="396"/>
    </row>
    <row r="30" spans="1:15" ht="40.5" customHeight="1">
      <c r="A30" s="414">
        <f t="shared" si="1"/>
        <v>26</v>
      </c>
      <c r="B30" s="397" t="s">
        <v>696</v>
      </c>
      <c r="C30" s="398" t="s">
        <v>190</v>
      </c>
      <c r="D30" s="398" t="s">
        <v>697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3">
        <f t="shared" si="2"/>
        <v>0</v>
      </c>
      <c r="J30" s="395">
        <f>'TH - TT'!H221</f>
        <v>1120135707</v>
      </c>
      <c r="K30" s="395">
        <f>'TH - TT'!I221</f>
        <v>1120135707</v>
      </c>
      <c r="L30" s="423">
        <f t="shared" si="5"/>
        <v>0</v>
      </c>
      <c r="M30" s="395"/>
      <c r="N30" s="395">
        <f t="shared" si="6"/>
        <v>1101009166</v>
      </c>
      <c r="O30" s="396"/>
    </row>
    <row r="31" spans="1:15" ht="40.5" customHeight="1">
      <c r="A31" s="414">
        <f t="shared" si="1"/>
        <v>27</v>
      </c>
      <c r="B31" s="397" t="s">
        <v>698</v>
      </c>
      <c r="C31" s="398" t="s">
        <v>269</v>
      </c>
      <c r="D31" s="398" t="s">
        <v>699</v>
      </c>
      <c r="E31" s="399">
        <v>1489950000</v>
      </c>
      <c r="F31" s="395">
        <f t="shared" si="0"/>
        <v>0</v>
      </c>
      <c r="G31" s="395">
        <f t="array" ref="G31">SUM(IF("331"&amp;C31=KHC&amp;KH,TH))</f>
        <v>0</v>
      </c>
      <c r="H31" s="395">
        <f t="array" ref="H31">SUM(IF("331"&amp;C31=KHN&amp;KH,TH))</f>
        <v>1600000000</v>
      </c>
      <c r="I31" s="423">
        <f t="shared" si="2"/>
        <v>-1600000000</v>
      </c>
      <c r="J31" s="395">
        <v>868450000</v>
      </c>
      <c r="K31" s="395">
        <f>'TH - TT'!I231</f>
        <v>800000000</v>
      </c>
      <c r="L31" s="423">
        <f t="shared" si="5"/>
        <v>68450000</v>
      </c>
      <c r="M31" s="395"/>
      <c r="N31" s="395">
        <f t="shared" si="6"/>
        <v>1489950000</v>
      </c>
      <c r="O31" s="396"/>
    </row>
    <row r="32" spans="1:15" ht="40.5" customHeight="1">
      <c r="A32" s="414">
        <f t="shared" si="1"/>
        <v>28</v>
      </c>
      <c r="B32" s="397" t="s">
        <v>706</v>
      </c>
      <c r="C32" s="398" t="s">
        <v>407</v>
      </c>
      <c r="D32" s="398" t="s">
        <v>707</v>
      </c>
      <c r="E32" s="399">
        <f>J32</f>
        <v>434232000</v>
      </c>
      <c r="F32" s="395">
        <f t="shared" si="0"/>
        <v>0</v>
      </c>
      <c r="G32" s="395">
        <f t="array" ref="G32">SUM(IF("331"&amp;C32=KHC&amp;KH,TH))</f>
        <v>0</v>
      </c>
      <c r="H32" s="395">
        <f t="array" ref="H32">SUM(IF("331"&amp;C32=KHN&amp;KH,TH))</f>
        <v>360000000</v>
      </c>
      <c r="I32" s="423">
        <f t="shared" si="2"/>
        <v>-360000000</v>
      </c>
      <c r="J32" s="395">
        <v>434232000</v>
      </c>
      <c r="K32" s="395">
        <f>'TH - TT'!I242</f>
        <v>370000000</v>
      </c>
      <c r="L32" s="423">
        <f t="shared" si="5"/>
        <v>64232000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602</v>
      </c>
      <c r="D33" s="398" t="s">
        <v>599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3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3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632</v>
      </c>
      <c r="D34" s="398" t="s">
        <v>878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3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3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791</v>
      </c>
      <c r="D35" s="398" t="s">
        <v>879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3">
        <f t="shared" si="2"/>
        <v>0</v>
      </c>
      <c r="J35" s="395">
        <f t="shared" si="7"/>
        <v>16743100</v>
      </c>
      <c r="K35" s="395">
        <f t="shared" si="8"/>
        <v>16743100</v>
      </c>
      <c r="L35" s="423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881</v>
      </c>
      <c r="D36" s="398"/>
      <c r="E36" s="399"/>
      <c r="F36" s="395">
        <f>SUMIFS(TH,KHN,"2412",KHC,"1111")</f>
        <v>1076175138</v>
      </c>
      <c r="G36" s="395">
        <f>SUMIFS(TH,KHN,"2412",KHC,"1111")</f>
        <v>1076175138</v>
      </c>
      <c r="H36" s="395">
        <f>$G$36</f>
        <v>1076175138</v>
      </c>
      <c r="I36" s="423"/>
      <c r="J36" s="395">
        <f t="shared" ref="J36:K36" si="9">$G$36</f>
        <v>1076175138</v>
      </c>
      <c r="K36" s="395">
        <f t="shared" si="9"/>
        <v>1076175138</v>
      </c>
      <c r="L36" s="423"/>
      <c r="M36" s="395"/>
      <c r="N36" s="395">
        <f t="shared" si="6"/>
        <v>1076175138</v>
      </c>
      <c r="O36" s="396"/>
    </row>
    <row r="37" spans="1:15" ht="40.5" customHeight="1">
      <c r="A37" s="393">
        <f t="shared" si="1"/>
        <v>33</v>
      </c>
      <c r="B37" s="401" t="s">
        <v>240</v>
      </c>
      <c r="C37" s="398" t="s">
        <v>880</v>
      </c>
      <c r="D37" s="398"/>
      <c r="E37" s="399"/>
      <c r="F37" s="395">
        <f t="array" ref="F37">SUM(IF(B37=KHN,TH))</f>
        <v>1872178473</v>
      </c>
      <c r="G37" s="395">
        <f t="array" ref="G37">SUM(IF(B37=KHN,TH))</f>
        <v>1872178473</v>
      </c>
      <c r="H37" s="395">
        <f>$G$37</f>
        <v>1872178473</v>
      </c>
      <c r="I37" s="423"/>
      <c r="J37" s="395">
        <f t="shared" ref="J37:K37" si="10">$G$37</f>
        <v>1872178473</v>
      </c>
      <c r="K37" s="395">
        <f t="shared" si="10"/>
        <v>1872178473</v>
      </c>
      <c r="L37" s="423"/>
      <c r="M37" s="395"/>
      <c r="N37" s="395">
        <f t="shared" si="6"/>
        <v>1872178473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3"/>
      <c r="J38" s="395"/>
      <c r="K38" s="395"/>
      <c r="L38" s="423"/>
      <c r="M38" s="395"/>
      <c r="N38" s="395"/>
    </row>
    <row r="39" spans="1:15" ht="30" customHeight="1">
      <c r="A39" s="445" t="s">
        <v>710</v>
      </c>
      <c r="B39" s="445"/>
      <c r="C39" s="445"/>
      <c r="D39" s="445"/>
      <c r="E39" s="403">
        <f t="shared" ref="E39:L39" si="11">SUM(E5:E38)</f>
        <v>33797382423</v>
      </c>
      <c r="F39" s="403">
        <f t="shared" si="11"/>
        <v>24793369426</v>
      </c>
      <c r="G39" s="403">
        <f t="shared" si="11"/>
        <v>27172517070</v>
      </c>
      <c r="H39" s="403">
        <f t="shared" si="11"/>
        <v>31733385400</v>
      </c>
      <c r="I39" s="424">
        <f t="shared" si="11"/>
        <v>-4560868330</v>
      </c>
      <c r="J39" s="403">
        <f t="shared" si="11"/>
        <v>32953538525</v>
      </c>
      <c r="K39" s="403">
        <f t="shared" si="11"/>
        <v>27608016028</v>
      </c>
      <c r="L39" s="424">
        <f t="shared" si="11"/>
        <v>5345522497</v>
      </c>
      <c r="M39" s="403"/>
      <c r="N39" s="403">
        <f>SUM(N5:N38)</f>
        <v>37245779527</v>
      </c>
    </row>
    <row r="40" spans="1:15" ht="30" customHeight="1">
      <c r="F40" s="404">
        <f>CDPS!$E$18</f>
        <v>24793369426</v>
      </c>
      <c r="G40" s="404"/>
    </row>
    <row r="41" spans="1:15" ht="30" customHeight="1">
      <c r="F41" s="396">
        <f>F39-F40</f>
        <v>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59"/>
  <sheetViews>
    <sheetView workbookViewId="0">
      <pane xSplit="8" ySplit="4" topLeftCell="I111" activePane="bottomRight" state="frozen"/>
      <selection pane="topRight" activeCell="G1" sqref="G1"/>
      <selection pane="bottomLeft" activeCell="A5" sqref="A5"/>
      <selection pane="bottomRight" activeCell="I117" sqref="I117:I129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87" t="str">
        <f ca="1">"CHI PHÍ XÂY DỰNG TRÀ VINH   " &amp; TEXT(NOW(),"dd/MM/yyyy")</f>
        <v>CHI PHÍ XÂY DỰNG TRÀ VINH   02/03/2016</v>
      </c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303"/>
    </row>
    <row r="3" spans="1:12" s="145" customFormat="1" ht="19.5" customHeight="1">
      <c r="A3" s="488" t="s">
        <v>79</v>
      </c>
      <c r="B3" s="488" t="s">
        <v>360</v>
      </c>
      <c r="C3" s="488" t="s">
        <v>361</v>
      </c>
      <c r="D3" s="488" t="s">
        <v>362</v>
      </c>
      <c r="E3" s="489" t="s">
        <v>363</v>
      </c>
      <c r="F3" s="490"/>
      <c r="G3" s="491"/>
      <c r="H3" s="489" t="s">
        <v>364</v>
      </c>
      <c r="I3" s="491"/>
      <c r="J3" s="492" t="s">
        <v>365</v>
      </c>
      <c r="K3" s="488" t="s">
        <v>366</v>
      </c>
      <c r="L3" s="199"/>
    </row>
    <row r="4" spans="1:12" s="148" customFormat="1" ht="19.5" customHeight="1">
      <c r="A4" s="488"/>
      <c r="B4" s="488"/>
      <c r="C4" s="488"/>
      <c r="D4" s="488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93"/>
      <c r="K4" s="488"/>
      <c r="L4" s="304"/>
    </row>
    <row r="5" spans="1:12" s="148" customFormat="1" ht="19.5" customHeight="1">
      <c r="A5" s="474">
        <v>1</v>
      </c>
      <c r="B5" s="494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474"/>
      <c r="B6" s="495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04"/>
    </row>
    <row r="7" spans="1:12" s="153" customFormat="1" ht="17.25" customHeight="1">
      <c r="A7" s="474"/>
      <c r="B7" s="495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05"/>
    </row>
    <row r="8" spans="1:12" s="153" customFormat="1" ht="17.25" customHeight="1">
      <c r="A8" s="474"/>
      <c r="B8" s="495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05"/>
    </row>
    <row r="9" spans="1:12" s="153" customFormat="1" ht="17.25" customHeight="1">
      <c r="A9" s="474"/>
      <c r="B9" s="495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05"/>
    </row>
    <row r="10" spans="1:12" s="153" customFormat="1" ht="17.25" customHeight="1">
      <c r="A10" s="474"/>
      <c r="B10" s="495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05"/>
    </row>
    <row r="11" spans="1:12" s="153" customFormat="1" ht="17.25" customHeight="1">
      <c r="A11" s="474"/>
      <c r="B11" s="495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05"/>
    </row>
    <row r="12" spans="1:12" s="153" customFormat="1" ht="17.25" customHeight="1">
      <c r="A12" s="474"/>
      <c r="B12" s="495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05"/>
    </row>
    <row r="13" spans="1:12" s="153" customFormat="1" ht="17.25" customHeight="1">
      <c r="A13" s="474"/>
      <c r="B13" s="495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05"/>
    </row>
    <row r="14" spans="1:12" s="153" customFormat="1" ht="17.25" customHeight="1">
      <c r="A14" s="474"/>
      <c r="B14" s="495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474"/>
      <c r="B15" s="495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474"/>
      <c r="B16" s="495"/>
      <c r="C16" s="470" t="s">
        <v>94</v>
      </c>
      <c r="D16" s="471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474"/>
      <c r="B17" s="496"/>
      <c r="C17" s="470" t="s">
        <v>380</v>
      </c>
      <c r="D17" s="471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474">
        <v>2</v>
      </c>
      <c r="B18" s="474" t="s">
        <v>108</v>
      </c>
      <c r="C18" s="152" t="s">
        <v>382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05"/>
    </row>
    <row r="19" spans="1:12" s="161" customFormat="1" ht="17.25" customHeight="1">
      <c r="A19" s="474"/>
      <c r="B19" s="474"/>
      <c r="C19" s="470" t="s">
        <v>94</v>
      </c>
      <c r="D19" s="471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474"/>
      <c r="B20" s="474"/>
      <c r="C20" s="470" t="s">
        <v>380</v>
      </c>
      <c r="D20" s="471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474">
        <v>3</v>
      </c>
      <c r="B21" s="474" t="s">
        <v>383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05"/>
    </row>
    <row r="22" spans="1:12" s="161" customFormat="1" ht="17.25" customHeight="1">
      <c r="A22" s="474"/>
      <c r="B22" s="474"/>
      <c r="C22" s="470" t="s">
        <v>94</v>
      </c>
      <c r="D22" s="471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474"/>
      <c r="B23" s="474"/>
      <c r="C23" s="470" t="s">
        <v>380</v>
      </c>
      <c r="D23" s="471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474">
        <v>4</v>
      </c>
      <c r="B24" s="474" t="s">
        <v>285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05"/>
    </row>
    <row r="25" spans="1:12" s="161" customFormat="1" ht="17.25" customHeight="1">
      <c r="A25" s="474"/>
      <c r="B25" s="474"/>
      <c r="C25" s="470" t="s">
        <v>94</v>
      </c>
      <c r="D25" s="471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474"/>
      <c r="B26" s="474"/>
      <c r="C26" s="470" t="s">
        <v>380</v>
      </c>
      <c r="D26" s="471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474">
        <v>5</v>
      </c>
      <c r="B27" s="474" t="s">
        <v>384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05"/>
    </row>
    <row r="28" spans="1:12" s="161" customFormat="1" ht="18" customHeight="1">
      <c r="A28" s="474"/>
      <c r="B28" s="474"/>
      <c r="C28" s="470" t="s">
        <v>94</v>
      </c>
      <c r="D28" s="471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474"/>
      <c r="B29" s="474"/>
      <c r="C29" s="470" t="s">
        <v>380</v>
      </c>
      <c r="D29" s="471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474">
        <v>6</v>
      </c>
      <c r="B30" s="474" t="s">
        <v>441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373</v>
      </c>
      <c r="L30" s="305"/>
    </row>
    <row r="31" spans="1:12" s="161" customFormat="1" ht="18" customHeight="1">
      <c r="A31" s="474"/>
      <c r="B31" s="474"/>
      <c r="C31" s="470" t="s">
        <v>94</v>
      </c>
      <c r="D31" s="471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474"/>
      <c r="B32" s="474"/>
      <c r="C32" s="470" t="s">
        <v>380</v>
      </c>
      <c r="D32" s="471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474">
        <v>7</v>
      </c>
      <c r="B33" s="474" t="s">
        <v>188</v>
      </c>
      <c r="C33" s="152" t="s">
        <v>385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05"/>
    </row>
    <row r="34" spans="1:12" s="161" customFormat="1" ht="18" customHeight="1">
      <c r="A34" s="474"/>
      <c r="B34" s="474"/>
      <c r="C34" s="470" t="s">
        <v>94</v>
      </c>
      <c r="D34" s="471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474"/>
      <c r="B35" s="474"/>
      <c r="C35" s="470" t="s">
        <v>380</v>
      </c>
      <c r="D35" s="471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474">
        <v>8</v>
      </c>
      <c r="B36" s="474" t="s">
        <v>89</v>
      </c>
      <c r="C36" s="473" t="s">
        <v>386</v>
      </c>
      <c r="D36" s="472">
        <v>41697</v>
      </c>
      <c r="E36" s="458">
        <f>324737600+1262599800</f>
        <v>1587337400</v>
      </c>
      <c r="F36" s="458">
        <f>324737600+1262599800</f>
        <v>1587337400</v>
      </c>
      <c r="G36" s="164">
        <v>43824000</v>
      </c>
      <c r="H36" s="458">
        <f>324737600+1262599800</f>
        <v>1587337400</v>
      </c>
      <c r="I36" s="164">
        <v>43824000</v>
      </c>
      <c r="J36" s="168">
        <v>41664</v>
      </c>
      <c r="K36" s="157" t="s">
        <v>373</v>
      </c>
      <c r="L36" s="305"/>
    </row>
    <row r="37" spans="1:12" s="153" customFormat="1" ht="17.25" customHeight="1">
      <c r="A37" s="474"/>
      <c r="B37" s="474"/>
      <c r="C37" s="473"/>
      <c r="D37" s="473"/>
      <c r="E37" s="458"/>
      <c r="F37" s="458"/>
      <c r="G37" s="151">
        <v>76462320</v>
      </c>
      <c r="H37" s="458"/>
      <c r="I37" s="151">
        <v>76462320</v>
      </c>
      <c r="J37" s="150">
        <v>41699</v>
      </c>
      <c r="K37" s="152" t="s">
        <v>373</v>
      </c>
      <c r="L37" s="305"/>
    </row>
    <row r="38" spans="1:12" s="153" customFormat="1" ht="17.25" customHeight="1">
      <c r="A38" s="474"/>
      <c r="B38" s="474"/>
      <c r="C38" s="473"/>
      <c r="D38" s="473"/>
      <c r="E38" s="458"/>
      <c r="F38" s="458"/>
      <c r="G38" s="151">
        <v>133147080</v>
      </c>
      <c r="H38" s="458"/>
      <c r="I38" s="151">
        <v>133147080</v>
      </c>
      <c r="J38" s="150">
        <v>41718</v>
      </c>
      <c r="K38" s="152" t="s">
        <v>373</v>
      </c>
      <c r="L38" s="305"/>
    </row>
    <row r="39" spans="1:12" s="153" customFormat="1" ht="17.25" customHeight="1">
      <c r="A39" s="474"/>
      <c r="B39" s="474"/>
      <c r="C39" s="473"/>
      <c r="D39" s="473"/>
      <c r="E39" s="458"/>
      <c r="F39" s="458"/>
      <c r="G39" s="151">
        <v>378779940</v>
      </c>
      <c r="H39" s="458"/>
      <c r="I39" s="151">
        <v>378779940</v>
      </c>
      <c r="J39" s="150">
        <v>41834</v>
      </c>
      <c r="K39" s="152" t="s">
        <v>373</v>
      </c>
      <c r="L39" s="305"/>
    </row>
    <row r="40" spans="1:12" s="153" customFormat="1" ht="17.25" customHeight="1">
      <c r="A40" s="474"/>
      <c r="B40" s="474"/>
      <c r="C40" s="473"/>
      <c r="D40" s="473"/>
      <c r="E40" s="458"/>
      <c r="F40" s="458"/>
      <c r="G40" s="156">
        <v>252519960</v>
      </c>
      <c r="H40" s="458"/>
      <c r="I40" s="156">
        <v>252519960</v>
      </c>
      <c r="J40" s="155">
        <v>41865</v>
      </c>
      <c r="K40" s="169" t="s">
        <v>373</v>
      </c>
      <c r="L40" s="305"/>
    </row>
    <row r="41" spans="1:12" s="153" customFormat="1" ht="17.25" customHeight="1">
      <c r="A41" s="474"/>
      <c r="B41" s="474"/>
      <c r="C41" s="473"/>
      <c r="D41" s="473"/>
      <c r="E41" s="458"/>
      <c r="F41" s="458"/>
      <c r="G41" s="151">
        <v>378779940</v>
      </c>
      <c r="H41" s="458"/>
      <c r="I41" s="151">
        <v>378779940</v>
      </c>
      <c r="J41" s="150">
        <v>41871</v>
      </c>
      <c r="K41" s="169" t="s">
        <v>373</v>
      </c>
      <c r="L41" s="305"/>
    </row>
    <row r="42" spans="1:12" s="153" customFormat="1" ht="17.25" customHeight="1">
      <c r="A42" s="474"/>
      <c r="B42" s="474"/>
      <c r="C42" s="473"/>
      <c r="D42" s="473"/>
      <c r="E42" s="458"/>
      <c r="F42" s="458"/>
      <c r="G42" s="170">
        <v>323824160</v>
      </c>
      <c r="H42" s="458"/>
      <c r="I42" s="170">
        <v>323824160</v>
      </c>
      <c r="J42" s="171">
        <v>41928</v>
      </c>
      <c r="K42" s="169" t="s">
        <v>373</v>
      </c>
      <c r="L42" s="305"/>
    </row>
    <row r="43" spans="1:12" s="161" customFormat="1" ht="18" customHeight="1">
      <c r="A43" s="474"/>
      <c r="B43" s="474"/>
      <c r="C43" s="470" t="s">
        <v>94</v>
      </c>
      <c r="D43" s="471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474"/>
      <c r="B44" s="474"/>
      <c r="C44" s="470" t="s">
        <v>380</v>
      </c>
      <c r="D44" s="471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474">
        <v>9</v>
      </c>
      <c r="B45" s="474" t="s">
        <v>91</v>
      </c>
      <c r="C45" s="473" t="s">
        <v>388</v>
      </c>
      <c r="D45" s="472">
        <v>41627</v>
      </c>
      <c r="E45" s="458">
        <v>289000000</v>
      </c>
      <c r="F45" s="458">
        <v>289000000</v>
      </c>
      <c r="G45" s="151">
        <v>20000000</v>
      </c>
      <c r="H45" s="458">
        <v>289000000</v>
      </c>
      <c r="I45" s="151">
        <v>20000000</v>
      </c>
      <c r="J45" s="168">
        <v>41664</v>
      </c>
      <c r="K45" s="157" t="s">
        <v>373</v>
      </c>
      <c r="L45" s="305"/>
    </row>
    <row r="46" spans="1:12" s="153" customFormat="1" ht="17.25" customHeight="1">
      <c r="A46" s="474"/>
      <c r="B46" s="474"/>
      <c r="C46" s="473"/>
      <c r="D46" s="473"/>
      <c r="E46" s="458"/>
      <c r="F46" s="458"/>
      <c r="G46" s="151">
        <v>20000000</v>
      </c>
      <c r="H46" s="458"/>
      <c r="I46" s="151">
        <v>20000000</v>
      </c>
      <c r="J46" s="168">
        <v>41843</v>
      </c>
      <c r="K46" s="157" t="s">
        <v>373</v>
      </c>
      <c r="L46" s="305"/>
    </row>
    <row r="47" spans="1:12" s="153" customFormat="1" ht="17.25" customHeight="1">
      <c r="A47" s="474"/>
      <c r="B47" s="474"/>
      <c r="C47" s="473"/>
      <c r="D47" s="473"/>
      <c r="E47" s="458"/>
      <c r="F47" s="458"/>
      <c r="G47" s="151">
        <v>50000000</v>
      </c>
      <c r="H47" s="458"/>
      <c r="I47" s="151">
        <v>50000000</v>
      </c>
      <c r="J47" s="168">
        <v>41851</v>
      </c>
      <c r="K47" s="157" t="s">
        <v>373</v>
      </c>
      <c r="L47" s="305"/>
    </row>
    <row r="48" spans="1:12" s="153" customFormat="1" ht="17.25" customHeight="1">
      <c r="A48" s="474"/>
      <c r="B48" s="474"/>
      <c r="C48" s="473"/>
      <c r="D48" s="473"/>
      <c r="E48" s="458"/>
      <c r="F48" s="458"/>
      <c r="G48" s="151">
        <v>50000000</v>
      </c>
      <c r="H48" s="458"/>
      <c r="I48" s="151">
        <v>50000000</v>
      </c>
      <c r="J48" s="150">
        <v>41858</v>
      </c>
      <c r="K48" s="152" t="s">
        <v>373</v>
      </c>
      <c r="L48" s="305"/>
    </row>
    <row r="49" spans="1:12" s="153" customFormat="1" ht="17.25" customHeight="1">
      <c r="A49" s="474"/>
      <c r="B49" s="474"/>
      <c r="C49" s="473"/>
      <c r="D49" s="473"/>
      <c r="E49" s="458"/>
      <c r="F49" s="458"/>
      <c r="G49" s="151">
        <v>50000000</v>
      </c>
      <c r="H49" s="458"/>
      <c r="I49" s="151">
        <v>50000000</v>
      </c>
      <c r="J49" s="150">
        <v>41871</v>
      </c>
      <c r="K49" s="152" t="s">
        <v>373</v>
      </c>
      <c r="L49" s="305"/>
    </row>
    <row r="50" spans="1:12" s="153" customFormat="1" ht="17.25" customHeight="1">
      <c r="A50" s="474"/>
      <c r="B50" s="474"/>
      <c r="C50" s="473"/>
      <c r="D50" s="473"/>
      <c r="E50" s="458"/>
      <c r="F50" s="458"/>
      <c r="G50" s="151">
        <v>50000000</v>
      </c>
      <c r="H50" s="458"/>
      <c r="I50" s="151">
        <v>50000000</v>
      </c>
      <c r="J50" s="155">
        <v>41894</v>
      </c>
      <c r="K50" s="152" t="s">
        <v>373</v>
      </c>
      <c r="L50" s="305"/>
    </row>
    <row r="51" spans="1:12" s="153" customFormat="1" ht="17.25" customHeight="1">
      <c r="A51" s="474"/>
      <c r="B51" s="474"/>
      <c r="C51" s="473"/>
      <c r="D51" s="473"/>
      <c r="E51" s="458"/>
      <c r="F51" s="458"/>
      <c r="G51" s="170">
        <v>49000000</v>
      </c>
      <c r="H51" s="458"/>
      <c r="I51" s="170">
        <v>49000000</v>
      </c>
      <c r="J51" s="171">
        <v>41942</v>
      </c>
      <c r="K51" s="152" t="s">
        <v>373</v>
      </c>
      <c r="L51" s="305"/>
    </row>
    <row r="52" spans="1:12" s="161" customFormat="1" ht="18" customHeight="1">
      <c r="A52" s="474"/>
      <c r="B52" s="474"/>
      <c r="C52" s="470" t="s">
        <v>94</v>
      </c>
      <c r="D52" s="471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474"/>
      <c r="B53" s="474"/>
      <c r="C53" s="470" t="s">
        <v>380</v>
      </c>
      <c r="D53" s="471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67">
        <v>10</v>
      </c>
      <c r="B54" s="497" t="s">
        <v>305</v>
      </c>
      <c r="C54" s="475" t="s">
        <v>405</v>
      </c>
      <c r="D54" s="477">
        <v>42182</v>
      </c>
      <c r="E54" s="459">
        <v>150126466</v>
      </c>
      <c r="F54" s="459">
        <v>150126466</v>
      </c>
      <c r="G54" s="172">
        <v>45000000</v>
      </c>
      <c r="H54" s="459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67"/>
      <c r="B55" s="497"/>
      <c r="C55" s="476"/>
      <c r="D55" s="476"/>
      <c r="E55" s="460"/>
      <c r="F55" s="460"/>
      <c r="G55" s="138">
        <v>105126466</v>
      </c>
      <c r="H55" s="460"/>
      <c r="I55" s="138">
        <v>105126466</v>
      </c>
      <c r="J55" s="176">
        <v>42195</v>
      </c>
      <c r="K55" s="174" t="s">
        <v>373</v>
      </c>
    </row>
    <row r="56" spans="1:12" ht="16.5" customHeight="1">
      <c r="A56" s="467"/>
      <c r="B56" s="497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67"/>
      <c r="B57" s="497"/>
      <c r="C57" s="470" t="s">
        <v>94</v>
      </c>
      <c r="D57" s="471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67"/>
      <c r="B58" s="497"/>
      <c r="C58" s="470" t="s">
        <v>380</v>
      </c>
      <c r="D58" s="471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67">
        <v>11</v>
      </c>
      <c r="B59" s="497" t="s">
        <v>357</v>
      </c>
      <c r="C59" s="208" t="s">
        <v>426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373</v>
      </c>
    </row>
    <row r="60" spans="1:12" s="161" customFormat="1" ht="18" customHeight="1">
      <c r="A60" s="467"/>
      <c r="B60" s="497"/>
      <c r="C60" s="470" t="s">
        <v>94</v>
      </c>
      <c r="D60" s="471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67"/>
      <c r="B61" s="497"/>
      <c r="C61" s="470" t="s">
        <v>380</v>
      </c>
      <c r="D61" s="471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67">
        <v>12</v>
      </c>
      <c r="B62" s="467" t="s">
        <v>90</v>
      </c>
      <c r="C62" s="468" t="s">
        <v>389</v>
      </c>
      <c r="D62" s="469">
        <v>41353</v>
      </c>
      <c r="E62" s="461"/>
      <c r="F62" s="461">
        <v>100000000</v>
      </c>
      <c r="G62" s="177">
        <v>30000000</v>
      </c>
      <c r="H62" s="461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67"/>
      <c r="B63" s="467"/>
      <c r="C63" s="468"/>
      <c r="D63" s="469"/>
      <c r="E63" s="461"/>
      <c r="F63" s="461"/>
      <c r="G63" s="172">
        <v>30000000</v>
      </c>
      <c r="H63" s="461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67"/>
      <c r="B64" s="467"/>
      <c r="C64" s="470" t="s">
        <v>94</v>
      </c>
      <c r="D64" s="471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67"/>
      <c r="B65" s="467"/>
      <c r="C65" s="470" t="s">
        <v>380</v>
      </c>
      <c r="D65" s="471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494">
        <v>13</v>
      </c>
      <c r="B66" s="494" t="s">
        <v>86</v>
      </c>
      <c r="C66" s="479" t="s">
        <v>381</v>
      </c>
      <c r="D66" s="480">
        <v>41292</v>
      </c>
      <c r="E66" s="463">
        <v>60500000</v>
      </c>
      <c r="F66" s="463">
        <v>60500000</v>
      </c>
      <c r="G66" s="164">
        <v>27500000</v>
      </c>
      <c r="H66" s="466">
        <v>60500000</v>
      </c>
      <c r="I66" s="164">
        <v>27500000</v>
      </c>
      <c r="J66" s="165">
        <v>41641</v>
      </c>
      <c r="K66" s="157" t="s">
        <v>373</v>
      </c>
      <c r="L66" s="305"/>
    </row>
    <row r="67" spans="1:13" s="153" customFormat="1" ht="17.25" customHeight="1">
      <c r="A67" s="495"/>
      <c r="B67" s="495"/>
      <c r="C67" s="473"/>
      <c r="D67" s="473"/>
      <c r="E67" s="464"/>
      <c r="F67" s="464"/>
      <c r="G67" s="151">
        <v>33000000</v>
      </c>
      <c r="H67" s="458"/>
      <c r="I67" s="151">
        <v>33000000</v>
      </c>
      <c r="J67" s="166">
        <v>41775</v>
      </c>
      <c r="K67" s="157" t="s">
        <v>373</v>
      </c>
      <c r="L67" s="305"/>
    </row>
    <row r="68" spans="1:13" s="161" customFormat="1" ht="17.25" customHeight="1">
      <c r="A68" s="495"/>
      <c r="B68" s="495"/>
      <c r="C68" s="470" t="s">
        <v>94</v>
      </c>
      <c r="D68" s="471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495"/>
      <c r="B69" s="495"/>
      <c r="C69" s="470" t="s">
        <v>380</v>
      </c>
      <c r="D69" s="471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495"/>
      <c r="B70" s="495"/>
      <c r="C70" s="479" t="s">
        <v>453</v>
      </c>
      <c r="D70" s="480">
        <v>42217</v>
      </c>
      <c r="E70" s="463">
        <v>428000000</v>
      </c>
      <c r="F70" s="463">
        <v>428000000</v>
      </c>
      <c r="G70" s="164">
        <v>128400000</v>
      </c>
      <c r="H70" s="463">
        <v>428000000</v>
      </c>
      <c r="I70" s="164">
        <v>128400000</v>
      </c>
      <c r="J70" s="165">
        <v>42236</v>
      </c>
      <c r="K70" s="227" t="s">
        <v>373</v>
      </c>
      <c r="L70" s="305"/>
    </row>
    <row r="71" spans="1:13" s="153" customFormat="1" ht="17.25" customHeight="1">
      <c r="A71" s="495"/>
      <c r="B71" s="495"/>
      <c r="C71" s="473"/>
      <c r="D71" s="473"/>
      <c r="E71" s="464"/>
      <c r="F71" s="464"/>
      <c r="G71" s="151"/>
      <c r="H71" s="464"/>
      <c r="I71" s="151"/>
      <c r="J71" s="166"/>
      <c r="K71" s="227"/>
      <c r="L71" s="305"/>
    </row>
    <row r="72" spans="1:13" s="161" customFormat="1" ht="17.25" customHeight="1">
      <c r="A72" s="495"/>
      <c r="B72" s="495"/>
      <c r="C72" s="470" t="s">
        <v>94</v>
      </c>
      <c r="D72" s="471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496"/>
      <c r="B73" s="496"/>
      <c r="C73" s="470" t="s">
        <v>380</v>
      </c>
      <c r="D73" s="471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67">
        <v>14</v>
      </c>
      <c r="B74" s="467" t="s">
        <v>109</v>
      </c>
      <c r="C74" s="468" t="s">
        <v>389</v>
      </c>
      <c r="D74" s="469">
        <v>41353</v>
      </c>
      <c r="E74" s="461"/>
      <c r="F74" s="461">
        <v>200000000</v>
      </c>
      <c r="G74" s="172">
        <f>IF(I74&gt;0,I74,0)</f>
        <v>50000000</v>
      </c>
      <c r="H74" s="461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67"/>
      <c r="B75" s="467"/>
      <c r="C75" s="468"/>
      <c r="D75" s="469"/>
      <c r="E75" s="461"/>
      <c r="F75" s="461"/>
      <c r="G75" s="172">
        <f t="shared" ref="G75:G77" si="1">IF(I75&gt;0,I75,0)</f>
        <v>50000000</v>
      </c>
      <c r="H75" s="461"/>
      <c r="I75" s="177">
        <v>50000000</v>
      </c>
      <c r="J75" s="176">
        <v>42034</v>
      </c>
      <c r="K75" s="174" t="s">
        <v>373</v>
      </c>
    </row>
    <row r="76" spans="1:13" ht="17.25" customHeight="1">
      <c r="A76" s="467"/>
      <c r="B76" s="467"/>
      <c r="C76" s="468"/>
      <c r="D76" s="469"/>
      <c r="E76" s="461"/>
      <c r="F76" s="461"/>
      <c r="G76" s="172">
        <f t="shared" si="1"/>
        <v>50000000</v>
      </c>
      <c r="H76" s="461"/>
      <c r="I76" s="177">
        <v>50000000</v>
      </c>
      <c r="J76" s="176">
        <v>42144</v>
      </c>
      <c r="K76" s="174" t="s">
        <v>373</v>
      </c>
    </row>
    <row r="77" spans="1:13" ht="17.25" customHeight="1">
      <c r="A77" s="467"/>
      <c r="B77" s="467"/>
      <c r="C77" s="468"/>
      <c r="D77" s="469"/>
      <c r="E77" s="461"/>
      <c r="F77" s="461"/>
      <c r="G77" s="172">
        <f t="shared" si="1"/>
        <v>0</v>
      </c>
      <c r="H77" s="461"/>
      <c r="I77" s="151"/>
      <c r="J77" s="183"/>
      <c r="K77" s="184"/>
    </row>
    <row r="78" spans="1:13" s="161" customFormat="1" ht="18" customHeight="1">
      <c r="A78" s="467"/>
      <c r="B78" s="467"/>
      <c r="C78" s="470" t="s">
        <v>94</v>
      </c>
      <c r="D78" s="471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67"/>
      <c r="B79" s="467"/>
      <c r="C79" s="470" t="s">
        <v>380</v>
      </c>
      <c r="D79" s="471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67">
        <v>15</v>
      </c>
      <c r="B80" s="467" t="s">
        <v>400</v>
      </c>
      <c r="C80" s="468" t="s">
        <v>401</v>
      </c>
      <c r="D80" s="469">
        <v>42118</v>
      </c>
      <c r="E80" s="461">
        <v>255297700</v>
      </c>
      <c r="F80" s="461">
        <v>255297700</v>
      </c>
      <c r="G80" s="172">
        <v>100000000</v>
      </c>
      <c r="H80" s="461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67"/>
      <c r="B81" s="467"/>
      <c r="C81" s="468"/>
      <c r="D81" s="469"/>
      <c r="E81" s="461"/>
      <c r="F81" s="461"/>
      <c r="G81" s="172">
        <v>100000000</v>
      </c>
      <c r="H81" s="461"/>
      <c r="I81" s="172">
        <v>100000000</v>
      </c>
      <c r="J81" s="176">
        <v>42157</v>
      </c>
      <c r="K81" s="174" t="s">
        <v>373</v>
      </c>
    </row>
    <row r="82" spans="1:12" ht="16.5" customHeight="1">
      <c r="A82" s="467"/>
      <c r="B82" s="467"/>
      <c r="C82" s="468"/>
      <c r="D82" s="469"/>
      <c r="E82" s="461"/>
      <c r="F82" s="461"/>
      <c r="G82" s="172">
        <v>55297700</v>
      </c>
      <c r="H82" s="461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67"/>
      <c r="B83" s="467"/>
      <c r="C83" s="470" t="s">
        <v>94</v>
      </c>
      <c r="D83" s="471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67"/>
      <c r="B84" s="467"/>
      <c r="C84" s="470" t="s">
        <v>380</v>
      </c>
      <c r="D84" s="471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67"/>
      <c r="B85" s="467"/>
      <c r="C85" s="498" t="s">
        <v>494</v>
      </c>
      <c r="D85" s="501">
        <v>42203</v>
      </c>
      <c r="E85" s="504">
        <f>H85</f>
        <v>708211020</v>
      </c>
      <c r="F85" s="504">
        <f>188280000+102950000+150022500</f>
        <v>441252500</v>
      </c>
      <c r="G85" s="179">
        <v>100000000</v>
      </c>
      <c r="H85" s="465">
        <f>188280000+102950000+150022500+59760000+114906620+92291900</f>
        <v>708211020</v>
      </c>
      <c r="I85" s="179">
        <v>100000000</v>
      </c>
      <c r="J85" s="189">
        <v>42174</v>
      </c>
      <c r="K85" s="432" t="s">
        <v>373</v>
      </c>
    </row>
    <row r="86" spans="1:12" ht="16.5" customHeight="1">
      <c r="A86" s="467"/>
      <c r="B86" s="467"/>
      <c r="C86" s="499"/>
      <c r="D86" s="502"/>
      <c r="E86" s="460"/>
      <c r="F86" s="460"/>
      <c r="G86" s="172">
        <v>200000000</v>
      </c>
      <c r="H86" s="461"/>
      <c r="I86" s="172">
        <v>200000000</v>
      </c>
      <c r="J86" s="429">
        <v>42212</v>
      </c>
      <c r="K86" s="428" t="s">
        <v>373</v>
      </c>
    </row>
    <row r="87" spans="1:12" ht="16.5" customHeight="1">
      <c r="A87" s="467"/>
      <c r="B87" s="467"/>
      <c r="C87" s="499"/>
      <c r="D87" s="502"/>
      <c r="E87" s="460"/>
      <c r="F87" s="460"/>
      <c r="G87" s="172">
        <f>I87</f>
        <v>201012500</v>
      </c>
      <c r="H87" s="461"/>
      <c r="I87" s="172">
        <v>201012500</v>
      </c>
      <c r="J87" s="429">
        <v>42266</v>
      </c>
      <c r="K87" s="428" t="s">
        <v>373</v>
      </c>
    </row>
    <row r="88" spans="1:12" ht="16.5" customHeight="1">
      <c r="A88" s="467"/>
      <c r="B88" s="467"/>
      <c r="C88" s="499"/>
      <c r="D88" s="502"/>
      <c r="E88" s="460"/>
      <c r="F88" s="460"/>
      <c r="G88" s="172">
        <f>I88</f>
        <v>114906620</v>
      </c>
      <c r="H88" s="461"/>
      <c r="I88" s="172">
        <v>114906620</v>
      </c>
      <c r="J88" s="429">
        <v>42349</v>
      </c>
      <c r="K88" s="428" t="s">
        <v>373</v>
      </c>
    </row>
    <row r="89" spans="1:12" ht="16.5" customHeight="1">
      <c r="A89" s="467"/>
      <c r="B89" s="467"/>
      <c r="C89" s="499"/>
      <c r="D89" s="502"/>
      <c r="E89" s="460"/>
      <c r="F89" s="460"/>
      <c r="G89" s="172"/>
      <c r="H89" s="461"/>
      <c r="I89" s="172"/>
      <c r="J89" s="429"/>
      <c r="K89" s="428"/>
    </row>
    <row r="90" spans="1:12" ht="16.5" customHeight="1">
      <c r="A90" s="467"/>
      <c r="B90" s="467"/>
      <c r="C90" s="500"/>
      <c r="D90" s="503"/>
      <c r="E90" s="505"/>
      <c r="F90" s="505"/>
      <c r="G90" s="385"/>
      <c r="H90" s="478"/>
      <c r="I90" s="385"/>
      <c r="J90" s="191"/>
      <c r="K90" s="430"/>
    </row>
    <row r="91" spans="1:12" s="161" customFormat="1" ht="18" customHeight="1">
      <c r="A91" s="467"/>
      <c r="B91" s="467"/>
      <c r="C91" s="470" t="s">
        <v>94</v>
      </c>
      <c r="D91" s="471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67"/>
      <c r="B92" s="467"/>
      <c r="C92" s="470" t="s">
        <v>380</v>
      </c>
      <c r="D92" s="471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67">
        <v>16</v>
      </c>
      <c r="B93" s="497" t="s">
        <v>302</v>
      </c>
      <c r="C93" s="475" t="s">
        <v>404</v>
      </c>
      <c r="D93" s="477"/>
      <c r="E93" s="459">
        <f>F93</f>
        <v>570000000</v>
      </c>
      <c r="F93" s="459">
        <v>570000000</v>
      </c>
      <c r="G93" s="172">
        <v>171000000</v>
      </c>
      <c r="H93" s="459">
        <v>570000000</v>
      </c>
      <c r="I93" s="172">
        <v>171000000</v>
      </c>
      <c r="J93" s="176">
        <v>42174</v>
      </c>
      <c r="K93" s="174" t="s">
        <v>373</v>
      </c>
    </row>
    <row r="94" spans="1:12" ht="16.5" customHeight="1">
      <c r="A94" s="467"/>
      <c r="B94" s="497"/>
      <c r="C94" s="476"/>
      <c r="D94" s="486"/>
      <c r="E94" s="460"/>
      <c r="F94" s="460"/>
      <c r="G94" s="172">
        <v>228000000</v>
      </c>
      <c r="H94" s="460"/>
      <c r="I94" s="172">
        <v>228000000</v>
      </c>
      <c r="J94" s="176">
        <v>42251</v>
      </c>
      <c r="K94" s="243" t="s">
        <v>373</v>
      </c>
    </row>
    <row r="95" spans="1:12" ht="16.5" customHeight="1">
      <c r="A95" s="467"/>
      <c r="B95" s="497"/>
      <c r="C95" s="476"/>
      <c r="D95" s="486"/>
      <c r="E95" s="460"/>
      <c r="F95" s="460"/>
      <c r="G95" s="177">
        <f>I95</f>
        <v>171000000</v>
      </c>
      <c r="H95" s="460"/>
      <c r="I95" s="151">
        <v>171000000</v>
      </c>
      <c r="J95" s="429">
        <v>42399</v>
      </c>
      <c r="K95" s="431" t="s">
        <v>373</v>
      </c>
    </row>
    <row r="96" spans="1:12" ht="16.5" customHeight="1">
      <c r="A96" s="467"/>
      <c r="B96" s="497"/>
      <c r="C96" s="476"/>
      <c r="D96" s="486"/>
      <c r="E96" s="460"/>
      <c r="F96" s="460"/>
      <c r="G96" s="177"/>
      <c r="H96" s="460"/>
      <c r="I96" s="172"/>
      <c r="J96" s="429"/>
      <c r="K96" s="431"/>
    </row>
    <row r="97" spans="1:12" ht="16.5" customHeight="1">
      <c r="A97" s="467"/>
      <c r="B97" s="497"/>
      <c r="C97" s="476"/>
      <c r="D97" s="476"/>
      <c r="E97" s="460"/>
      <c r="F97" s="460"/>
      <c r="G97" s="138"/>
      <c r="H97" s="460"/>
      <c r="I97" s="151"/>
      <c r="J97" s="176"/>
      <c r="K97" s="431"/>
    </row>
    <row r="98" spans="1:12" s="161" customFormat="1" ht="18" customHeight="1">
      <c r="A98" s="467"/>
      <c r="B98" s="497"/>
      <c r="C98" s="470" t="s">
        <v>94</v>
      </c>
      <c r="D98" s="471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67"/>
      <c r="B99" s="497"/>
      <c r="C99" s="470" t="s">
        <v>380</v>
      </c>
      <c r="D99" s="471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67">
        <v>17</v>
      </c>
      <c r="B100" s="497" t="s">
        <v>454</v>
      </c>
      <c r="C100" s="513" t="s">
        <v>442</v>
      </c>
      <c r="D100" s="477">
        <v>42230</v>
      </c>
      <c r="E100" s="459">
        <v>599632000</v>
      </c>
      <c r="F100" s="459">
        <f>E100</f>
        <v>599632000</v>
      </c>
      <c r="G100" s="151">
        <v>200000000</v>
      </c>
      <c r="H100" s="459">
        <v>599632000</v>
      </c>
      <c r="I100" s="151">
        <v>200000000</v>
      </c>
      <c r="J100" s="228">
        <v>42236</v>
      </c>
      <c r="K100" s="230" t="s">
        <v>373</v>
      </c>
    </row>
    <row r="101" spans="1:12" ht="16.5" customHeight="1">
      <c r="A101" s="467"/>
      <c r="B101" s="497"/>
      <c r="C101" s="476"/>
      <c r="D101" s="486"/>
      <c r="E101" s="460"/>
      <c r="F101" s="460"/>
      <c r="G101" s="164"/>
      <c r="H101" s="460"/>
      <c r="I101" s="151"/>
      <c r="J101" s="228"/>
      <c r="K101" s="230"/>
    </row>
    <row r="102" spans="1:12" s="161" customFormat="1" ht="18" customHeight="1">
      <c r="A102" s="467"/>
      <c r="B102" s="497"/>
      <c r="C102" s="470" t="s">
        <v>94</v>
      </c>
      <c r="D102" s="471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67"/>
      <c r="B103" s="497"/>
      <c r="C103" s="470" t="s">
        <v>380</v>
      </c>
      <c r="D103" s="471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67">
        <v>18</v>
      </c>
      <c r="B104" s="467" t="s">
        <v>85</v>
      </c>
      <c r="C104" s="512" t="s">
        <v>390</v>
      </c>
      <c r="D104" s="481">
        <v>40549</v>
      </c>
      <c r="E104" s="465">
        <v>1000000000</v>
      </c>
      <c r="F104" s="465">
        <v>1150000000</v>
      </c>
      <c r="G104" s="172">
        <f t="shared" ref="G104:G116" si="2">IF(I104&gt;0,I104,0)</f>
        <v>100000000</v>
      </c>
      <c r="H104" s="465">
        <v>1150000000</v>
      </c>
      <c r="I104" s="177">
        <v>100000000</v>
      </c>
      <c r="J104" s="173">
        <v>40570</v>
      </c>
      <c r="K104" s="174" t="s">
        <v>373</v>
      </c>
    </row>
    <row r="105" spans="1:12" ht="17.25" customHeight="1">
      <c r="A105" s="467"/>
      <c r="B105" s="467"/>
      <c r="C105" s="468"/>
      <c r="D105" s="482"/>
      <c r="E105" s="461"/>
      <c r="F105" s="461"/>
      <c r="G105" s="172">
        <f t="shared" si="2"/>
        <v>50000000</v>
      </c>
      <c r="H105" s="461"/>
      <c r="I105" s="172">
        <v>50000000</v>
      </c>
      <c r="J105" s="173">
        <v>40588</v>
      </c>
      <c r="K105" s="174" t="s">
        <v>373</v>
      </c>
    </row>
    <row r="106" spans="1:12" ht="17.25" customHeight="1">
      <c r="A106" s="467"/>
      <c r="B106" s="467"/>
      <c r="C106" s="468"/>
      <c r="D106" s="482"/>
      <c r="E106" s="461"/>
      <c r="F106" s="461"/>
      <c r="G106" s="172">
        <f t="shared" si="2"/>
        <v>100000000</v>
      </c>
      <c r="H106" s="461"/>
      <c r="I106" s="172">
        <v>100000000</v>
      </c>
      <c r="J106" s="173">
        <v>40605</v>
      </c>
      <c r="K106" s="174" t="s">
        <v>373</v>
      </c>
    </row>
    <row r="107" spans="1:12" ht="17.25" customHeight="1">
      <c r="A107" s="467"/>
      <c r="B107" s="467"/>
      <c r="C107" s="468"/>
      <c r="D107" s="482"/>
      <c r="E107" s="461"/>
      <c r="F107" s="461"/>
      <c r="G107" s="172"/>
      <c r="H107" s="461"/>
      <c r="I107" s="172">
        <v>100000000</v>
      </c>
      <c r="J107" s="173">
        <v>40612</v>
      </c>
      <c r="K107" s="174" t="s">
        <v>387</v>
      </c>
    </row>
    <row r="108" spans="1:12" ht="17.25" customHeight="1">
      <c r="A108" s="467"/>
      <c r="B108" s="467"/>
      <c r="C108" s="468"/>
      <c r="D108" s="482"/>
      <c r="E108" s="461"/>
      <c r="F108" s="461"/>
      <c r="G108" s="172">
        <f t="shared" si="2"/>
        <v>200000000</v>
      </c>
      <c r="H108" s="461"/>
      <c r="I108" s="172">
        <v>200000000</v>
      </c>
      <c r="J108" s="173">
        <v>40623</v>
      </c>
      <c r="K108" s="174" t="s">
        <v>373</v>
      </c>
    </row>
    <row r="109" spans="1:12" ht="17.25" customHeight="1">
      <c r="A109" s="467"/>
      <c r="B109" s="467"/>
      <c r="C109" s="468"/>
      <c r="D109" s="482"/>
      <c r="E109" s="461"/>
      <c r="F109" s="461"/>
      <c r="G109" s="172">
        <f t="shared" si="2"/>
        <v>0</v>
      </c>
      <c r="H109" s="461"/>
      <c r="I109" s="172">
        <v>-91500000</v>
      </c>
      <c r="J109" s="173">
        <v>40627</v>
      </c>
      <c r="K109" s="174" t="s">
        <v>391</v>
      </c>
    </row>
    <row r="110" spans="1:12" ht="17.25" customHeight="1">
      <c r="A110" s="467"/>
      <c r="B110" s="467"/>
      <c r="C110" s="468"/>
      <c r="D110" s="482"/>
      <c r="E110" s="461"/>
      <c r="F110" s="461"/>
      <c r="G110" s="172">
        <f t="shared" si="2"/>
        <v>100000000</v>
      </c>
      <c r="H110" s="461"/>
      <c r="I110" s="172">
        <v>100000000</v>
      </c>
      <c r="J110" s="173">
        <v>40630</v>
      </c>
      <c r="K110" s="174" t="s">
        <v>373</v>
      </c>
    </row>
    <row r="111" spans="1:12" ht="17.25" customHeight="1">
      <c r="A111" s="467"/>
      <c r="B111" s="467"/>
      <c r="C111" s="468"/>
      <c r="D111" s="482"/>
      <c r="E111" s="461"/>
      <c r="F111" s="461"/>
      <c r="G111" s="172"/>
      <c r="H111" s="461"/>
      <c r="I111" s="172">
        <v>100000000</v>
      </c>
      <c r="J111" s="173">
        <v>40676</v>
      </c>
      <c r="K111" s="174" t="s">
        <v>387</v>
      </c>
    </row>
    <row r="112" spans="1:12" ht="17.25" customHeight="1">
      <c r="A112" s="467"/>
      <c r="B112" s="467"/>
      <c r="C112" s="468"/>
      <c r="D112" s="482"/>
      <c r="E112" s="461"/>
      <c r="F112" s="461"/>
      <c r="G112" s="172">
        <f t="shared" si="2"/>
        <v>100000000</v>
      </c>
      <c r="H112" s="461"/>
      <c r="I112" s="172">
        <v>100000000</v>
      </c>
      <c r="J112" s="173">
        <v>40686</v>
      </c>
      <c r="K112" s="174" t="s">
        <v>373</v>
      </c>
    </row>
    <row r="113" spans="1:12" s="180" customFormat="1" ht="17.25" customHeight="1">
      <c r="A113" s="467"/>
      <c r="B113" s="467"/>
      <c r="C113" s="468"/>
      <c r="D113" s="482"/>
      <c r="E113" s="461"/>
      <c r="F113" s="461"/>
      <c r="G113" s="172">
        <f t="shared" si="2"/>
        <v>50000000</v>
      </c>
      <c r="H113" s="461"/>
      <c r="I113" s="172">
        <v>50000000</v>
      </c>
      <c r="J113" s="173">
        <v>40690</v>
      </c>
      <c r="K113" s="174" t="s">
        <v>373</v>
      </c>
      <c r="L113" s="306"/>
    </row>
    <row r="114" spans="1:12" s="180" customFormat="1" ht="17.25" customHeight="1">
      <c r="A114" s="467"/>
      <c r="B114" s="467"/>
      <c r="C114" s="468"/>
      <c r="D114" s="482"/>
      <c r="E114" s="461"/>
      <c r="F114" s="461"/>
      <c r="G114" s="172">
        <f t="shared" si="2"/>
        <v>100000000</v>
      </c>
      <c r="H114" s="461"/>
      <c r="I114" s="172">
        <v>100000000</v>
      </c>
      <c r="J114" s="173">
        <v>40724</v>
      </c>
      <c r="K114" s="174" t="s">
        <v>373</v>
      </c>
      <c r="L114" s="306"/>
    </row>
    <row r="115" spans="1:12" s="180" customFormat="1" ht="17.25" customHeight="1">
      <c r="A115" s="467"/>
      <c r="B115" s="467"/>
      <c r="C115" s="468"/>
      <c r="D115" s="482"/>
      <c r="E115" s="461"/>
      <c r="F115" s="461"/>
      <c r="G115" s="172"/>
      <c r="H115" s="461"/>
      <c r="I115" s="172">
        <v>100000000</v>
      </c>
      <c r="J115" s="176">
        <v>40747</v>
      </c>
      <c r="K115" s="178" t="s">
        <v>387</v>
      </c>
      <c r="L115" s="306"/>
    </row>
    <row r="116" spans="1:12" ht="17.25" customHeight="1">
      <c r="A116" s="467"/>
      <c r="B116" s="467"/>
      <c r="C116" s="468"/>
      <c r="D116" s="482"/>
      <c r="E116" s="461"/>
      <c r="F116" s="461"/>
      <c r="G116" s="172">
        <f t="shared" si="2"/>
        <v>50000000</v>
      </c>
      <c r="H116" s="461"/>
      <c r="I116" s="172">
        <v>50000000</v>
      </c>
      <c r="J116" s="176">
        <v>41115</v>
      </c>
      <c r="K116" s="174" t="s">
        <v>373</v>
      </c>
    </row>
    <row r="117" spans="1:12" ht="17.25" customHeight="1">
      <c r="A117" s="467"/>
      <c r="B117" s="467"/>
      <c r="C117" s="468" t="s">
        <v>392</v>
      </c>
      <c r="D117" s="482">
        <v>41860</v>
      </c>
      <c r="E117" s="461">
        <v>7500000000</v>
      </c>
      <c r="F117" s="461">
        <v>10172555140</v>
      </c>
      <c r="G117" s="172">
        <f>IF(I117&gt;0,I117,0)</f>
        <v>800000000</v>
      </c>
      <c r="H117" s="461">
        <v>10172555140</v>
      </c>
      <c r="I117" s="172">
        <v>800000000</v>
      </c>
      <c r="J117" s="176">
        <v>41905</v>
      </c>
      <c r="K117" s="174" t="s">
        <v>373</v>
      </c>
    </row>
    <row r="118" spans="1:12" ht="17.25" customHeight="1">
      <c r="A118" s="467"/>
      <c r="B118" s="467"/>
      <c r="C118" s="468"/>
      <c r="D118" s="482"/>
      <c r="E118" s="461"/>
      <c r="F118" s="461"/>
      <c r="G118" s="172">
        <f t="shared" ref="G118:G135" si="3">IF(I118&gt;0,I118,0)</f>
        <v>1500000000</v>
      </c>
      <c r="H118" s="461"/>
      <c r="I118" s="172">
        <v>1500000000</v>
      </c>
      <c r="J118" s="176">
        <v>41935</v>
      </c>
      <c r="K118" s="174" t="s">
        <v>373</v>
      </c>
    </row>
    <row r="119" spans="1:12" ht="17.25" customHeight="1">
      <c r="A119" s="467"/>
      <c r="B119" s="467"/>
      <c r="C119" s="468"/>
      <c r="D119" s="482"/>
      <c r="E119" s="461"/>
      <c r="F119" s="461"/>
      <c r="G119" s="172">
        <f t="shared" si="3"/>
        <v>1000000000</v>
      </c>
      <c r="H119" s="461"/>
      <c r="I119" s="172">
        <v>1000000000</v>
      </c>
      <c r="J119" s="176">
        <v>41963</v>
      </c>
      <c r="K119" s="174" t="s">
        <v>373</v>
      </c>
    </row>
    <row r="120" spans="1:12" ht="17.25" customHeight="1">
      <c r="A120" s="467"/>
      <c r="B120" s="467"/>
      <c r="C120" s="468"/>
      <c r="D120" s="482"/>
      <c r="E120" s="461"/>
      <c r="F120" s="461"/>
      <c r="G120" s="172">
        <f t="shared" si="3"/>
        <v>1000000000</v>
      </c>
      <c r="H120" s="461"/>
      <c r="I120" s="172">
        <v>1000000000</v>
      </c>
      <c r="J120" s="176">
        <v>41984</v>
      </c>
      <c r="K120" s="174" t="s">
        <v>373</v>
      </c>
    </row>
    <row r="121" spans="1:12" ht="17.25" customHeight="1">
      <c r="A121" s="467"/>
      <c r="B121" s="467"/>
      <c r="C121" s="468"/>
      <c r="D121" s="482"/>
      <c r="E121" s="461"/>
      <c r="F121" s="461"/>
      <c r="G121" s="172">
        <f t="shared" si="3"/>
        <v>700000000</v>
      </c>
      <c r="H121" s="461"/>
      <c r="I121" s="172">
        <v>700000000</v>
      </c>
      <c r="J121" s="176">
        <v>42034</v>
      </c>
      <c r="K121" s="174" t="s">
        <v>373</v>
      </c>
      <c r="L121" s="197" t="s">
        <v>393</v>
      </c>
    </row>
    <row r="122" spans="1:12" ht="17.25" customHeight="1">
      <c r="A122" s="467"/>
      <c r="B122" s="467"/>
      <c r="C122" s="468"/>
      <c r="D122" s="482"/>
      <c r="E122" s="461"/>
      <c r="F122" s="461"/>
      <c r="G122" s="172">
        <f t="shared" si="3"/>
        <v>500000000</v>
      </c>
      <c r="H122" s="461"/>
      <c r="I122" s="172">
        <v>500000000</v>
      </c>
      <c r="J122" s="176">
        <v>42096</v>
      </c>
      <c r="K122" s="174" t="s">
        <v>373</v>
      </c>
    </row>
    <row r="123" spans="1:12" ht="17.25" customHeight="1">
      <c r="A123" s="467"/>
      <c r="B123" s="467"/>
      <c r="C123" s="468"/>
      <c r="D123" s="482"/>
      <c r="E123" s="461"/>
      <c r="F123" s="461"/>
      <c r="G123" s="172">
        <f t="shared" si="3"/>
        <v>500000000</v>
      </c>
      <c r="H123" s="461"/>
      <c r="I123" s="172">
        <v>500000000</v>
      </c>
      <c r="J123" s="176">
        <v>42116</v>
      </c>
      <c r="K123" s="174" t="s">
        <v>373</v>
      </c>
    </row>
    <row r="124" spans="1:12" ht="17.25" customHeight="1">
      <c r="A124" s="467"/>
      <c r="B124" s="467"/>
      <c r="C124" s="468"/>
      <c r="D124" s="482"/>
      <c r="E124" s="461"/>
      <c r="F124" s="461"/>
      <c r="G124" s="172">
        <f t="shared" si="3"/>
        <v>500000000</v>
      </c>
      <c r="H124" s="461"/>
      <c r="I124" s="172">
        <v>500000000</v>
      </c>
      <c r="J124" s="176">
        <v>42138</v>
      </c>
      <c r="K124" s="174" t="s">
        <v>373</v>
      </c>
    </row>
    <row r="125" spans="1:12" ht="17.25" customHeight="1">
      <c r="A125" s="467"/>
      <c r="B125" s="467"/>
      <c r="C125" s="468"/>
      <c r="D125" s="482"/>
      <c r="E125" s="461"/>
      <c r="F125" s="461"/>
      <c r="G125" s="172">
        <f t="shared" si="3"/>
        <v>1000000000</v>
      </c>
      <c r="H125" s="461"/>
      <c r="I125" s="138">
        <v>1000000000</v>
      </c>
      <c r="J125" s="176">
        <v>42187</v>
      </c>
      <c r="K125" s="174" t="s">
        <v>373</v>
      </c>
    </row>
    <row r="126" spans="1:12" ht="17.25" customHeight="1">
      <c r="A126" s="467"/>
      <c r="B126" s="467"/>
      <c r="C126" s="475"/>
      <c r="D126" s="484"/>
      <c r="E126" s="459"/>
      <c r="F126" s="459"/>
      <c r="G126" s="172">
        <f t="shared" si="3"/>
        <v>300000000</v>
      </c>
      <c r="H126" s="459"/>
      <c r="I126" s="223">
        <v>300000000</v>
      </c>
      <c r="J126" s="219">
        <v>42209</v>
      </c>
      <c r="K126" s="222" t="s">
        <v>373</v>
      </c>
    </row>
    <row r="127" spans="1:12" ht="17.25" customHeight="1">
      <c r="A127" s="467"/>
      <c r="B127" s="467"/>
      <c r="C127" s="475"/>
      <c r="D127" s="484"/>
      <c r="E127" s="459"/>
      <c r="F127" s="459"/>
      <c r="G127" s="172">
        <f t="shared" si="3"/>
        <v>200000000</v>
      </c>
      <c r="H127" s="459"/>
      <c r="I127" s="226">
        <v>200000000</v>
      </c>
      <c r="J127" s="228">
        <v>42342</v>
      </c>
      <c r="K127" s="378" t="s">
        <v>373</v>
      </c>
    </row>
    <row r="128" spans="1:12" ht="17.25" customHeight="1">
      <c r="A128" s="467"/>
      <c r="B128" s="467"/>
      <c r="C128" s="475"/>
      <c r="D128" s="484"/>
      <c r="E128" s="459"/>
      <c r="F128" s="459"/>
      <c r="G128" s="172">
        <f t="shared" si="3"/>
        <v>200000000</v>
      </c>
      <c r="H128" s="459"/>
      <c r="I128" s="426">
        <v>200000000</v>
      </c>
      <c r="J128" s="429">
        <v>42399</v>
      </c>
      <c r="K128" s="431" t="s">
        <v>373</v>
      </c>
    </row>
    <row r="129" spans="1:12" ht="17.25" customHeight="1">
      <c r="A129" s="467"/>
      <c r="B129" s="467"/>
      <c r="C129" s="475"/>
      <c r="D129" s="484"/>
      <c r="E129" s="459"/>
      <c r="F129" s="459"/>
      <c r="G129" s="172">
        <f t="shared" si="3"/>
        <v>300000000</v>
      </c>
      <c r="H129" s="459"/>
      <c r="I129" s="426">
        <v>300000000</v>
      </c>
      <c r="J129" s="429">
        <v>42403</v>
      </c>
      <c r="K129" s="431" t="s">
        <v>373</v>
      </c>
    </row>
    <row r="130" spans="1:12" ht="17.25" customHeight="1">
      <c r="A130" s="467"/>
      <c r="B130" s="467"/>
      <c r="C130" s="475"/>
      <c r="D130" s="484"/>
      <c r="E130" s="459"/>
      <c r="F130" s="459"/>
      <c r="G130" s="172">
        <f t="shared" si="3"/>
        <v>0</v>
      </c>
      <c r="H130" s="459"/>
      <c r="I130" s="426">
        <v>-500000000</v>
      </c>
      <c r="J130" s="429">
        <v>42191</v>
      </c>
      <c r="K130" s="433" t="s">
        <v>391</v>
      </c>
    </row>
    <row r="131" spans="1:12" ht="17.25" customHeight="1">
      <c r="A131" s="467"/>
      <c r="B131" s="467"/>
      <c r="C131" s="475"/>
      <c r="D131" s="484"/>
      <c r="E131" s="459"/>
      <c r="F131" s="459"/>
      <c r="G131" s="172">
        <f t="shared" si="3"/>
        <v>0</v>
      </c>
      <c r="H131" s="459"/>
      <c r="I131" s="426"/>
      <c r="J131" s="429"/>
      <c r="K131" s="431"/>
    </row>
    <row r="132" spans="1:12" ht="17.25" customHeight="1">
      <c r="A132" s="467"/>
      <c r="B132" s="467"/>
      <c r="C132" s="475"/>
      <c r="D132" s="484"/>
      <c r="E132" s="459"/>
      <c r="F132" s="459"/>
      <c r="G132" s="172">
        <f t="shared" si="3"/>
        <v>0</v>
      </c>
      <c r="H132" s="459"/>
      <c r="I132" s="426"/>
      <c r="J132" s="429"/>
      <c r="K132" s="431"/>
    </row>
    <row r="133" spans="1:12" ht="17.25" customHeight="1">
      <c r="A133" s="467"/>
      <c r="B133" s="467"/>
      <c r="C133" s="475"/>
      <c r="D133" s="484"/>
      <c r="E133" s="459"/>
      <c r="F133" s="459"/>
      <c r="G133" s="172">
        <f t="shared" si="3"/>
        <v>0</v>
      </c>
      <c r="H133" s="459"/>
      <c r="I133" s="426"/>
      <c r="J133" s="429"/>
      <c r="K133" s="431"/>
    </row>
    <row r="134" spans="1:12" ht="17.25" customHeight="1">
      <c r="A134" s="467"/>
      <c r="B134" s="467"/>
      <c r="C134" s="475"/>
      <c r="D134" s="484"/>
      <c r="E134" s="459"/>
      <c r="F134" s="459"/>
      <c r="G134" s="172">
        <f t="shared" si="3"/>
        <v>0</v>
      </c>
      <c r="H134" s="459"/>
      <c r="I134" s="426"/>
      <c r="J134" s="429"/>
      <c r="K134" s="431"/>
    </row>
    <row r="135" spans="1:12" ht="17.25" customHeight="1">
      <c r="A135" s="467"/>
      <c r="B135" s="467"/>
      <c r="C135" s="483"/>
      <c r="D135" s="485"/>
      <c r="E135" s="478"/>
      <c r="F135" s="478"/>
      <c r="G135" s="172">
        <f t="shared" si="3"/>
        <v>0</v>
      </c>
      <c r="H135" s="478"/>
      <c r="I135" s="138"/>
      <c r="J135" s="176"/>
      <c r="K135" s="174"/>
    </row>
    <row r="136" spans="1:12" s="161" customFormat="1" ht="18" customHeight="1">
      <c r="A136" s="467"/>
      <c r="B136" s="467"/>
      <c r="C136" s="470" t="s">
        <v>94</v>
      </c>
      <c r="D136" s="471"/>
      <c r="E136" s="158">
        <f>SUM(E104:E135)</f>
        <v>8500000000</v>
      </c>
      <c r="F136" s="158">
        <f>SUM(F104:F135)</f>
        <v>11322555140</v>
      </c>
      <c r="G136" s="158">
        <f>SUM(G104:G135)</f>
        <v>9350000000</v>
      </c>
      <c r="H136" s="158">
        <f>SUM(H104:H135)</f>
        <v>11322555140</v>
      </c>
      <c r="I136" s="158">
        <f>SUM(I104:I135)</f>
        <v>9058500000</v>
      </c>
      <c r="J136" s="159"/>
      <c r="K136" s="160" t="s">
        <v>42</v>
      </c>
      <c r="L136" s="302"/>
    </row>
    <row r="137" spans="1:12" s="161" customFormat="1" ht="18" customHeight="1">
      <c r="A137" s="467"/>
      <c r="B137" s="467"/>
      <c r="C137" s="470" t="s">
        <v>380</v>
      </c>
      <c r="D137" s="471"/>
      <c r="E137" s="162"/>
      <c r="F137" s="162"/>
      <c r="G137" s="163">
        <f>E136-G136</f>
        <v>-850000000</v>
      </c>
      <c r="H137" s="162"/>
      <c r="I137" s="163">
        <f>H136-I136</f>
        <v>2264055140</v>
      </c>
      <c r="J137" s="159"/>
      <c r="K137" s="160"/>
      <c r="L137" s="302"/>
    </row>
    <row r="138" spans="1:12" ht="17.25" customHeight="1">
      <c r="A138" s="467">
        <v>19</v>
      </c>
      <c r="B138" s="467" t="s">
        <v>111</v>
      </c>
      <c r="C138" s="475" t="s">
        <v>394</v>
      </c>
      <c r="D138" s="477">
        <v>41871</v>
      </c>
      <c r="E138" s="459">
        <v>2200000000</v>
      </c>
      <c r="F138" s="459">
        <f>2508700000</f>
        <v>2508700000</v>
      </c>
      <c r="G138" s="172">
        <f>IF(I138&gt;0,I138,0)</f>
        <v>752610000</v>
      </c>
      <c r="H138" s="459">
        <v>1858000000</v>
      </c>
      <c r="I138" s="172">
        <v>752610000</v>
      </c>
      <c r="J138" s="173">
        <v>41905</v>
      </c>
      <c r="K138" s="174" t="s">
        <v>373</v>
      </c>
    </row>
    <row r="139" spans="1:12" s="180" customFormat="1" ht="17.25" customHeight="1">
      <c r="A139" s="467"/>
      <c r="B139" s="467"/>
      <c r="C139" s="476"/>
      <c r="D139" s="476"/>
      <c r="E139" s="460"/>
      <c r="F139" s="460"/>
      <c r="G139" s="172">
        <f t="shared" ref="G139:G150" si="4">IF(I139&gt;0,I139,0)</f>
        <v>0</v>
      </c>
      <c r="H139" s="460"/>
      <c r="I139" s="185">
        <v>-200000000</v>
      </c>
      <c r="J139" s="186">
        <v>41907</v>
      </c>
      <c r="K139" s="187" t="s">
        <v>391</v>
      </c>
      <c r="L139" s="306"/>
    </row>
    <row r="140" spans="1:12" ht="17.25" customHeight="1">
      <c r="A140" s="467"/>
      <c r="B140" s="467"/>
      <c r="C140" s="476"/>
      <c r="D140" s="476"/>
      <c r="E140" s="460"/>
      <c r="F140" s="460"/>
      <c r="G140" s="172">
        <f t="shared" si="4"/>
        <v>500000000</v>
      </c>
      <c r="H140" s="460"/>
      <c r="I140" s="172">
        <v>500000000</v>
      </c>
      <c r="J140" s="173">
        <v>41942</v>
      </c>
      <c r="K140" s="174" t="s">
        <v>373</v>
      </c>
    </row>
    <row r="141" spans="1:12" ht="17.25" customHeight="1">
      <c r="A141" s="467"/>
      <c r="B141" s="467"/>
      <c r="C141" s="476"/>
      <c r="D141" s="476"/>
      <c r="E141" s="460"/>
      <c r="F141" s="460"/>
      <c r="G141" s="172">
        <f t="shared" si="4"/>
        <v>0</v>
      </c>
      <c r="H141" s="460"/>
      <c r="I141" s="185">
        <v>-100000000</v>
      </c>
      <c r="J141" s="186">
        <v>41951</v>
      </c>
      <c r="K141" s="187" t="s">
        <v>391</v>
      </c>
    </row>
    <row r="142" spans="1:12" ht="17.25" customHeight="1">
      <c r="A142" s="467"/>
      <c r="B142" s="467"/>
      <c r="C142" s="476"/>
      <c r="D142" s="476"/>
      <c r="E142" s="460"/>
      <c r="F142" s="460"/>
      <c r="G142" s="172">
        <f t="shared" si="4"/>
        <v>500000000</v>
      </c>
      <c r="H142" s="460"/>
      <c r="I142" s="172">
        <v>500000000</v>
      </c>
      <c r="J142" s="173">
        <v>42010</v>
      </c>
      <c r="K142" s="174" t="s">
        <v>373</v>
      </c>
    </row>
    <row r="143" spans="1:12" ht="17.25" customHeight="1">
      <c r="A143" s="467"/>
      <c r="B143" s="467"/>
      <c r="C143" s="476" t="s">
        <v>395</v>
      </c>
      <c r="D143" s="486">
        <v>42139</v>
      </c>
      <c r="E143" s="511">
        <f>308700000+501400000</f>
        <v>810100000</v>
      </c>
      <c r="F143" s="511">
        <f>184000000+317400000</f>
        <v>501400000</v>
      </c>
      <c r="G143" s="172">
        <f t="shared" si="4"/>
        <v>0</v>
      </c>
      <c r="H143" s="460">
        <f>139900000+250800000</f>
        <v>390700000</v>
      </c>
      <c r="I143" s="185">
        <v>-100000000</v>
      </c>
      <c r="J143" s="186">
        <v>42017</v>
      </c>
      <c r="K143" s="187" t="s">
        <v>391</v>
      </c>
    </row>
    <row r="144" spans="1:12" ht="17.25" customHeight="1">
      <c r="A144" s="467"/>
      <c r="B144" s="467"/>
      <c r="C144" s="476"/>
      <c r="D144" s="486"/>
      <c r="E144" s="511"/>
      <c r="F144" s="511"/>
      <c r="G144" s="172">
        <f t="shared" si="4"/>
        <v>251000000</v>
      </c>
      <c r="H144" s="460"/>
      <c r="I144" s="172">
        <v>251000000</v>
      </c>
      <c r="J144" s="173">
        <v>42094</v>
      </c>
      <c r="K144" s="174" t="s">
        <v>373</v>
      </c>
    </row>
    <row r="145" spans="1:12" ht="17.25" customHeight="1">
      <c r="A145" s="467"/>
      <c r="B145" s="467"/>
      <c r="C145" s="476"/>
      <c r="D145" s="486"/>
      <c r="E145" s="511"/>
      <c r="F145" s="511"/>
      <c r="G145" s="172">
        <f t="shared" si="4"/>
        <v>200000000</v>
      </c>
      <c r="H145" s="460"/>
      <c r="I145" s="172">
        <v>200000000</v>
      </c>
      <c r="J145" s="173">
        <v>42170</v>
      </c>
      <c r="K145" s="174" t="s">
        <v>373</v>
      </c>
    </row>
    <row r="146" spans="1:12" ht="17.25" customHeight="1">
      <c r="A146" s="467"/>
      <c r="B146" s="467"/>
      <c r="C146" s="476"/>
      <c r="D146" s="486"/>
      <c r="E146" s="511"/>
      <c r="F146" s="511"/>
      <c r="G146" s="172">
        <f t="shared" si="4"/>
        <v>400000000</v>
      </c>
      <c r="H146" s="460"/>
      <c r="I146" s="172">
        <v>400000000</v>
      </c>
      <c r="J146" s="173">
        <v>42199</v>
      </c>
      <c r="K146" s="174" t="s">
        <v>373</v>
      </c>
    </row>
    <row r="147" spans="1:12" ht="17.25" customHeight="1">
      <c r="A147" s="467"/>
      <c r="B147" s="467"/>
      <c r="C147" s="476"/>
      <c r="D147" s="486"/>
      <c r="E147" s="511"/>
      <c r="F147" s="511"/>
      <c r="G147" s="172">
        <f t="shared" si="4"/>
        <v>0</v>
      </c>
      <c r="H147" s="460"/>
      <c r="I147" s="185">
        <v>-200000000</v>
      </c>
      <c r="J147" s="173">
        <v>42202</v>
      </c>
      <c r="K147" s="187" t="s">
        <v>391</v>
      </c>
    </row>
    <row r="148" spans="1:12" ht="17.25" customHeight="1">
      <c r="A148" s="467"/>
      <c r="B148" s="467"/>
      <c r="C148" s="476"/>
      <c r="D148" s="486"/>
      <c r="E148" s="511"/>
      <c r="F148" s="511"/>
      <c r="G148" s="172">
        <f t="shared" si="4"/>
        <v>406490000</v>
      </c>
      <c r="H148" s="460"/>
      <c r="I148" s="151">
        <v>406490000</v>
      </c>
      <c r="J148" s="173">
        <v>42366</v>
      </c>
      <c r="K148" s="384" t="s">
        <v>373</v>
      </c>
    </row>
    <row r="149" spans="1:12" ht="17.25" customHeight="1">
      <c r="A149" s="467"/>
      <c r="B149" s="467"/>
      <c r="C149" s="476"/>
      <c r="D149" s="486"/>
      <c r="E149" s="511"/>
      <c r="F149" s="511"/>
      <c r="G149" s="172">
        <f t="shared" si="4"/>
        <v>0</v>
      </c>
      <c r="H149" s="460"/>
      <c r="I149" s="151">
        <v>-197695000</v>
      </c>
      <c r="J149" s="151"/>
      <c r="K149" s="187" t="s">
        <v>391</v>
      </c>
    </row>
    <row r="150" spans="1:12" ht="17.25" customHeight="1">
      <c r="A150" s="467"/>
      <c r="B150" s="467"/>
      <c r="C150" s="476"/>
      <c r="D150" s="486"/>
      <c r="E150" s="511"/>
      <c r="F150" s="511"/>
      <c r="G150" s="172">
        <f t="shared" si="4"/>
        <v>0</v>
      </c>
      <c r="H150" s="460"/>
      <c r="I150" s="151"/>
      <c r="J150" s="151"/>
      <c r="K150" s="151"/>
    </row>
    <row r="151" spans="1:12" s="161" customFormat="1" ht="18" customHeight="1">
      <c r="A151" s="467"/>
      <c r="B151" s="467"/>
      <c r="C151" s="470" t="s">
        <v>94</v>
      </c>
      <c r="D151" s="471"/>
      <c r="E151" s="158">
        <f>SUM(E138:E150)</f>
        <v>3010100000</v>
      </c>
      <c r="F151" s="158">
        <f>SUM(F138:F150)</f>
        <v>3010100000</v>
      </c>
      <c r="G151" s="158">
        <f>SUM(G138:G150)</f>
        <v>3010100000</v>
      </c>
      <c r="H151" s="158">
        <f>SUM(H138:H150)</f>
        <v>2248700000</v>
      </c>
      <c r="I151" s="158">
        <f>SUM(I138:I150)</f>
        <v>2212405000</v>
      </c>
      <c r="J151" s="160" t="s">
        <v>1062</v>
      </c>
      <c r="K151" s="160" t="s">
        <v>42</v>
      </c>
      <c r="L151" s="302"/>
    </row>
    <row r="152" spans="1:12" s="161" customFormat="1" ht="18" customHeight="1">
      <c r="A152" s="467"/>
      <c r="B152" s="467"/>
      <c r="C152" s="470" t="s">
        <v>380</v>
      </c>
      <c r="D152" s="471"/>
      <c r="E152" s="162"/>
      <c r="F152" s="162"/>
      <c r="G152" s="163">
        <f>E151-G151</f>
        <v>0</v>
      </c>
      <c r="H152" s="162">
        <f>H151-K152+J152</f>
        <v>2212405000</v>
      </c>
      <c r="I152" s="163">
        <f>H152-I151</f>
        <v>0</v>
      </c>
      <c r="J152" s="322">
        <v>76140000</v>
      </c>
      <c r="K152" s="160">
        <f>H151*5%</f>
        <v>112435000</v>
      </c>
      <c r="L152" s="302" t="s">
        <v>1063</v>
      </c>
    </row>
    <row r="153" spans="1:12" ht="17.25" customHeight="1">
      <c r="A153" s="467">
        <v>20</v>
      </c>
      <c r="B153" s="467" t="s">
        <v>138</v>
      </c>
      <c r="C153" s="468" t="s">
        <v>396</v>
      </c>
      <c r="D153" s="469">
        <v>42014</v>
      </c>
      <c r="E153" s="461">
        <f>2200000000</f>
        <v>2200000000</v>
      </c>
      <c r="F153" s="461">
        <v>3500000000</v>
      </c>
      <c r="G153" s="172">
        <f>IF(I153&gt;0,I153,0)</f>
        <v>600000000</v>
      </c>
      <c r="H153" s="461">
        <v>2910000000</v>
      </c>
      <c r="I153" s="177">
        <v>600000000</v>
      </c>
      <c r="J153" s="173">
        <v>42034</v>
      </c>
      <c r="K153" s="174" t="s">
        <v>373</v>
      </c>
    </row>
    <row r="154" spans="1:12" ht="17.25" customHeight="1">
      <c r="A154" s="467"/>
      <c r="B154" s="467"/>
      <c r="C154" s="468"/>
      <c r="D154" s="468"/>
      <c r="E154" s="461"/>
      <c r="F154" s="461"/>
      <c r="G154" s="172">
        <f t="shared" ref="G154:G161" si="5">IF(I154&gt;0,I154,0)</f>
        <v>600000000</v>
      </c>
      <c r="H154" s="461"/>
      <c r="I154" s="177">
        <v>600000000</v>
      </c>
      <c r="J154" s="176">
        <v>42088</v>
      </c>
      <c r="K154" s="174" t="s">
        <v>373</v>
      </c>
    </row>
    <row r="155" spans="1:12" ht="17.25" customHeight="1">
      <c r="A155" s="467"/>
      <c r="B155" s="467"/>
      <c r="C155" s="468"/>
      <c r="D155" s="468"/>
      <c r="E155" s="461"/>
      <c r="F155" s="461"/>
      <c r="G155" s="172">
        <f t="shared" si="5"/>
        <v>500000000</v>
      </c>
      <c r="H155" s="461"/>
      <c r="I155" s="172">
        <v>500000000</v>
      </c>
      <c r="J155" s="176">
        <v>42131</v>
      </c>
      <c r="K155" s="174" t="s">
        <v>373</v>
      </c>
    </row>
    <row r="156" spans="1:12" ht="17.25" customHeight="1">
      <c r="A156" s="467"/>
      <c r="B156" s="467"/>
      <c r="C156" s="468"/>
      <c r="D156" s="468"/>
      <c r="E156" s="461"/>
      <c r="F156" s="461"/>
      <c r="G156" s="172">
        <f t="shared" si="5"/>
        <v>500000000</v>
      </c>
      <c r="H156" s="461"/>
      <c r="I156" s="172">
        <v>500000000</v>
      </c>
      <c r="J156" s="176">
        <v>42142</v>
      </c>
      <c r="K156" s="174" t="s">
        <v>373</v>
      </c>
    </row>
    <row r="157" spans="1:12" ht="17.25" customHeight="1">
      <c r="A157" s="467"/>
      <c r="B157" s="467"/>
      <c r="C157" s="468"/>
      <c r="D157" s="468"/>
      <c r="E157" s="461"/>
      <c r="F157" s="461"/>
      <c r="G157" s="172">
        <f t="shared" si="5"/>
        <v>0</v>
      </c>
      <c r="H157" s="461"/>
      <c r="I157" s="185">
        <v>-500000000</v>
      </c>
      <c r="J157" s="186">
        <v>42144</v>
      </c>
      <c r="K157" s="187" t="s">
        <v>391</v>
      </c>
    </row>
    <row r="158" spans="1:12" ht="17.25" customHeight="1">
      <c r="A158" s="467"/>
      <c r="B158" s="467"/>
      <c r="C158" s="468"/>
      <c r="D158" s="468"/>
      <c r="E158" s="461"/>
      <c r="F158" s="461"/>
      <c r="G158" s="172">
        <f t="shared" si="5"/>
        <v>500000000</v>
      </c>
      <c r="H158" s="461"/>
      <c r="I158" s="172">
        <v>500000000</v>
      </c>
      <c r="J158" s="176">
        <v>42164</v>
      </c>
      <c r="K158" s="174" t="s">
        <v>373</v>
      </c>
    </row>
    <row r="159" spans="1:12" ht="17.25" customHeight="1">
      <c r="A159" s="467"/>
      <c r="B159" s="467"/>
      <c r="C159" s="468"/>
      <c r="D159" s="468"/>
      <c r="E159" s="461"/>
      <c r="F159" s="461"/>
      <c r="G159" s="172">
        <f t="shared" si="5"/>
        <v>500000000</v>
      </c>
      <c r="H159" s="461"/>
      <c r="I159" s="172">
        <v>500000000</v>
      </c>
      <c r="J159" s="176">
        <v>42199</v>
      </c>
      <c r="K159" s="174" t="s">
        <v>373</v>
      </c>
    </row>
    <row r="160" spans="1:12" ht="17.25" customHeight="1">
      <c r="A160" s="467"/>
      <c r="B160" s="467"/>
      <c r="C160" s="468"/>
      <c r="D160" s="468"/>
      <c r="E160" s="461"/>
      <c r="F160" s="461"/>
      <c r="G160" s="172">
        <f t="shared" si="5"/>
        <v>0</v>
      </c>
      <c r="H160" s="461"/>
      <c r="I160" s="172">
        <v>-200000000</v>
      </c>
      <c r="J160" s="176">
        <v>42205</v>
      </c>
      <c r="K160" s="187" t="s">
        <v>391</v>
      </c>
    </row>
    <row r="161" spans="1:12" ht="17.25" customHeight="1">
      <c r="A161" s="467"/>
      <c r="B161" s="467"/>
      <c r="C161" s="468"/>
      <c r="D161" s="468"/>
      <c r="E161" s="461"/>
      <c r="F161" s="461"/>
      <c r="G161" s="172">
        <f t="shared" si="5"/>
        <v>0</v>
      </c>
      <c r="H161" s="461"/>
      <c r="I161" s="151"/>
      <c r="J161" s="176"/>
      <c r="K161" s="174"/>
    </row>
    <row r="162" spans="1:12" s="161" customFormat="1" ht="18" customHeight="1">
      <c r="A162" s="467"/>
      <c r="B162" s="467"/>
      <c r="C162" s="470" t="s">
        <v>94</v>
      </c>
      <c r="D162" s="471"/>
      <c r="E162" s="158">
        <f>SUM(E153:E161)</f>
        <v>2200000000</v>
      </c>
      <c r="F162" s="158">
        <f>SUM(F153:F161)</f>
        <v>3500000000</v>
      </c>
      <c r="G162" s="158">
        <f>SUM(G153:G161)</f>
        <v>3200000000</v>
      </c>
      <c r="H162" s="158">
        <f>SUM(H153:H161)</f>
        <v>2910000000</v>
      </c>
      <c r="I162" s="158">
        <f>SUM(I153:I161)</f>
        <v>2500000000</v>
      </c>
      <c r="J162" s="159"/>
      <c r="K162" s="160" t="s">
        <v>42</v>
      </c>
      <c r="L162" s="302"/>
    </row>
    <row r="163" spans="1:12" s="161" customFormat="1" ht="18" customHeight="1">
      <c r="A163" s="467"/>
      <c r="B163" s="467"/>
      <c r="C163" s="470" t="s">
        <v>380</v>
      </c>
      <c r="D163" s="471"/>
      <c r="E163" s="162"/>
      <c r="F163" s="162"/>
      <c r="G163" s="163">
        <f>E162-G162</f>
        <v>-1000000000</v>
      </c>
      <c r="H163" s="162"/>
      <c r="I163" s="163">
        <f>H162-I162</f>
        <v>410000000</v>
      </c>
      <c r="J163" s="159"/>
      <c r="K163" s="160"/>
      <c r="L163" s="302"/>
    </row>
    <row r="164" spans="1:12" ht="17.25" customHeight="1">
      <c r="A164" s="467">
        <v>21</v>
      </c>
      <c r="B164" s="467" t="s">
        <v>150</v>
      </c>
      <c r="C164" s="468" t="s">
        <v>397</v>
      </c>
      <c r="D164" s="469">
        <v>42088</v>
      </c>
      <c r="E164" s="461">
        <v>1893507770</v>
      </c>
      <c r="F164" s="461">
        <v>1858997690</v>
      </c>
      <c r="G164" s="172">
        <f t="shared" ref="G164:G168" si="6">IF(I164&gt;0,I164,0)</f>
        <v>360000000</v>
      </c>
      <c r="H164" s="461">
        <v>1300000000</v>
      </c>
      <c r="I164" s="177">
        <v>360000000</v>
      </c>
      <c r="J164" s="173">
        <v>42094</v>
      </c>
      <c r="K164" s="174" t="s">
        <v>373</v>
      </c>
    </row>
    <row r="165" spans="1:12" ht="17.25" customHeight="1">
      <c r="A165" s="467"/>
      <c r="B165" s="467"/>
      <c r="C165" s="468"/>
      <c r="D165" s="469"/>
      <c r="E165" s="461"/>
      <c r="F165" s="461"/>
      <c r="G165" s="172">
        <f t="shared" si="6"/>
        <v>500000000</v>
      </c>
      <c r="H165" s="461"/>
      <c r="I165" s="177">
        <v>500000000</v>
      </c>
      <c r="J165" s="173">
        <v>42381</v>
      </c>
      <c r="K165" s="422" t="s">
        <v>373</v>
      </c>
    </row>
    <row r="166" spans="1:12" ht="17.25" customHeight="1">
      <c r="A166" s="467"/>
      <c r="B166" s="467"/>
      <c r="C166" s="468"/>
      <c r="D166" s="469"/>
      <c r="E166" s="461"/>
      <c r="F166" s="461"/>
      <c r="G166" s="172">
        <f t="shared" si="6"/>
        <v>0</v>
      </c>
      <c r="H166" s="461"/>
      <c r="I166" s="172">
        <v>-200000000</v>
      </c>
      <c r="J166" s="173">
        <v>42382</v>
      </c>
      <c r="K166" s="187" t="s">
        <v>391</v>
      </c>
    </row>
    <row r="167" spans="1:12" ht="17.25" customHeight="1">
      <c r="A167" s="467"/>
      <c r="B167" s="467"/>
      <c r="C167" s="468"/>
      <c r="D167" s="469"/>
      <c r="E167" s="461"/>
      <c r="F167" s="461"/>
      <c r="G167" s="172">
        <f t="shared" si="6"/>
        <v>0</v>
      </c>
      <c r="H167" s="461"/>
      <c r="I167" s="177"/>
      <c r="J167" s="173"/>
      <c r="K167" s="422"/>
    </row>
    <row r="168" spans="1:12" ht="17.25" customHeight="1">
      <c r="A168" s="467"/>
      <c r="B168" s="467"/>
      <c r="C168" s="468"/>
      <c r="D168" s="468"/>
      <c r="E168" s="461"/>
      <c r="F168" s="461"/>
      <c r="G168" s="172">
        <f t="shared" si="6"/>
        <v>0</v>
      </c>
      <c r="H168" s="461"/>
      <c r="I168" s="151"/>
      <c r="J168" s="176"/>
      <c r="K168" s="174"/>
    </row>
    <row r="169" spans="1:12" s="161" customFormat="1" ht="18" customHeight="1">
      <c r="A169" s="467"/>
      <c r="B169" s="467"/>
      <c r="C169" s="470" t="s">
        <v>94</v>
      </c>
      <c r="D169" s="471"/>
      <c r="E169" s="158">
        <f>SUM(E164:E168)</f>
        <v>1893507770</v>
      </c>
      <c r="F169" s="158">
        <f>SUM(F164:F168)</f>
        <v>1858997690</v>
      </c>
      <c r="G169" s="158">
        <f>SUM(G164:G168)</f>
        <v>860000000</v>
      </c>
      <c r="H169" s="158">
        <f>SUM(H164:H168)</f>
        <v>1300000000</v>
      </c>
      <c r="I169" s="158">
        <f>SUM(I164:I168)</f>
        <v>660000000</v>
      </c>
      <c r="J169" s="159"/>
      <c r="K169" s="160" t="s">
        <v>42</v>
      </c>
      <c r="L169" s="302"/>
    </row>
    <row r="170" spans="1:12" s="161" customFormat="1" ht="18" customHeight="1">
      <c r="A170" s="467"/>
      <c r="B170" s="467"/>
      <c r="C170" s="470" t="s">
        <v>380</v>
      </c>
      <c r="D170" s="471"/>
      <c r="E170" s="162"/>
      <c r="F170" s="162"/>
      <c r="G170" s="163">
        <f>E169-G169</f>
        <v>1033507770</v>
      </c>
      <c r="H170" s="162"/>
      <c r="I170" s="163">
        <f>H169-I169</f>
        <v>640000000</v>
      </c>
      <c r="J170" s="159"/>
      <c r="K170" s="160"/>
      <c r="L170" s="302"/>
    </row>
    <row r="171" spans="1:12" ht="16.5" customHeight="1">
      <c r="A171" s="467">
        <v>22</v>
      </c>
      <c r="B171" s="497" t="s">
        <v>306</v>
      </c>
      <c r="C171" s="475" t="s">
        <v>406</v>
      </c>
      <c r="D171" s="477">
        <v>42173</v>
      </c>
      <c r="E171" s="459"/>
      <c r="F171" s="459">
        <v>3652000000</v>
      </c>
      <c r="G171" s="172">
        <f>IF(I171&gt;0,I171,0)</f>
        <v>100000000</v>
      </c>
      <c r="H171" s="459">
        <v>2255000000</v>
      </c>
      <c r="I171" s="172">
        <v>100000000</v>
      </c>
      <c r="J171" s="176">
        <v>42185</v>
      </c>
      <c r="K171" s="174" t="s">
        <v>373</v>
      </c>
    </row>
    <row r="172" spans="1:12" ht="16.5" customHeight="1">
      <c r="A172" s="467"/>
      <c r="B172" s="497"/>
      <c r="C172" s="476"/>
      <c r="D172" s="476"/>
      <c r="E172" s="460"/>
      <c r="F172" s="460"/>
      <c r="G172" s="172">
        <f t="shared" ref="G172:G182" si="7">IF(I172&gt;0,I172,0)</f>
        <v>200000000</v>
      </c>
      <c r="H172" s="460"/>
      <c r="I172" s="172">
        <v>200000000</v>
      </c>
      <c r="J172" s="176">
        <v>42187</v>
      </c>
      <c r="K172" s="174" t="s">
        <v>373</v>
      </c>
    </row>
    <row r="173" spans="1:12" ht="16.5" customHeight="1">
      <c r="A173" s="467"/>
      <c r="B173" s="497"/>
      <c r="C173" s="476"/>
      <c r="D173" s="476"/>
      <c r="E173" s="460"/>
      <c r="F173" s="460"/>
      <c r="G173" s="172">
        <f t="shared" si="7"/>
        <v>500000000</v>
      </c>
      <c r="H173" s="460"/>
      <c r="I173" s="172">
        <v>500000000</v>
      </c>
      <c r="J173" s="217">
        <v>42221</v>
      </c>
      <c r="K173" s="216" t="s">
        <v>373</v>
      </c>
    </row>
    <row r="174" spans="1:12" ht="16.5" customHeight="1">
      <c r="A174" s="467"/>
      <c r="B174" s="497"/>
      <c r="C174" s="476"/>
      <c r="D174" s="476"/>
      <c r="E174" s="460"/>
      <c r="F174" s="460"/>
      <c r="G174" s="172">
        <f t="shared" si="7"/>
        <v>0</v>
      </c>
      <c r="H174" s="460"/>
      <c r="I174" s="193">
        <v>-300000000</v>
      </c>
      <c r="J174" s="194">
        <v>42234</v>
      </c>
      <c r="K174" s="195" t="s">
        <v>391</v>
      </c>
    </row>
    <row r="175" spans="1:12" ht="16.5" customHeight="1">
      <c r="A175" s="467"/>
      <c r="B175" s="497"/>
      <c r="C175" s="476"/>
      <c r="D175" s="476"/>
      <c r="E175" s="460"/>
      <c r="F175" s="460"/>
      <c r="G175" s="172">
        <f t="shared" si="7"/>
        <v>400000000</v>
      </c>
      <c r="H175" s="460"/>
      <c r="I175" s="172">
        <v>400000000</v>
      </c>
      <c r="J175" s="284">
        <v>42275</v>
      </c>
      <c r="K175" s="285" t="s">
        <v>373</v>
      </c>
    </row>
    <row r="176" spans="1:12" ht="16.5" customHeight="1">
      <c r="A176" s="467"/>
      <c r="B176" s="497"/>
      <c r="C176" s="476"/>
      <c r="D176" s="476"/>
      <c r="E176" s="460"/>
      <c r="F176" s="460"/>
      <c r="G176" s="172">
        <f t="shared" si="7"/>
        <v>0</v>
      </c>
      <c r="H176" s="460"/>
      <c r="I176" s="193">
        <v>-200000000</v>
      </c>
      <c r="J176" s="194">
        <v>42279</v>
      </c>
      <c r="K176" s="195" t="s">
        <v>391</v>
      </c>
    </row>
    <row r="177" spans="1:12" ht="16.5" customHeight="1">
      <c r="A177" s="467"/>
      <c r="B177" s="497"/>
      <c r="C177" s="476"/>
      <c r="D177" s="476"/>
      <c r="E177" s="460"/>
      <c r="F177" s="460"/>
      <c r="G177" s="172">
        <f t="shared" si="7"/>
        <v>150000000</v>
      </c>
      <c r="H177" s="460"/>
      <c r="I177" s="172">
        <v>150000000</v>
      </c>
      <c r="J177" s="300">
        <v>42291</v>
      </c>
      <c r="K177" s="299" t="s">
        <v>373</v>
      </c>
    </row>
    <row r="178" spans="1:12" ht="16.5" customHeight="1">
      <c r="A178" s="467"/>
      <c r="B178" s="497"/>
      <c r="C178" s="476"/>
      <c r="D178" s="476"/>
      <c r="E178" s="460"/>
      <c r="F178" s="460"/>
      <c r="G178" s="172">
        <f t="shared" si="7"/>
        <v>400000000</v>
      </c>
      <c r="H178" s="460"/>
      <c r="I178" s="172">
        <v>400000000</v>
      </c>
      <c r="J178" s="300">
        <v>42305</v>
      </c>
      <c r="K178" s="299" t="s">
        <v>373</v>
      </c>
    </row>
    <row r="179" spans="1:12" ht="16.5" customHeight="1">
      <c r="A179" s="467"/>
      <c r="B179" s="497"/>
      <c r="C179" s="476"/>
      <c r="D179" s="476"/>
      <c r="E179" s="460"/>
      <c r="F179" s="460"/>
      <c r="G179" s="172">
        <f t="shared" si="7"/>
        <v>300000000</v>
      </c>
      <c r="H179" s="460"/>
      <c r="I179" s="172">
        <v>300000000</v>
      </c>
      <c r="J179" s="300">
        <v>42374</v>
      </c>
      <c r="K179" s="416" t="s">
        <v>373</v>
      </c>
    </row>
    <row r="180" spans="1:12" ht="16.5" customHeight="1">
      <c r="A180" s="467"/>
      <c r="B180" s="497"/>
      <c r="C180" s="476"/>
      <c r="D180" s="476"/>
      <c r="E180" s="460"/>
      <c r="F180" s="460"/>
      <c r="G180" s="172">
        <f t="shared" si="7"/>
        <v>0</v>
      </c>
      <c r="H180" s="460"/>
      <c r="I180" s="172">
        <v>-200000000</v>
      </c>
      <c r="J180" s="194">
        <v>42374</v>
      </c>
      <c r="K180" s="195" t="s">
        <v>391</v>
      </c>
    </row>
    <row r="181" spans="1:12" ht="16.5" customHeight="1">
      <c r="A181" s="467"/>
      <c r="B181" s="497"/>
      <c r="C181" s="476"/>
      <c r="D181" s="476"/>
      <c r="E181" s="460"/>
      <c r="F181" s="460"/>
      <c r="G181" s="172">
        <f t="shared" si="7"/>
        <v>0</v>
      </c>
      <c r="H181" s="460"/>
      <c r="I181" s="172"/>
      <c r="J181" s="300"/>
      <c r="K181" s="299"/>
    </row>
    <row r="182" spans="1:12" ht="16.5" customHeight="1">
      <c r="A182" s="467"/>
      <c r="B182" s="497"/>
      <c r="C182" s="506"/>
      <c r="D182" s="506"/>
      <c r="E182" s="462"/>
      <c r="F182" s="462"/>
      <c r="G182" s="172">
        <f t="shared" si="7"/>
        <v>0</v>
      </c>
      <c r="H182" s="462"/>
      <c r="I182" s="172"/>
      <c r="J182" s="297"/>
      <c r="K182" s="298"/>
    </row>
    <row r="183" spans="1:12" s="161" customFormat="1" ht="18" customHeight="1">
      <c r="A183" s="467"/>
      <c r="B183" s="497"/>
      <c r="C183" s="470" t="s">
        <v>94</v>
      </c>
      <c r="D183" s="471"/>
      <c r="E183" s="158">
        <f>SUM(E171:E182)</f>
        <v>0</v>
      </c>
      <c r="F183" s="158">
        <f>SUM(F171:F182)</f>
        <v>3652000000</v>
      </c>
      <c r="G183" s="158">
        <f>SUM(G171:G182)</f>
        <v>2050000000</v>
      </c>
      <c r="H183" s="158">
        <f>SUM(H171:H182)</f>
        <v>2255000000</v>
      </c>
      <c r="I183" s="158">
        <f>SUM(I171:I182)</f>
        <v>1350000000</v>
      </c>
      <c r="J183" s="159"/>
      <c r="K183" s="160" t="s">
        <v>42</v>
      </c>
      <c r="L183" s="302"/>
    </row>
    <row r="184" spans="1:12" s="161" customFormat="1" ht="18" customHeight="1">
      <c r="A184" s="467"/>
      <c r="B184" s="497"/>
      <c r="C184" s="470" t="s">
        <v>380</v>
      </c>
      <c r="D184" s="471"/>
      <c r="E184" s="162"/>
      <c r="F184" s="162"/>
      <c r="G184" s="163">
        <f>E183-G183</f>
        <v>-2050000000</v>
      </c>
      <c r="H184" s="162"/>
      <c r="I184" s="163">
        <f>H183-I183</f>
        <v>905000000</v>
      </c>
      <c r="J184" s="159"/>
      <c r="K184" s="160"/>
      <c r="L184" s="302"/>
    </row>
    <row r="185" spans="1:12" ht="17.25" customHeight="1">
      <c r="A185" s="467">
        <v>23</v>
      </c>
      <c r="B185" s="467" t="s">
        <v>151</v>
      </c>
      <c r="C185" s="468"/>
      <c r="D185" s="469">
        <v>42094</v>
      </c>
      <c r="E185" s="461">
        <f>650650000+49500000</f>
        <v>700150000</v>
      </c>
      <c r="F185" s="461">
        <f>650650000+49500000</f>
        <v>700150000</v>
      </c>
      <c r="G185" s="172">
        <f t="shared" ref="G185:G189" si="8">IF(I185&gt;0,I185,0)</f>
        <v>195195000</v>
      </c>
      <c r="H185" s="461">
        <f>485650000+49500000+15000000-5200000</f>
        <v>544950000</v>
      </c>
      <c r="I185" s="172">
        <v>195195000</v>
      </c>
      <c r="J185" s="176">
        <v>42103</v>
      </c>
      <c r="K185" s="174" t="s">
        <v>373</v>
      </c>
    </row>
    <row r="186" spans="1:12" ht="17.25" customHeight="1">
      <c r="A186" s="467"/>
      <c r="B186" s="467"/>
      <c r="C186" s="468"/>
      <c r="D186" s="469"/>
      <c r="E186" s="461"/>
      <c r="F186" s="461"/>
      <c r="G186" s="172">
        <f t="shared" si="8"/>
        <v>140000000</v>
      </c>
      <c r="H186" s="461"/>
      <c r="I186" s="172">
        <v>140000000</v>
      </c>
      <c r="J186" s="176">
        <v>42170</v>
      </c>
      <c r="K186" s="174" t="s">
        <v>373</v>
      </c>
    </row>
    <row r="187" spans="1:12" ht="17.25" customHeight="1">
      <c r="A187" s="467"/>
      <c r="B187" s="467"/>
      <c r="C187" s="468"/>
      <c r="D187" s="469"/>
      <c r="E187" s="461"/>
      <c r="F187" s="461"/>
      <c r="G187" s="172">
        <f t="shared" si="8"/>
        <v>50000000</v>
      </c>
      <c r="H187" s="461"/>
      <c r="I187" s="172">
        <v>50000000</v>
      </c>
      <c r="J187" s="377">
        <v>42319</v>
      </c>
      <c r="K187" s="378" t="s">
        <v>373</v>
      </c>
    </row>
    <row r="188" spans="1:12" ht="17.25" customHeight="1">
      <c r="A188" s="467"/>
      <c r="B188" s="467"/>
      <c r="C188" s="468"/>
      <c r="D188" s="469"/>
      <c r="E188" s="461"/>
      <c r="F188" s="461"/>
      <c r="G188" s="172">
        <f t="shared" si="8"/>
        <v>314955000</v>
      </c>
      <c r="H188" s="461"/>
      <c r="I188" s="172">
        <v>314955000</v>
      </c>
      <c r="J188" s="377">
        <v>42375</v>
      </c>
      <c r="K188" s="418" t="s">
        <v>373</v>
      </c>
    </row>
    <row r="189" spans="1:12" ht="16.5" customHeight="1">
      <c r="A189" s="467"/>
      <c r="B189" s="467"/>
      <c r="C189" s="468"/>
      <c r="D189" s="469"/>
      <c r="E189" s="461"/>
      <c r="F189" s="461"/>
      <c r="G189" s="172">
        <f t="shared" si="8"/>
        <v>0</v>
      </c>
      <c r="H189" s="461"/>
      <c r="I189" s="151">
        <v>-155200000</v>
      </c>
      <c r="J189" s="176">
        <v>42380</v>
      </c>
      <c r="K189" s="421" t="s">
        <v>373</v>
      </c>
    </row>
    <row r="190" spans="1:12" s="161" customFormat="1" ht="18" customHeight="1">
      <c r="A190" s="467"/>
      <c r="B190" s="467"/>
      <c r="C190" s="470" t="s">
        <v>94</v>
      </c>
      <c r="D190" s="471"/>
      <c r="E190" s="158">
        <f>SUM(E185:E189)</f>
        <v>700150000</v>
      </c>
      <c r="F190" s="158">
        <f>SUM(F185:F189)</f>
        <v>700150000</v>
      </c>
      <c r="G190" s="158">
        <f>SUM(G185:G189)</f>
        <v>700150000</v>
      </c>
      <c r="H190" s="158">
        <f>SUM(H185:H189)</f>
        <v>544950000</v>
      </c>
      <c r="I190" s="158">
        <f>SUM(I185:I189)</f>
        <v>544950000</v>
      </c>
      <c r="J190" s="159"/>
      <c r="K190" s="160" t="s">
        <v>42</v>
      </c>
      <c r="L190" s="302"/>
    </row>
    <row r="191" spans="1:12" s="161" customFormat="1" ht="18" customHeight="1">
      <c r="A191" s="467"/>
      <c r="B191" s="467"/>
      <c r="C191" s="470" t="s">
        <v>380</v>
      </c>
      <c r="D191" s="471"/>
      <c r="E191" s="162"/>
      <c r="F191" s="162"/>
      <c r="G191" s="163">
        <f>E190-G190</f>
        <v>0</v>
      </c>
      <c r="H191" s="162"/>
      <c r="I191" s="163">
        <f>H190-I190</f>
        <v>0</v>
      </c>
      <c r="J191" s="159"/>
      <c r="K191" s="160"/>
      <c r="L191" s="302"/>
    </row>
    <row r="192" spans="1:12" ht="16.5" customHeight="1">
      <c r="A192" s="467">
        <v>24</v>
      </c>
      <c r="B192" s="467" t="s">
        <v>152</v>
      </c>
      <c r="C192" s="468" t="s">
        <v>398</v>
      </c>
      <c r="D192" s="469">
        <v>41618</v>
      </c>
      <c r="E192" s="461">
        <v>394100000</v>
      </c>
      <c r="F192" s="461">
        <v>394100000</v>
      </c>
      <c r="G192" s="172">
        <f t="shared" ref="G192:G195" si="9">IF(I192&gt;0,I192,0)</f>
        <v>100000000</v>
      </c>
      <c r="H192" s="461">
        <v>298500000</v>
      </c>
      <c r="I192" s="172">
        <v>100000000</v>
      </c>
      <c r="J192" s="176">
        <v>42116</v>
      </c>
      <c r="K192" s="174" t="s">
        <v>373</v>
      </c>
    </row>
    <row r="193" spans="1:12" ht="16.5" customHeight="1">
      <c r="A193" s="467"/>
      <c r="B193" s="467"/>
      <c r="C193" s="468"/>
      <c r="D193" s="469"/>
      <c r="E193" s="461"/>
      <c r="F193" s="461"/>
      <c r="G193" s="172">
        <f t="shared" si="9"/>
        <v>200000000</v>
      </c>
      <c r="H193" s="461"/>
      <c r="I193" s="172">
        <v>200000000</v>
      </c>
      <c r="J193" s="420">
        <v>42381</v>
      </c>
      <c r="K193" s="422" t="s">
        <v>373</v>
      </c>
    </row>
    <row r="194" spans="1:12" ht="16.5" customHeight="1">
      <c r="A194" s="467"/>
      <c r="B194" s="467"/>
      <c r="C194" s="468"/>
      <c r="D194" s="469"/>
      <c r="E194" s="461"/>
      <c r="F194" s="461"/>
      <c r="G194" s="172">
        <f t="shared" si="9"/>
        <v>0</v>
      </c>
      <c r="H194" s="461"/>
      <c r="I194" s="172">
        <v>-100000000</v>
      </c>
      <c r="J194" s="420">
        <v>42382</v>
      </c>
      <c r="K194" s="195" t="s">
        <v>391</v>
      </c>
    </row>
    <row r="195" spans="1:12" ht="16.5" customHeight="1">
      <c r="A195" s="467"/>
      <c r="B195" s="467"/>
      <c r="C195" s="468"/>
      <c r="D195" s="469"/>
      <c r="E195" s="461"/>
      <c r="F195" s="461"/>
      <c r="G195" s="172">
        <f t="shared" si="9"/>
        <v>0</v>
      </c>
      <c r="H195" s="461"/>
      <c r="I195" s="151"/>
      <c r="J195" s="176"/>
      <c r="K195" s="188"/>
    </row>
    <row r="196" spans="1:12" s="161" customFormat="1" ht="18" customHeight="1">
      <c r="A196" s="467"/>
      <c r="B196" s="467"/>
      <c r="C196" s="470" t="s">
        <v>94</v>
      </c>
      <c r="D196" s="471"/>
      <c r="E196" s="158">
        <f>SUM(E192:E195)</f>
        <v>394100000</v>
      </c>
      <c r="F196" s="158">
        <f>SUM(F192:F195)</f>
        <v>394100000</v>
      </c>
      <c r="G196" s="158">
        <f>SUM(G192:G195)</f>
        <v>300000000</v>
      </c>
      <c r="H196" s="158">
        <f>SUM(H192:H195)</f>
        <v>298500000</v>
      </c>
      <c r="I196" s="158">
        <f>SUM(I192:I195)</f>
        <v>200000000</v>
      </c>
      <c r="J196" s="159"/>
      <c r="K196" s="160" t="s">
        <v>42</v>
      </c>
      <c r="L196" s="302"/>
    </row>
    <row r="197" spans="1:12" s="161" customFormat="1" ht="18" customHeight="1">
      <c r="A197" s="467"/>
      <c r="B197" s="467"/>
      <c r="C197" s="470" t="s">
        <v>380</v>
      </c>
      <c r="D197" s="471"/>
      <c r="E197" s="162"/>
      <c r="F197" s="162"/>
      <c r="G197" s="163">
        <f>E196-G196</f>
        <v>94100000</v>
      </c>
      <c r="H197" s="162"/>
      <c r="I197" s="163">
        <f>H196-I196</f>
        <v>98500000</v>
      </c>
      <c r="J197" s="159"/>
      <c r="K197" s="160"/>
      <c r="L197" s="302"/>
    </row>
    <row r="198" spans="1:12" ht="16.5" customHeight="1">
      <c r="A198" s="467">
        <v>25</v>
      </c>
      <c r="B198" s="467" t="s">
        <v>172</v>
      </c>
      <c r="C198" s="468" t="s">
        <v>399</v>
      </c>
      <c r="D198" s="469"/>
      <c r="E198" s="461">
        <v>890000000</v>
      </c>
      <c r="F198" s="461">
        <v>898744036</v>
      </c>
      <c r="G198" s="172">
        <f t="shared" ref="G198:G208" si="10">IF(I198&gt;0,I198,0)</f>
        <v>150000000</v>
      </c>
      <c r="H198" s="461">
        <f>663683801</f>
        <v>663683801</v>
      </c>
      <c r="I198" s="172">
        <v>150000000</v>
      </c>
      <c r="J198" s="176">
        <v>42132</v>
      </c>
      <c r="K198" s="174" t="s">
        <v>373</v>
      </c>
    </row>
    <row r="199" spans="1:12" ht="16.5" customHeight="1">
      <c r="A199" s="467"/>
      <c r="B199" s="467"/>
      <c r="C199" s="468"/>
      <c r="D199" s="469"/>
      <c r="E199" s="461"/>
      <c r="F199" s="461"/>
      <c r="G199" s="172">
        <f t="shared" si="10"/>
        <v>150000000</v>
      </c>
      <c r="H199" s="461"/>
      <c r="I199" s="172">
        <v>150000000</v>
      </c>
      <c r="J199" s="176">
        <v>42144</v>
      </c>
      <c r="K199" s="174" t="s">
        <v>373</v>
      </c>
    </row>
    <row r="200" spans="1:12" ht="16.5" customHeight="1">
      <c r="A200" s="467"/>
      <c r="B200" s="467"/>
      <c r="C200" s="468"/>
      <c r="D200" s="469"/>
      <c r="E200" s="461"/>
      <c r="F200" s="461"/>
      <c r="G200" s="172">
        <f t="shared" si="10"/>
        <v>50000000</v>
      </c>
      <c r="H200" s="461"/>
      <c r="I200" s="172">
        <v>50000000</v>
      </c>
      <c r="J200" s="176">
        <v>42157</v>
      </c>
      <c r="K200" s="174" t="s">
        <v>373</v>
      </c>
    </row>
    <row r="201" spans="1:12" ht="16.5" customHeight="1">
      <c r="A201" s="467"/>
      <c r="B201" s="467"/>
      <c r="C201" s="468"/>
      <c r="D201" s="469"/>
      <c r="E201" s="461"/>
      <c r="F201" s="461"/>
      <c r="G201" s="172">
        <f t="shared" si="10"/>
        <v>200000000</v>
      </c>
      <c r="H201" s="461"/>
      <c r="I201" s="172">
        <v>200000000</v>
      </c>
      <c r="J201" s="176">
        <v>42167</v>
      </c>
      <c r="K201" s="174" t="s">
        <v>373</v>
      </c>
    </row>
    <row r="202" spans="1:12" ht="16.5" customHeight="1">
      <c r="A202" s="467"/>
      <c r="B202" s="467"/>
      <c r="C202" s="468"/>
      <c r="D202" s="469"/>
      <c r="E202" s="461"/>
      <c r="F202" s="461"/>
      <c r="G202" s="172">
        <f t="shared" si="10"/>
        <v>100000000</v>
      </c>
      <c r="H202" s="461"/>
      <c r="I202" s="172">
        <v>100000000</v>
      </c>
      <c r="J202" s="176">
        <v>42198</v>
      </c>
      <c r="K202" s="174" t="s">
        <v>373</v>
      </c>
    </row>
    <row r="203" spans="1:12" ht="16.5" customHeight="1">
      <c r="A203" s="467"/>
      <c r="B203" s="467"/>
      <c r="C203" s="468" t="s">
        <v>414</v>
      </c>
      <c r="D203" s="469"/>
      <c r="E203" s="461"/>
      <c r="F203" s="461">
        <v>627830692</v>
      </c>
      <c r="G203" s="172">
        <f t="shared" si="10"/>
        <v>400000000</v>
      </c>
      <c r="H203" s="461">
        <v>304043967</v>
      </c>
      <c r="I203" s="172">
        <v>400000000</v>
      </c>
      <c r="J203" s="176">
        <v>42219</v>
      </c>
      <c r="K203" s="174" t="s">
        <v>373</v>
      </c>
    </row>
    <row r="204" spans="1:12" ht="16.5" customHeight="1">
      <c r="A204" s="467"/>
      <c r="B204" s="467"/>
      <c r="C204" s="468"/>
      <c r="D204" s="469"/>
      <c r="E204" s="461"/>
      <c r="F204" s="461"/>
      <c r="G204" s="172">
        <f t="shared" si="10"/>
        <v>0</v>
      </c>
      <c r="H204" s="461"/>
      <c r="I204" s="193">
        <v>-200000000</v>
      </c>
      <c r="J204" s="194">
        <v>42220</v>
      </c>
      <c r="K204" s="195" t="s">
        <v>391</v>
      </c>
    </row>
    <row r="205" spans="1:12" ht="16.5" customHeight="1">
      <c r="A205" s="467"/>
      <c r="B205" s="467"/>
      <c r="C205" s="468"/>
      <c r="D205" s="469"/>
      <c r="E205" s="461"/>
      <c r="F205" s="461"/>
      <c r="G205" s="172">
        <f t="shared" si="10"/>
        <v>200000000</v>
      </c>
      <c r="H205" s="461"/>
      <c r="I205" s="172">
        <v>200000000</v>
      </c>
      <c r="J205" s="415">
        <v>42368</v>
      </c>
      <c r="K205" s="416" t="s">
        <v>373</v>
      </c>
    </row>
    <row r="206" spans="1:12" ht="16.5" customHeight="1">
      <c r="A206" s="467"/>
      <c r="B206" s="467"/>
      <c r="C206" s="468"/>
      <c r="D206" s="469"/>
      <c r="E206" s="461"/>
      <c r="F206" s="461"/>
      <c r="G206" s="172">
        <f t="shared" si="10"/>
        <v>0</v>
      </c>
      <c r="H206" s="461"/>
      <c r="I206" s="193">
        <v>-100000000</v>
      </c>
      <c r="J206" s="194">
        <v>42368</v>
      </c>
      <c r="K206" s="195" t="s">
        <v>391</v>
      </c>
    </row>
    <row r="207" spans="1:12" ht="16.5" customHeight="1">
      <c r="A207" s="467"/>
      <c r="B207" s="467"/>
      <c r="C207" s="468"/>
      <c r="D207" s="469"/>
      <c r="E207" s="461"/>
      <c r="F207" s="461"/>
      <c r="G207" s="172">
        <f t="shared" si="10"/>
        <v>0</v>
      </c>
      <c r="H207" s="461"/>
      <c r="I207" s="172"/>
      <c r="J207" s="415"/>
      <c r="K207" s="419"/>
    </row>
    <row r="208" spans="1:12" ht="16.5" customHeight="1">
      <c r="A208" s="467"/>
      <c r="B208" s="467"/>
      <c r="C208" s="468"/>
      <c r="D208" s="469"/>
      <c r="E208" s="461"/>
      <c r="F208" s="461"/>
      <c r="G208" s="172">
        <f t="shared" si="10"/>
        <v>0</v>
      </c>
      <c r="H208" s="461"/>
      <c r="I208" s="172"/>
      <c r="J208" s="415"/>
      <c r="K208" s="416"/>
    </row>
    <row r="209" spans="1:12" s="161" customFormat="1" ht="18" customHeight="1">
      <c r="A209" s="467"/>
      <c r="B209" s="467"/>
      <c r="C209" s="470" t="s">
        <v>94</v>
      </c>
      <c r="D209" s="471"/>
      <c r="E209" s="158">
        <f>SUM(E198:E208)</f>
        <v>890000000</v>
      </c>
      <c r="F209" s="158">
        <f>SUM(F198:F208)</f>
        <v>1526574728</v>
      </c>
      <c r="G209" s="158">
        <f>SUM(G198:G208)</f>
        <v>1250000000</v>
      </c>
      <c r="H209" s="158">
        <f>SUM(H198:H208)</f>
        <v>967727768</v>
      </c>
      <c r="I209" s="158">
        <f>SUM(I198:I208)</f>
        <v>950000000</v>
      </c>
      <c r="J209" s="159"/>
      <c r="K209" s="160" t="s">
        <v>42</v>
      </c>
      <c r="L209" s="302"/>
    </row>
    <row r="210" spans="1:12" s="161" customFormat="1" ht="18" customHeight="1">
      <c r="A210" s="467"/>
      <c r="B210" s="467"/>
      <c r="C210" s="470" t="s">
        <v>380</v>
      </c>
      <c r="D210" s="471"/>
      <c r="E210" s="162"/>
      <c r="F210" s="162"/>
      <c r="G210" s="163">
        <f>E209-G209</f>
        <v>-360000000</v>
      </c>
      <c r="H210" s="162"/>
      <c r="I210" s="163">
        <f>H209-I209</f>
        <v>17727768</v>
      </c>
      <c r="J210" s="159"/>
      <c r="K210" s="160"/>
      <c r="L210" s="302"/>
    </row>
    <row r="211" spans="1:12" ht="16.5" customHeight="1">
      <c r="A211" s="467">
        <v>26</v>
      </c>
      <c r="B211" s="497" t="s">
        <v>190</v>
      </c>
      <c r="C211" s="507" t="s">
        <v>402</v>
      </c>
      <c r="D211" s="509">
        <v>42125</v>
      </c>
      <c r="E211" s="179">
        <v>99315638</v>
      </c>
      <c r="F211" s="504">
        <v>893000000</v>
      </c>
      <c r="G211" s="172">
        <f t="shared" ref="G211" si="11">IF(I211&gt;0,I211,0)</f>
        <v>200000000</v>
      </c>
      <c r="H211" s="179">
        <v>99315000</v>
      </c>
      <c r="I211" s="179">
        <v>200000000</v>
      </c>
      <c r="J211" s="189">
        <v>42144</v>
      </c>
      <c r="K211" s="190" t="s">
        <v>373</v>
      </c>
    </row>
    <row r="212" spans="1:12" ht="16.5" customHeight="1">
      <c r="A212" s="467"/>
      <c r="B212" s="497"/>
      <c r="C212" s="476"/>
      <c r="D212" s="486"/>
      <c r="E212" s="172">
        <v>525544049</v>
      </c>
      <c r="F212" s="460"/>
      <c r="G212" s="172">
        <f t="shared" ref="G212:G220" si="12">IF(I212&gt;0,I212,0)</f>
        <v>250000000</v>
      </c>
      <c r="H212" s="172">
        <v>278359000</v>
      </c>
      <c r="I212" s="172">
        <v>250000000</v>
      </c>
      <c r="J212" s="176">
        <v>42188</v>
      </c>
      <c r="K212" s="178" t="s">
        <v>373</v>
      </c>
    </row>
    <row r="213" spans="1:12" ht="16.5" customHeight="1">
      <c r="A213" s="467"/>
      <c r="B213" s="497"/>
      <c r="C213" s="476"/>
      <c r="D213" s="486"/>
      <c r="F213" s="460"/>
      <c r="G213" s="172">
        <f t="shared" si="12"/>
        <v>300000000</v>
      </c>
      <c r="H213" s="172">
        <v>247185000</v>
      </c>
      <c r="I213" s="181">
        <v>300000000</v>
      </c>
      <c r="J213" s="176">
        <v>42219</v>
      </c>
      <c r="K213" s="178" t="s">
        <v>373</v>
      </c>
    </row>
    <row r="214" spans="1:12" ht="16.5" customHeight="1">
      <c r="A214" s="467"/>
      <c r="B214" s="497"/>
      <c r="C214" s="476"/>
      <c r="D214" s="486"/>
      <c r="E214" s="172">
        <v>60382018</v>
      </c>
      <c r="F214" s="460"/>
      <c r="G214" s="172">
        <f t="shared" si="12"/>
        <v>0</v>
      </c>
      <c r="H214" s="172">
        <v>61180000</v>
      </c>
      <c r="I214" s="181">
        <v>-100000000</v>
      </c>
      <c r="J214" s="176">
        <v>42220</v>
      </c>
      <c r="K214" s="187" t="s">
        <v>391</v>
      </c>
    </row>
    <row r="215" spans="1:12" ht="16.5" customHeight="1">
      <c r="A215" s="467"/>
      <c r="B215" s="497"/>
      <c r="C215" s="476"/>
      <c r="D215" s="486"/>
      <c r="E215" s="172">
        <v>295513229</v>
      </c>
      <c r="F215" s="460"/>
      <c r="G215" s="172">
        <f t="shared" si="12"/>
        <v>150000000</v>
      </c>
      <c r="H215" s="172">
        <v>303311000</v>
      </c>
      <c r="I215" s="225">
        <v>150000000</v>
      </c>
      <c r="J215" s="229">
        <v>42251</v>
      </c>
      <c r="K215" s="242" t="s">
        <v>373</v>
      </c>
    </row>
    <row r="216" spans="1:12" ht="16.5" customHeight="1">
      <c r="A216" s="467"/>
      <c r="B216" s="497"/>
      <c r="C216" s="476"/>
      <c r="D216" s="486"/>
      <c r="E216" s="172">
        <v>81027109</v>
      </c>
      <c r="F216" s="460"/>
      <c r="G216" s="172">
        <f t="shared" si="12"/>
        <v>150000000</v>
      </c>
      <c r="H216" s="172">
        <v>82240000</v>
      </c>
      <c r="I216" s="294">
        <v>150000000</v>
      </c>
      <c r="J216" s="295">
        <v>42279</v>
      </c>
      <c r="K216" s="292" t="s">
        <v>373</v>
      </c>
    </row>
    <row r="217" spans="1:12" ht="16.5" customHeight="1">
      <c r="A217" s="467"/>
      <c r="B217" s="497"/>
      <c r="C217" s="476"/>
      <c r="D217" s="486"/>
      <c r="E217" s="172">
        <v>11344513</v>
      </c>
      <c r="F217" s="460"/>
      <c r="G217" s="379">
        <v>123128513</v>
      </c>
      <c r="H217" s="386">
        <v>19689000</v>
      </c>
      <c r="I217" s="382">
        <v>123128513</v>
      </c>
      <c r="J217" s="381">
        <v>42366</v>
      </c>
      <c r="K217" s="383" t="s">
        <v>373</v>
      </c>
    </row>
    <row r="218" spans="1:12" ht="16.5" customHeight="1">
      <c r="A218" s="467"/>
      <c r="B218" s="497"/>
      <c r="C218" s="476"/>
      <c r="D218" s="486"/>
      <c r="E218" s="197">
        <v>100001957</v>
      </c>
      <c r="F218" s="460"/>
      <c r="G218" s="425">
        <v>37981566</v>
      </c>
      <c r="H218" s="386">
        <v>8483500</v>
      </c>
      <c r="I218" s="379">
        <v>37978500</v>
      </c>
      <c r="J218" s="381">
        <v>42403</v>
      </c>
      <c r="K218" s="428" t="s">
        <v>373</v>
      </c>
    </row>
    <row r="219" spans="1:12" ht="16.5" customHeight="1">
      <c r="A219" s="467"/>
      <c r="B219" s="497"/>
      <c r="C219" s="476"/>
      <c r="D219" s="486"/>
      <c r="E219" s="172">
        <v>37981566</v>
      </c>
      <c r="F219" s="460"/>
      <c r="G219" s="172"/>
      <c r="H219" s="386">
        <v>11344513</v>
      </c>
      <c r="I219" s="379">
        <v>9028694</v>
      </c>
      <c r="J219" s="427">
        <v>42403</v>
      </c>
      <c r="K219" s="380" t="s">
        <v>1203</v>
      </c>
    </row>
    <row r="220" spans="1:12" ht="16.5" customHeight="1">
      <c r="A220" s="467"/>
      <c r="B220" s="497"/>
      <c r="C220" s="508"/>
      <c r="D220" s="510"/>
      <c r="E220" s="385"/>
      <c r="F220" s="505"/>
      <c r="G220" s="172">
        <f t="shared" si="12"/>
        <v>0</v>
      </c>
      <c r="H220" s="425">
        <v>9028694</v>
      </c>
      <c r="I220" s="182"/>
      <c r="J220" s="191"/>
      <c r="K220" s="192"/>
    </row>
    <row r="221" spans="1:12" s="161" customFormat="1" ht="18" customHeight="1">
      <c r="A221" s="467"/>
      <c r="B221" s="497"/>
      <c r="C221" s="470" t="s">
        <v>94</v>
      </c>
      <c r="D221" s="471"/>
      <c r="E221" s="158">
        <f>SUM(E211:E220)</f>
        <v>1211110079</v>
      </c>
      <c r="F221" s="158">
        <f>SUM(F211:F220)</f>
        <v>893000000</v>
      </c>
      <c r="G221" s="158">
        <f t="shared" ref="G221:I221" si="13">SUM(G211:G220)</f>
        <v>1211110079</v>
      </c>
      <c r="H221" s="158">
        <f>SUM(H211:H220)</f>
        <v>1120135707</v>
      </c>
      <c r="I221" s="158">
        <f t="shared" si="13"/>
        <v>1120135707</v>
      </c>
      <c r="J221" s="160"/>
      <c r="K221" s="160" t="s">
        <v>42</v>
      </c>
      <c r="L221" s="302"/>
    </row>
    <row r="222" spans="1:12" s="161" customFormat="1" ht="18" customHeight="1">
      <c r="A222" s="467"/>
      <c r="B222" s="497"/>
      <c r="C222" s="470" t="s">
        <v>380</v>
      </c>
      <c r="D222" s="471"/>
      <c r="E222" s="162"/>
      <c r="F222" s="162"/>
      <c r="G222" s="163">
        <f>E221-G221</f>
        <v>0</v>
      </c>
      <c r="H222" s="162"/>
      <c r="I222" s="163">
        <f>H221-I221</f>
        <v>0</v>
      </c>
      <c r="J222" s="162"/>
      <c r="K222" s="387"/>
      <c r="L222" s="302"/>
    </row>
    <row r="223" spans="1:12" ht="16.5" customHeight="1">
      <c r="A223" s="467">
        <v>27</v>
      </c>
      <c r="B223" s="497" t="s">
        <v>269</v>
      </c>
      <c r="C223" s="475" t="s">
        <v>403</v>
      </c>
      <c r="D223" s="477">
        <v>42125</v>
      </c>
      <c r="E223" s="459"/>
      <c r="F223" s="459">
        <v>1489950000</v>
      </c>
      <c r="G223" s="172">
        <f>IF(I223&gt;0,I223,0)</f>
        <v>200000000</v>
      </c>
      <c r="H223" s="459">
        <v>868450000</v>
      </c>
      <c r="I223" s="172">
        <v>200000000</v>
      </c>
      <c r="J223" s="176">
        <v>42150</v>
      </c>
      <c r="K223" s="174" t="s">
        <v>373</v>
      </c>
    </row>
    <row r="224" spans="1:12" ht="16.5" customHeight="1">
      <c r="A224" s="467"/>
      <c r="B224" s="497"/>
      <c r="C224" s="476"/>
      <c r="D224" s="476"/>
      <c r="E224" s="460"/>
      <c r="F224" s="460"/>
      <c r="G224" s="172">
        <f t="shared" ref="G224:G230" si="14">IF(I224&gt;0,I224,0)</f>
        <v>500000000</v>
      </c>
      <c r="H224" s="460"/>
      <c r="I224" s="172">
        <v>500000000</v>
      </c>
      <c r="J224" s="176">
        <v>42198</v>
      </c>
      <c r="K224" s="174" t="s">
        <v>373</v>
      </c>
    </row>
    <row r="225" spans="1:12" ht="16.5" customHeight="1">
      <c r="A225" s="467"/>
      <c r="B225" s="497"/>
      <c r="C225" s="476"/>
      <c r="D225" s="476"/>
      <c r="E225" s="460"/>
      <c r="F225" s="460"/>
      <c r="G225" s="172">
        <f t="shared" si="14"/>
        <v>0</v>
      </c>
      <c r="H225" s="460"/>
      <c r="I225" s="193">
        <v>-300000000</v>
      </c>
      <c r="J225" s="194">
        <v>42199</v>
      </c>
      <c r="K225" s="195" t="s">
        <v>391</v>
      </c>
    </row>
    <row r="226" spans="1:12" ht="16.5" customHeight="1">
      <c r="A226" s="467"/>
      <c r="B226" s="497"/>
      <c r="C226" s="476"/>
      <c r="D226" s="476"/>
      <c r="E226" s="460"/>
      <c r="F226" s="460"/>
      <c r="G226" s="172">
        <f t="shared" si="14"/>
        <v>500000000</v>
      </c>
      <c r="H226" s="460"/>
      <c r="I226" s="172">
        <v>500000000</v>
      </c>
      <c r="J226" s="233">
        <v>42241</v>
      </c>
      <c r="K226" s="232" t="s">
        <v>373</v>
      </c>
    </row>
    <row r="227" spans="1:12" ht="16.5" customHeight="1">
      <c r="A227" s="467"/>
      <c r="B227" s="497"/>
      <c r="C227" s="476"/>
      <c r="D227" s="476"/>
      <c r="E227" s="460"/>
      <c r="F227" s="460"/>
      <c r="G227" s="172">
        <f t="shared" si="14"/>
        <v>0</v>
      </c>
      <c r="H227" s="460"/>
      <c r="I227" s="193">
        <v>-300000000</v>
      </c>
      <c r="J227" s="194">
        <v>42242</v>
      </c>
      <c r="K227" s="195" t="s">
        <v>391</v>
      </c>
    </row>
    <row r="228" spans="1:12" ht="16.5" customHeight="1">
      <c r="A228" s="467"/>
      <c r="B228" s="497"/>
      <c r="C228" s="476"/>
      <c r="D228" s="476"/>
      <c r="E228" s="460"/>
      <c r="F228" s="460"/>
      <c r="G228" s="172">
        <f t="shared" si="14"/>
        <v>400000000</v>
      </c>
      <c r="H228" s="460"/>
      <c r="I228" s="172">
        <v>400000000</v>
      </c>
      <c r="J228" s="293">
        <v>42279</v>
      </c>
      <c r="K228" s="296" t="s">
        <v>373</v>
      </c>
    </row>
    <row r="229" spans="1:12" ht="16.5" customHeight="1">
      <c r="A229" s="467"/>
      <c r="B229" s="497"/>
      <c r="C229" s="476"/>
      <c r="D229" s="476"/>
      <c r="E229" s="460"/>
      <c r="F229" s="460"/>
      <c r="G229" s="172">
        <f t="shared" si="14"/>
        <v>0</v>
      </c>
      <c r="H229" s="460"/>
      <c r="I229" s="193">
        <v>-200000000</v>
      </c>
      <c r="J229" s="194">
        <v>42286</v>
      </c>
      <c r="K229" s="195" t="s">
        <v>391</v>
      </c>
    </row>
    <row r="230" spans="1:12" ht="16.5" customHeight="1">
      <c r="A230" s="467"/>
      <c r="B230" s="497"/>
      <c r="C230" s="476"/>
      <c r="D230" s="476"/>
      <c r="E230" s="460"/>
      <c r="F230" s="460"/>
      <c r="G230" s="172">
        <f t="shared" si="14"/>
        <v>0</v>
      </c>
      <c r="H230" s="460"/>
      <c r="I230" s="151"/>
      <c r="J230" s="176"/>
      <c r="K230" s="188"/>
    </row>
    <row r="231" spans="1:12" s="161" customFormat="1" ht="18" customHeight="1">
      <c r="A231" s="467"/>
      <c r="B231" s="497"/>
      <c r="C231" s="470" t="s">
        <v>94</v>
      </c>
      <c r="D231" s="471"/>
      <c r="E231" s="158">
        <f>SUM(E223:E230)</f>
        <v>0</v>
      </c>
      <c r="F231" s="158">
        <f>SUM(F223:F230)</f>
        <v>1489950000</v>
      </c>
      <c r="G231" s="158">
        <f>SUM(G223:G230)</f>
        <v>1600000000</v>
      </c>
      <c r="H231" s="158">
        <f>SUM(H223:H230)</f>
        <v>868450000</v>
      </c>
      <c r="I231" s="158">
        <f>SUM(I223:I230)</f>
        <v>800000000</v>
      </c>
      <c r="J231" s="159"/>
      <c r="K231" s="160" t="s">
        <v>42</v>
      </c>
      <c r="L231" s="302"/>
    </row>
    <row r="232" spans="1:12" s="161" customFormat="1" ht="18" customHeight="1">
      <c r="A232" s="467"/>
      <c r="B232" s="497"/>
      <c r="C232" s="470" t="s">
        <v>380</v>
      </c>
      <c r="D232" s="471"/>
      <c r="E232" s="162"/>
      <c r="F232" s="162"/>
      <c r="G232" s="163">
        <f>E231-G231</f>
        <v>-1600000000</v>
      </c>
      <c r="H232" s="162"/>
      <c r="I232" s="163">
        <f>H231-I231</f>
        <v>68450000</v>
      </c>
      <c r="J232" s="159"/>
      <c r="K232" s="160"/>
      <c r="L232" s="302"/>
    </row>
    <row r="233" spans="1:12" ht="16.5" customHeight="1">
      <c r="A233" s="467">
        <v>28</v>
      </c>
      <c r="B233" s="497" t="s">
        <v>407</v>
      </c>
      <c r="C233" s="475" t="s">
        <v>408</v>
      </c>
      <c r="D233" s="477">
        <v>42205</v>
      </c>
      <c r="E233" s="459"/>
      <c r="F233" s="459">
        <v>434232000</v>
      </c>
      <c r="G233" s="172">
        <f t="shared" ref="G233:G241" si="15">IF(I233&gt;0,I233,0)</f>
        <v>90000000</v>
      </c>
      <c r="H233" s="459">
        <f>F233</f>
        <v>434232000</v>
      </c>
      <c r="I233" s="151">
        <v>90000000</v>
      </c>
      <c r="J233" s="176">
        <v>42212</v>
      </c>
      <c r="K233" s="174" t="s">
        <v>373</v>
      </c>
    </row>
    <row r="234" spans="1:12" ht="16.5" customHeight="1">
      <c r="A234" s="467"/>
      <c r="B234" s="497"/>
      <c r="C234" s="476"/>
      <c r="D234" s="486"/>
      <c r="E234" s="460"/>
      <c r="F234" s="460"/>
      <c r="G234" s="172">
        <f t="shared" si="15"/>
        <v>50000000</v>
      </c>
      <c r="H234" s="460"/>
      <c r="I234" s="151">
        <v>50000000</v>
      </c>
      <c r="J234" s="214">
        <v>42229</v>
      </c>
      <c r="K234" s="215" t="s">
        <v>373</v>
      </c>
    </row>
    <row r="235" spans="1:12" ht="16.5" customHeight="1">
      <c r="A235" s="467"/>
      <c r="B235" s="497"/>
      <c r="C235" s="476"/>
      <c r="D235" s="486"/>
      <c r="E235" s="460"/>
      <c r="F235" s="460"/>
      <c r="G235" s="172">
        <f t="shared" si="15"/>
        <v>50000000</v>
      </c>
      <c r="H235" s="460"/>
      <c r="I235" s="151">
        <v>50000000</v>
      </c>
      <c r="J235" s="233">
        <v>42241</v>
      </c>
      <c r="K235" s="232" t="s">
        <v>373</v>
      </c>
    </row>
    <row r="236" spans="1:12" ht="16.5" customHeight="1">
      <c r="A236" s="467"/>
      <c r="B236" s="497"/>
      <c r="C236" s="476"/>
      <c r="D236" s="486"/>
      <c r="E236" s="460"/>
      <c r="F236" s="460"/>
      <c r="G236" s="172">
        <f t="shared" si="15"/>
        <v>50000000</v>
      </c>
      <c r="H236" s="460"/>
      <c r="I236" s="151">
        <v>50000000</v>
      </c>
      <c r="J236" s="281">
        <v>42251</v>
      </c>
      <c r="K236" s="280" t="s">
        <v>373</v>
      </c>
    </row>
    <row r="237" spans="1:12" ht="16.5" customHeight="1">
      <c r="A237" s="467"/>
      <c r="B237" s="497"/>
      <c r="C237" s="476"/>
      <c r="D237" s="486"/>
      <c r="E237" s="460"/>
      <c r="F237" s="460"/>
      <c r="G237" s="172">
        <f t="shared" si="15"/>
        <v>30000000</v>
      </c>
      <c r="H237" s="460"/>
      <c r="I237" s="151">
        <v>30000000</v>
      </c>
      <c r="J237" s="308">
        <v>42285</v>
      </c>
      <c r="K237" s="309" t="s">
        <v>373</v>
      </c>
    </row>
    <row r="238" spans="1:12" ht="16.5" customHeight="1">
      <c r="A238" s="467"/>
      <c r="B238" s="497"/>
      <c r="C238" s="476"/>
      <c r="D238" s="486"/>
      <c r="E238" s="460"/>
      <c r="F238" s="460"/>
      <c r="G238" s="172"/>
      <c r="H238" s="460"/>
      <c r="I238" s="151">
        <v>10000000</v>
      </c>
      <c r="J238" s="308">
        <v>42306</v>
      </c>
      <c r="K238" s="309" t="s">
        <v>387</v>
      </c>
    </row>
    <row r="239" spans="1:12" ht="16.5" customHeight="1">
      <c r="A239" s="467"/>
      <c r="B239" s="497"/>
      <c r="C239" s="476"/>
      <c r="D239" s="486"/>
      <c r="E239" s="460"/>
      <c r="F239" s="460"/>
      <c r="G239" s="172">
        <f t="shared" si="15"/>
        <v>30000000</v>
      </c>
      <c r="H239" s="460"/>
      <c r="I239" s="151">
        <v>30000000</v>
      </c>
      <c r="J239" s="326">
        <v>42342</v>
      </c>
      <c r="K239" s="378" t="s">
        <v>373</v>
      </c>
    </row>
    <row r="240" spans="1:12" ht="16.5" customHeight="1">
      <c r="A240" s="467"/>
      <c r="B240" s="497"/>
      <c r="C240" s="476"/>
      <c r="D240" s="486"/>
      <c r="E240" s="460"/>
      <c r="F240" s="460"/>
      <c r="G240" s="172">
        <f t="shared" si="15"/>
        <v>60000000</v>
      </c>
      <c r="H240" s="460"/>
      <c r="I240" s="151">
        <v>60000000</v>
      </c>
      <c r="J240" s="326">
        <v>42403</v>
      </c>
      <c r="K240" s="431" t="s">
        <v>373</v>
      </c>
    </row>
    <row r="241" spans="1:13" ht="16.5" customHeight="1">
      <c r="A241" s="467"/>
      <c r="B241" s="497"/>
      <c r="C241" s="476"/>
      <c r="D241" s="476"/>
      <c r="E241" s="460"/>
      <c r="F241" s="460"/>
      <c r="G241" s="172">
        <f t="shared" si="15"/>
        <v>0</v>
      </c>
      <c r="H241" s="460"/>
      <c r="I241" s="151"/>
      <c r="J241" s="176"/>
      <c r="K241" s="298"/>
    </row>
    <row r="242" spans="1:13" s="161" customFormat="1" ht="18" customHeight="1">
      <c r="A242" s="467"/>
      <c r="B242" s="497"/>
      <c r="C242" s="470" t="s">
        <v>94</v>
      </c>
      <c r="D242" s="471"/>
      <c r="E242" s="158">
        <f>SUM(E233:E241)</f>
        <v>0</v>
      </c>
      <c r="F242" s="158">
        <f>SUM(F233:F241)</f>
        <v>434232000</v>
      </c>
      <c r="G242" s="158">
        <f>SUM(G233:G241)</f>
        <v>360000000</v>
      </c>
      <c r="H242" s="158">
        <f>SUM(H233:H241)</f>
        <v>434232000</v>
      </c>
      <c r="I242" s="158">
        <f>SUM(I233:I241)</f>
        <v>370000000</v>
      </c>
      <c r="J242" s="159"/>
      <c r="K242" s="160" t="s">
        <v>42</v>
      </c>
      <c r="L242" s="302"/>
    </row>
    <row r="243" spans="1:13" s="161" customFormat="1" ht="18" customHeight="1">
      <c r="A243" s="467"/>
      <c r="B243" s="497"/>
      <c r="C243" s="470" t="s">
        <v>380</v>
      </c>
      <c r="D243" s="471"/>
      <c r="E243" s="162"/>
      <c r="F243" s="162"/>
      <c r="G243" s="163">
        <f>E242-G242</f>
        <v>-360000000</v>
      </c>
      <c r="H243" s="162"/>
      <c r="I243" s="163">
        <f>H242-I242</f>
        <v>64232000</v>
      </c>
      <c r="J243" s="159"/>
      <c r="K243" s="160"/>
      <c r="L243" s="302"/>
    </row>
    <row r="244" spans="1:13" ht="16.5" customHeight="1">
      <c r="A244" s="467">
        <v>29</v>
      </c>
      <c r="B244" s="497" t="s">
        <v>428</v>
      </c>
      <c r="C244" s="207" t="str">
        <f ca="1">"Chi phí TM (có HĐ) đến "&amp; TEXT(NOW(),"dd/MM/yy")</f>
        <v>Chi phí TM (có HĐ) đến 02/03/16</v>
      </c>
      <c r="D244" s="189"/>
      <c r="E244" s="212">
        <f t="array" ref="E244">SUM(IF(KHN&amp;KHC="642"&amp;"1111",TH))</f>
        <v>125658661</v>
      </c>
      <c r="F244" s="223">
        <f t="array" ref="F244">SUM(IF(KHN&amp;KHC="642"&amp;"1111",TH))</f>
        <v>125658661</v>
      </c>
      <c r="G244" s="212">
        <f>F244</f>
        <v>125658661</v>
      </c>
      <c r="H244" s="226">
        <f t="shared" ref="H244:I244" si="16">G244</f>
        <v>125658661</v>
      </c>
      <c r="I244" s="226">
        <f t="shared" si="16"/>
        <v>125658661</v>
      </c>
      <c r="J244" s="205" t="str">
        <f>IF(D244&lt;&gt;"",D244,"")</f>
        <v/>
      </c>
      <c r="K244" s="211" t="s">
        <v>387</v>
      </c>
    </row>
    <row r="245" spans="1:13" ht="16.5" customHeight="1">
      <c r="A245" s="467"/>
      <c r="B245" s="497"/>
      <c r="C245" s="211" t="str">
        <f ca="1">"CP lãi vay ( 09/2014 - "&amp;MONTH(NOW())&amp;"/"&amp;YEAR(NOW())&amp;" )"</f>
        <v>CP lãi vay ( 09/2014 - 3/2016 )</v>
      </c>
      <c r="D245" s="173"/>
      <c r="E245" s="212">
        <f t="array" ref="E245">SUM(IF(KHN&amp;KHC="635"&amp;"1121",TH))</f>
        <v>1872178473</v>
      </c>
      <c r="F245" s="223">
        <f t="array" ref="F245">SUM(IF(KHN&amp;KHC="635"&amp;"1121",TH))</f>
        <v>1872178473</v>
      </c>
      <c r="G245" s="226">
        <f t="shared" ref="G245:I248" si="17">F245</f>
        <v>1872178473</v>
      </c>
      <c r="H245" s="226">
        <f t="shared" si="17"/>
        <v>1872178473</v>
      </c>
      <c r="I245" s="226">
        <f t="shared" si="17"/>
        <v>1872178473</v>
      </c>
      <c r="J245" s="205" t="str">
        <f t="shared" ref="J245" si="18">IF(D245&lt;&gt;"",D245,"")</f>
        <v/>
      </c>
      <c r="K245" s="211" t="s">
        <v>387</v>
      </c>
    </row>
    <row r="246" spans="1:13" ht="16.5" customHeight="1">
      <c r="A246" s="467"/>
      <c r="B246" s="497"/>
      <c r="C246" s="211" t="s">
        <v>427</v>
      </c>
      <c r="D246" s="173">
        <v>42130</v>
      </c>
      <c r="E246" s="226"/>
      <c r="F246" s="223">
        <v>23000000</v>
      </c>
      <c r="G246" s="226">
        <f t="shared" si="17"/>
        <v>23000000</v>
      </c>
      <c r="H246" s="226">
        <f t="shared" si="17"/>
        <v>23000000</v>
      </c>
      <c r="I246" s="226">
        <f t="shared" si="17"/>
        <v>23000000</v>
      </c>
      <c r="J246" s="205">
        <f t="shared" ref="J246:J248" si="19">IF(D246&lt;&gt;"",D246,"")</f>
        <v>42130</v>
      </c>
      <c r="K246" s="211" t="s">
        <v>387</v>
      </c>
    </row>
    <row r="247" spans="1:13" ht="16.5" customHeight="1">
      <c r="A247" s="467"/>
      <c r="B247" s="497"/>
      <c r="C247" s="204" t="s">
        <v>429</v>
      </c>
      <c r="D247" s="205">
        <v>42224</v>
      </c>
      <c r="E247" s="206"/>
      <c r="F247" s="220">
        <v>3740000</v>
      </c>
      <c r="G247" s="226">
        <f t="shared" si="17"/>
        <v>3740000</v>
      </c>
      <c r="H247" s="226">
        <f t="shared" si="17"/>
        <v>3740000</v>
      </c>
      <c r="I247" s="226">
        <f t="shared" si="17"/>
        <v>3740000</v>
      </c>
      <c r="J247" s="205">
        <f t="shared" si="19"/>
        <v>42224</v>
      </c>
      <c r="K247" s="211" t="s">
        <v>387</v>
      </c>
    </row>
    <row r="248" spans="1:13" ht="16.5" customHeight="1">
      <c r="A248" s="467"/>
      <c r="B248" s="497"/>
      <c r="C248" s="204"/>
      <c r="D248" s="205"/>
      <c r="E248" s="206"/>
      <c r="F248" s="220"/>
      <c r="G248" s="226">
        <f t="shared" si="17"/>
        <v>0</v>
      </c>
      <c r="H248" s="226">
        <f t="shared" si="17"/>
        <v>0</v>
      </c>
      <c r="I248" s="226">
        <f t="shared" si="17"/>
        <v>0</v>
      </c>
      <c r="J248" s="205" t="str">
        <f t="shared" si="19"/>
        <v/>
      </c>
      <c r="K248" s="211"/>
    </row>
    <row r="249" spans="1:13" s="161" customFormat="1" ht="18" customHeight="1">
      <c r="A249" s="467"/>
      <c r="B249" s="497"/>
      <c r="C249" s="470" t="s">
        <v>94</v>
      </c>
      <c r="D249" s="471"/>
      <c r="E249" s="158">
        <f>SUM(E244:E248)</f>
        <v>1997837134</v>
      </c>
      <c r="F249" s="158">
        <f>SUM(F244:F248)</f>
        <v>2024577134</v>
      </c>
      <c r="G249" s="158">
        <f>SUM(G244:G248)</f>
        <v>2024577134</v>
      </c>
      <c r="H249" s="158">
        <f>SUM(H244:H248)</f>
        <v>2024577134</v>
      </c>
      <c r="I249" s="158">
        <f>SUM(I244:I248)</f>
        <v>2024577134</v>
      </c>
      <c r="J249" s="159"/>
      <c r="K249" s="160" t="s">
        <v>42</v>
      </c>
      <c r="L249" s="302"/>
    </row>
    <row r="250" spans="1:13" s="161" customFormat="1" ht="18" customHeight="1">
      <c r="A250" s="467"/>
      <c r="B250" s="497"/>
      <c r="C250" s="470" t="s">
        <v>380</v>
      </c>
      <c r="D250" s="471"/>
      <c r="E250" s="162"/>
      <c r="F250" s="162"/>
      <c r="G250" s="163"/>
      <c r="H250" s="162"/>
      <c r="I250" s="163">
        <f>H249-I249</f>
        <v>0</v>
      </c>
      <c r="J250" s="159"/>
      <c r="K250" s="160"/>
      <c r="L250" s="302"/>
    </row>
    <row r="251" spans="1:13" ht="28.5" customHeight="1">
      <c r="A251" s="514" t="s">
        <v>409</v>
      </c>
      <c r="B251" s="515"/>
      <c r="C251" s="515"/>
      <c r="D251" s="516"/>
      <c r="E251" s="146">
        <f>SUMIF(DSTT,"x",$E$7:$E$250)</f>
        <v>25909547893</v>
      </c>
      <c r="F251" s="146">
        <f>SUMIF(DSTT,"x",$F$7:$F$250)</f>
        <v>36026821082</v>
      </c>
      <c r="G251" s="146">
        <f>SUMIF(DSTT,"x",$G$7:$G$250)</f>
        <v>30521956223</v>
      </c>
      <c r="H251" s="146">
        <f>SUMIF(DSTT,"x",$H$7:$H$250)</f>
        <v>31707570659</v>
      </c>
      <c r="I251" s="146">
        <f>SUMIF(DSTT,"x",$I$7:$I$250)</f>
        <v>26396586851</v>
      </c>
      <c r="J251" s="196"/>
      <c r="K251" s="196"/>
      <c r="M251" s="197"/>
    </row>
    <row r="252" spans="1:13" ht="17.25" customHeight="1"/>
    <row r="253" spans="1:13" ht="17.25" customHeight="1"/>
    <row r="254" spans="1:13" ht="17.25" customHeight="1"/>
    <row r="255" spans="1:13" ht="17.25" customHeight="1">
      <c r="J255" s="198" t="s">
        <v>387</v>
      </c>
      <c r="K255" s="199">
        <f>SUMIF(DSTT,J255,DSTT1)</f>
        <v>2334577134</v>
      </c>
    </row>
    <row r="256" spans="1:13" ht="17.25" customHeight="1">
      <c r="J256" s="198" t="s">
        <v>373</v>
      </c>
      <c r="K256" s="199">
        <f>SUMIF(DSTT,J256,DSTT1)</f>
        <v>28297296023</v>
      </c>
      <c r="L256" s="197">
        <f>'331'!E41</f>
        <v>29137965436</v>
      </c>
      <c r="M256" s="200">
        <f>K256-L256+L257</f>
        <v>-840341813</v>
      </c>
    </row>
    <row r="257" spans="10:12" ht="17.25" customHeight="1">
      <c r="J257" s="201" t="s">
        <v>391</v>
      </c>
      <c r="K257" s="199">
        <f>SUMIF(DSTT,J257,DSTT1)</f>
        <v>-4289195000</v>
      </c>
      <c r="L257" s="197">
        <f>327600</f>
        <v>327600</v>
      </c>
    </row>
    <row r="258" spans="10:12" ht="17.25" customHeight="1"/>
    <row r="259" spans="10:12" ht="17.25" customHeight="1">
      <c r="K259" s="202"/>
    </row>
  </sheetData>
  <autoFilter ref="A4:M232"/>
  <mergeCells count="253">
    <mergeCell ref="F233:F241"/>
    <mergeCell ref="A251:D251"/>
    <mergeCell ref="A233:A243"/>
    <mergeCell ref="B233:B243"/>
    <mergeCell ref="C233:C241"/>
    <mergeCell ref="D233:D241"/>
    <mergeCell ref="E233:E241"/>
    <mergeCell ref="A223:A232"/>
    <mergeCell ref="B223:B232"/>
    <mergeCell ref="C223:C230"/>
    <mergeCell ref="D223:D230"/>
    <mergeCell ref="E223:E230"/>
    <mergeCell ref="H233:H241"/>
    <mergeCell ref="C242:D242"/>
    <mergeCell ref="C243:D243"/>
    <mergeCell ref="A244:A250"/>
    <mergeCell ref="B244:B250"/>
    <mergeCell ref="C249:D249"/>
    <mergeCell ref="C250:D250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H74:H77"/>
    <mergeCell ref="C78:D78"/>
    <mergeCell ref="H104:H116"/>
    <mergeCell ref="H117:H135"/>
    <mergeCell ref="C73:D73"/>
    <mergeCell ref="C104:C116"/>
    <mergeCell ref="H93:H97"/>
    <mergeCell ref="C98:D98"/>
    <mergeCell ref="C72:D72"/>
    <mergeCell ref="H85:H90"/>
    <mergeCell ref="C169:D169"/>
    <mergeCell ref="F164:F168"/>
    <mergeCell ref="E138:E142"/>
    <mergeCell ref="H138:H142"/>
    <mergeCell ref="F153:F161"/>
    <mergeCell ref="H153:H161"/>
    <mergeCell ref="E153:E161"/>
    <mergeCell ref="E143:E150"/>
    <mergeCell ref="F138:F142"/>
    <mergeCell ref="F143:F150"/>
    <mergeCell ref="C153:C161"/>
    <mergeCell ref="D153:D161"/>
    <mergeCell ref="H223:H230"/>
    <mergeCell ref="C231:D231"/>
    <mergeCell ref="C232:D232"/>
    <mergeCell ref="F223:F230"/>
    <mergeCell ref="H203:H208"/>
    <mergeCell ref="A211:A222"/>
    <mergeCell ref="B211:B222"/>
    <mergeCell ref="C211:C220"/>
    <mergeCell ref="D211:D220"/>
    <mergeCell ref="C221:D221"/>
    <mergeCell ref="C222:D222"/>
    <mergeCell ref="F203:F208"/>
    <mergeCell ref="C203:C208"/>
    <mergeCell ref="F211:F220"/>
    <mergeCell ref="C209:D209"/>
    <mergeCell ref="C210:D210"/>
    <mergeCell ref="E203:E208"/>
    <mergeCell ref="D203:D208"/>
    <mergeCell ref="F198:F202"/>
    <mergeCell ref="E198:E202"/>
    <mergeCell ref="H198:H202"/>
    <mergeCell ref="A80:A92"/>
    <mergeCell ref="B80:B92"/>
    <mergeCell ref="C80:C82"/>
    <mergeCell ref="D80:D82"/>
    <mergeCell ref="A198:A210"/>
    <mergeCell ref="B198:B210"/>
    <mergeCell ref="C198:C202"/>
    <mergeCell ref="D198:D202"/>
    <mergeCell ref="C136:D136"/>
    <mergeCell ref="C137:D137"/>
    <mergeCell ref="A171:A184"/>
    <mergeCell ref="B171:B184"/>
    <mergeCell ref="C171:C182"/>
    <mergeCell ref="D171:D182"/>
    <mergeCell ref="C183:D183"/>
    <mergeCell ref="C184:D184"/>
    <mergeCell ref="A192:A197"/>
    <mergeCell ref="C170:D170"/>
    <mergeCell ref="C151:D151"/>
    <mergeCell ref="C152:D152"/>
    <mergeCell ref="C162:D162"/>
    <mergeCell ref="E185:E189"/>
    <mergeCell ref="H185:H189"/>
    <mergeCell ref="C190:D190"/>
    <mergeCell ref="C191:D191"/>
    <mergeCell ref="F185:F189"/>
    <mergeCell ref="B192:B197"/>
    <mergeCell ref="C192:C195"/>
    <mergeCell ref="D192:D195"/>
    <mergeCell ref="E192:E195"/>
    <mergeCell ref="H192:H195"/>
    <mergeCell ref="C196:D196"/>
    <mergeCell ref="C197:D197"/>
    <mergeCell ref="F192:F195"/>
    <mergeCell ref="A104:A137"/>
    <mergeCell ref="B104:B137"/>
    <mergeCell ref="C74:C77"/>
    <mergeCell ref="D74:D77"/>
    <mergeCell ref="F104:F116"/>
    <mergeCell ref="F117:F135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64:A170"/>
    <mergeCell ref="B164:B170"/>
    <mergeCell ref="C143:C150"/>
    <mergeCell ref="D143:D150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A185:A191"/>
    <mergeCell ref="B185:B191"/>
    <mergeCell ref="C185:C189"/>
    <mergeCell ref="D185:D189"/>
    <mergeCell ref="C163:D163"/>
    <mergeCell ref="E117:E135"/>
    <mergeCell ref="C70:C71"/>
    <mergeCell ref="D70:D71"/>
    <mergeCell ref="E70:E71"/>
    <mergeCell ref="A74:A79"/>
    <mergeCell ref="B74:B79"/>
    <mergeCell ref="C79:D79"/>
    <mergeCell ref="C164:C168"/>
    <mergeCell ref="C99:D99"/>
    <mergeCell ref="D164:D168"/>
    <mergeCell ref="D104:D116"/>
    <mergeCell ref="C117:C135"/>
    <mergeCell ref="D117:D135"/>
    <mergeCell ref="A138:A152"/>
    <mergeCell ref="B138:B152"/>
    <mergeCell ref="C138:C142"/>
    <mergeCell ref="D138:D142"/>
    <mergeCell ref="A153:A163"/>
    <mergeCell ref="B153:B163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F45:F51"/>
    <mergeCell ref="F54:F55"/>
    <mergeCell ref="F62:F63"/>
    <mergeCell ref="E54:E55"/>
    <mergeCell ref="H143:H150"/>
    <mergeCell ref="H36:H42"/>
    <mergeCell ref="H62:H63"/>
    <mergeCell ref="H45:H51"/>
    <mergeCell ref="E171:E182"/>
    <mergeCell ref="H171:H182"/>
    <mergeCell ref="F171:F182"/>
    <mergeCell ref="F80:F82"/>
    <mergeCell ref="F93:F97"/>
    <mergeCell ref="E164:E168"/>
    <mergeCell ref="H80:H82"/>
    <mergeCell ref="H70:H71"/>
    <mergeCell ref="E104:E116"/>
    <mergeCell ref="F70:F71"/>
    <mergeCell ref="F36:F42"/>
    <mergeCell ref="E74:E77"/>
    <mergeCell ref="F66:F67"/>
    <mergeCell ref="E62:E63"/>
    <mergeCell ref="H164:H168"/>
    <mergeCell ref="H66:H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7" workbookViewId="0">
      <selection activeCell="B34" sqref="B34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20" t="s">
        <v>425</v>
      </c>
      <c r="B1" s="520"/>
      <c r="C1" s="520"/>
      <c r="D1" s="520"/>
      <c r="E1" s="520"/>
    </row>
    <row r="2" spans="1:10" s="13" customFormat="1" ht="17.25" customHeight="1">
      <c r="A2" s="521" t="s">
        <v>79</v>
      </c>
      <c r="B2" s="523" t="s">
        <v>80</v>
      </c>
      <c r="C2" s="517" t="s">
        <v>81</v>
      </c>
      <c r="D2" s="518"/>
      <c r="E2" s="517" t="s">
        <v>82</v>
      </c>
      <c r="F2" s="518"/>
      <c r="G2" s="517" t="s">
        <v>102</v>
      </c>
      <c r="H2" s="518"/>
      <c r="I2" s="519"/>
    </row>
    <row r="3" spans="1:10" s="13" customFormat="1" ht="17.25" customHeight="1">
      <c r="A3" s="522"/>
      <c r="B3" s="524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19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299600000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9350000000</v>
      </c>
      <c r="F16" s="8">
        <f t="array" ref="F16">SUM(IF("331"&amp;B16=KHC&amp;KH,TH))</f>
        <v>8500000000</v>
      </c>
      <c r="G16" s="213">
        <f t="shared" si="3"/>
        <v>850000000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7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2050000000</v>
      </c>
      <c r="F30" s="8">
        <f t="array" ref="F30">SUM(IF("331"&amp;B30=KHC&amp;KH,TH))</f>
        <v>0</v>
      </c>
      <c r="G30" s="213">
        <f t="shared" si="3"/>
        <v>2050000000</v>
      </c>
      <c r="H30" s="213">
        <f t="shared" si="4"/>
        <v>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0</v>
      </c>
      <c r="G31" s="213">
        <f t="shared" ref="G31" si="9">ROUND(MAX(C31+E31-D31-F31,0),2)</f>
        <v>360000000</v>
      </c>
      <c r="H31" s="213">
        <f t="shared" ref="H31" si="10">ROUND(MAX(D31+F31-C31-E31,0),2)</f>
        <v>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314440239</v>
      </c>
      <c r="F34" s="8">
        <f t="array" ref="F34">SUM(IF("331"&amp;B34=KHC&amp;KH,TH))</f>
        <v>201577159</v>
      </c>
      <c r="G34" s="213">
        <f t="shared" ref="G34" si="15">ROUND(MAX(C34+E34-D34-F34,0),2)</f>
        <v>112863080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21739872</v>
      </c>
      <c r="G35" s="213">
        <f t="shared" ref="G35:G36" si="17">ROUND(MAX(C35+E35-D35-F35,0),2)</f>
        <v>0</v>
      </c>
      <c r="H35" s="213">
        <f t="shared" ref="H35:H36" si="18">ROUND(MAX(D35+F35-C35-E35,0),2)</f>
        <v>11539968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1070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/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29137965436</v>
      </c>
      <c r="F41" s="18">
        <f t="shared" si="21"/>
        <v>24475773994</v>
      </c>
      <c r="G41" s="18">
        <f t="shared" si="21"/>
        <v>6392863080</v>
      </c>
      <c r="H41" s="18">
        <f t="shared" si="21"/>
        <v>1730671638</v>
      </c>
      <c r="I41" s="23"/>
      <c r="J41" s="23"/>
    </row>
    <row r="43" spans="1:10" ht="17.25" customHeight="1">
      <c r="E43" s="20">
        <f>CDPS!E20</f>
        <v>29137965436</v>
      </c>
      <c r="F43" s="20">
        <f>CDPS!F20</f>
        <v>24475773994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7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25" t="s">
        <v>186</v>
      </c>
      <c r="I1" s="525"/>
      <c r="J1" s="525"/>
    </row>
    <row r="2" spans="1:10" s="3" customFormat="1" ht="14.25" customHeight="1">
      <c r="A2" s="1" t="s">
        <v>30</v>
      </c>
      <c r="B2" s="24"/>
      <c r="C2" s="24"/>
      <c r="G2" s="25"/>
      <c r="H2" s="526" t="s">
        <v>187</v>
      </c>
      <c r="I2" s="526"/>
      <c r="J2" s="526"/>
    </row>
    <row r="3" spans="1:10" s="3" customFormat="1" ht="14.25" customHeight="1">
      <c r="A3" s="4"/>
      <c r="B3" s="24"/>
      <c r="C3" s="24"/>
      <c r="G3" s="25"/>
      <c r="H3" s="526"/>
      <c r="I3" s="526"/>
      <c r="J3" s="526"/>
    </row>
    <row r="4" spans="1:10" s="5" customFormat="1" ht="28.5" customHeight="1">
      <c r="A4" s="534" t="s">
        <v>64</v>
      </c>
      <c r="B4" s="534"/>
      <c r="C4" s="534"/>
      <c r="D4" s="534"/>
      <c r="E4" s="534"/>
      <c r="F4" s="534"/>
      <c r="G4" s="534"/>
      <c r="H4" s="534"/>
      <c r="I4" s="534"/>
      <c r="J4" s="534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27" t="s">
        <v>83</v>
      </c>
      <c r="F7" s="527"/>
      <c r="G7" s="527"/>
      <c r="H7" s="527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29"/>
      <c r="D9" s="529"/>
      <c r="E9" s="529"/>
      <c r="F9" s="529"/>
      <c r="G9" s="529"/>
      <c r="H9" s="529"/>
      <c r="I9" s="529"/>
      <c r="J9" s="529"/>
    </row>
    <row r="10" spans="1:10" s="26" customFormat="1" ht="14.25" customHeight="1">
      <c r="A10" s="531" t="s">
        <v>50</v>
      </c>
      <c r="B10" s="530" t="s">
        <v>10</v>
      </c>
      <c r="C10" s="530"/>
      <c r="D10" s="531" t="s">
        <v>0</v>
      </c>
      <c r="E10" s="531" t="s">
        <v>31</v>
      </c>
      <c r="F10" s="531" t="s">
        <v>68</v>
      </c>
      <c r="G10" s="532" t="s">
        <v>51</v>
      </c>
      <c r="H10" s="533"/>
      <c r="I10" s="532" t="s">
        <v>69</v>
      </c>
      <c r="J10" s="533"/>
    </row>
    <row r="11" spans="1:10" s="26" customFormat="1" ht="24.75" customHeight="1">
      <c r="A11" s="531"/>
      <c r="B11" s="38" t="s">
        <v>32</v>
      </c>
      <c r="C11" s="38" t="s">
        <v>70</v>
      </c>
      <c r="D11" s="531"/>
      <c r="E11" s="531"/>
      <c r="F11" s="531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40623</v>
      </c>
      <c r="B14" s="11" t="str">
        <f ca="1">IF(ROWS($1:1)&gt;COUNT(Dong),"",OFFSET(TH!D$1,SMALL(Dong,ROWS($1:1)),))</f>
        <v>CTGS</v>
      </c>
      <c r="C14" s="11">
        <f ca="1">IF(ROWS($1:1)&gt;COUNT(Dong),"",OFFSET(TH!E$1,SMALL(Dong,ROWS($1:1)),))</f>
        <v>40623</v>
      </c>
      <c r="D14" s="126" t="str">
        <f ca="1">IF(ROWS($1:1)&gt;COUNT(Dong),"",OFFSET(TH!F$1,SMALL(Dong,ROWS($1:1)),))</f>
        <v>Thuê quyền SDĐ - KCN Long Đức 26/8/10-15/9/11</v>
      </c>
      <c r="E14" s="127" t="str">
        <f ca="1">IF(ROWS($1:1)&gt;COUNT(Dong),"",IF(OFFSET(TH!J$1,SMALL(Dong,ROWS($1:1)),)="331",OFFSET(TH!K$1,SMALL(Dong,ROWS($1:1)),),OFFSET(TH!J$1,SMALL(Dong,ROWS($1:1)),)))</f>
        <v>642</v>
      </c>
      <c r="F14" s="127"/>
      <c r="G14" s="251">
        <f ca="1">IF(ROWS($1:1)&gt;COUNT(Dong),"",IF(OFFSET(TH!J$1,SMALL(Dong,ROWS($1:1)),)="331",OFFSET(TH!I$1,SMALL(Dong,ROWS($1:1)),),0))</f>
        <v>0</v>
      </c>
      <c r="H14" s="251">
        <f ca="1">IF(ROWS($1:1)&gt;COUNT(Dong),"",IF(OFFSET(TH!K$1,SMALL(Dong,ROWS($1:1)),)="331",OFFSET(TH!I$1,SMALL(Dong,ROWS($1:1)),),0))</f>
        <v>32288666</v>
      </c>
      <c r="I14" s="33">
        <f t="shared" ref="I14:I20" ca="1" si="1">IF(D14&lt;&gt;"",MAX(I13+G14-H14-J13,0),0)</f>
        <v>0</v>
      </c>
      <c r="J14" s="33">
        <f t="shared" ref="J14:J20" ca="1" si="2">IF(D14&lt;&gt;"",MAX(J13+H14-I13-G14,0),0)</f>
        <v>32288666</v>
      </c>
    </row>
    <row r="15" spans="1:10" s="26" customFormat="1" ht="18" customHeight="1">
      <c r="A15" s="11">
        <f t="shared" ca="1" si="0"/>
        <v>40623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40623</v>
      </c>
      <c r="D15" s="126" t="str">
        <f ca="1">IF(ROWS($1:2)&gt;COUNT(Dong),"",OFFSET(TH!F$1,SMALL(Dong,ROWS($1:2)),))</f>
        <v>Thanh toán CSHT - KCN Long Đức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32288666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0</v>
      </c>
      <c r="J15" s="33">
        <f t="shared" ca="1" si="2"/>
        <v>0</v>
      </c>
    </row>
    <row r="16" spans="1:10" s="26" customFormat="1" ht="18" customHeight="1">
      <c r="A16" s="11">
        <f t="shared" ca="1" si="0"/>
        <v>40872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40872</v>
      </c>
      <c r="D16" s="126" t="str">
        <f ca="1">IF(ROWS($1:3)&gt;COUNT(Dong),"",OFFSET(TH!F$1,SMALL(Dong,ROWS($1:3)),))</f>
        <v>Thanh toán CSHT - KCN Long Đức</v>
      </c>
      <c r="E16" s="127" t="str">
        <f ca="1">IF(ROWS($1:3)&gt;COUNT(Dong),"",IF(OFFSET(TH!J$1,SMALL(Dong,ROWS($1:3)),)="331",OFFSET(TH!K$1,SMALL(Dong,ROWS($1:3)),),OFFSET(TH!J$1,SMALL(Dong,ROWS($1:3)),)))</f>
        <v>1121</v>
      </c>
      <c r="F16" s="127"/>
      <c r="G16" s="251">
        <f ca="1">IF(ROWS($1:3)&gt;COUNT(Dong),"",IF(OFFSET(TH!J$1,SMALL(Dong,ROWS($1:3)),)="331",OFFSET(TH!I$1,SMALL(Dong,ROWS($1:3)),),0))</f>
        <v>29920000</v>
      </c>
      <c r="H16" s="251">
        <f ca="1">IF(ROWS($1:3)&gt;COUNT(Dong),"",IF(OFFSET(TH!K$1,SMALL(Dong,ROWS($1:3)),)="331",OFFSET(TH!I$1,SMALL(Dong,ROWS($1:3)),),0))</f>
        <v>0</v>
      </c>
      <c r="I16" s="33">
        <f t="shared" ca="1" si="1"/>
        <v>29920000</v>
      </c>
      <c r="J16" s="33">
        <f t="shared" ca="1" si="2"/>
        <v>0</v>
      </c>
    </row>
    <row r="17" spans="1:10" s="26" customFormat="1" ht="18" customHeight="1">
      <c r="A17" s="11">
        <f t="shared" ca="1" si="0"/>
        <v>40875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40875</v>
      </c>
      <c r="D17" s="126" t="str">
        <f ca="1">IF(ROWS($1:4)&gt;COUNT(Dong),"",OFFSET(TH!F$1,SMALL(Dong,ROWS($1:4)),))</f>
        <v>Tiền sử dụng CSHT - KCN Long Đức 15/9/11-15/9/12</v>
      </c>
      <c r="E17" s="127" t="str">
        <f ca="1">IF(ROWS($1:4)&gt;COUNT(Dong),"",IF(OFFSET(TH!J$1,SMALL(Dong,ROWS($1:4)),)="331",OFFSET(TH!K$1,SMALL(Dong,ROWS($1:4)),),OFFSET(TH!J$1,SMALL(Dong,ROWS($1:4)),)))</f>
        <v>642</v>
      </c>
      <c r="F17" s="127"/>
      <c r="G17" s="251">
        <f ca="1">IF(ROWS($1:4)&gt;COUNT(Dong),"",IF(OFFSET(TH!J$1,SMALL(Dong,ROWS($1:4)),)="331",OFFSET(TH!I$1,SMALL(Dong,ROWS($1:4)),),0))</f>
        <v>0</v>
      </c>
      <c r="H17" s="251">
        <f ca="1">IF(ROWS($1:4)&gt;COUNT(Dong),"",IF(OFFSET(TH!K$1,SMALL(Dong,ROWS($1:4)),)="331",OFFSET(TH!I$1,SMALL(Dong,ROWS($1:4)),),0))</f>
        <v>29920000</v>
      </c>
      <c r="I17" s="33">
        <f t="shared" ca="1" si="1"/>
        <v>0</v>
      </c>
      <c r="J17" s="33">
        <f t="shared" ca="1" si="2"/>
        <v>0</v>
      </c>
    </row>
    <row r="18" spans="1:10" s="26" customFormat="1" ht="18" customHeight="1">
      <c r="A18" s="11">
        <f t="shared" ca="1" si="0"/>
        <v>41193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41193</v>
      </c>
      <c r="D18" s="126" t="str">
        <f ca="1">IF(ROWS($1:5)&gt;COUNT(Dong),"",OFFSET(TH!F$1,SMALL(Dong,ROWS($1:5)),))</f>
        <v>Thanh toán CSHT - KCN Long Đức</v>
      </c>
      <c r="E18" s="127" t="str">
        <f ca="1">IF(ROWS($1:5)&gt;COUNT(Dong),"",IF(OFFSET(TH!J$1,SMALL(Dong,ROWS($1:5)),)="331",OFFSET(TH!K$1,SMALL(Dong,ROWS($1:5)),),OFFSET(TH!J$1,SMALL(Dong,ROWS($1:5)),)))</f>
        <v>1121</v>
      </c>
      <c r="F18" s="127"/>
      <c r="G18" s="251">
        <f ca="1">IF(ROWS($1:5)&gt;COUNT(Dong),"",IF(OFFSET(TH!J$1,SMALL(Dong,ROWS($1:5)),)="331",OFFSET(TH!I$1,SMALL(Dong,ROWS($1:5)),),0))</f>
        <v>29920000</v>
      </c>
      <c r="H18" s="251">
        <f ca="1">IF(ROWS($1:5)&gt;COUNT(Dong),"",IF(OFFSET(TH!K$1,SMALL(Dong,ROWS($1:5)),)="331",OFFSET(TH!I$1,SMALL(Dong,ROWS($1:5)),),0))</f>
        <v>0</v>
      </c>
      <c r="I18" s="33">
        <f t="shared" ca="1" si="1"/>
        <v>29920000</v>
      </c>
      <c r="J18" s="33">
        <f t="shared" ca="1" si="2"/>
        <v>0</v>
      </c>
    </row>
    <row r="19" spans="1:10" s="26" customFormat="1" ht="18" customHeight="1">
      <c r="A19" s="11">
        <f t="shared" ca="1" si="0"/>
        <v>41653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41653</v>
      </c>
      <c r="D19" s="126" t="str">
        <f ca="1">IF(ROWS($1:6)&gt;COUNT(Dong),"",OFFSET(TH!F$1,SMALL(Dong,ROWS($1:6)),))</f>
        <v>Tiền sử dụng CSHT - KCN Long Đức 15/9/13-15/9/14</v>
      </c>
      <c r="E19" s="127" t="str">
        <f ca="1">IF(ROWS($1:6)&gt;COUNT(Dong),"",IF(OFFSET(TH!J$1,SMALL(Dong,ROWS($1:6)),)="331",OFFSET(TH!K$1,SMALL(Dong,ROWS($1:6)),),OFFSET(TH!J$1,SMALL(Dong,ROWS($1:6)),)))</f>
        <v>642</v>
      </c>
      <c r="F19" s="127"/>
      <c r="G19" s="251">
        <f ca="1">IF(ROWS($1:6)&gt;COUNT(Dong),"",IF(OFFSET(TH!J$1,SMALL(Dong,ROWS($1:6)),)="331",OFFSET(TH!I$1,SMALL(Dong,ROWS($1:6)),),0))</f>
        <v>0</v>
      </c>
      <c r="H19" s="251">
        <f ca="1">IF(ROWS($1:6)&gt;COUNT(Dong),"",IF(OFFSET(TH!K$1,SMALL(Dong,ROWS($1:6)),)="331",OFFSET(TH!I$1,SMALL(Dong,ROWS($1:6)),),0))</f>
        <v>27200000</v>
      </c>
      <c r="I19" s="33">
        <f t="shared" ca="1" si="1"/>
        <v>2720000</v>
      </c>
      <c r="J19" s="33">
        <f t="shared" ca="1" si="2"/>
        <v>0</v>
      </c>
    </row>
    <row r="20" spans="1:10" s="26" customFormat="1" ht="18" customHeight="1">
      <c r="A20" s="11">
        <f t="shared" ca="1" si="0"/>
        <v>41653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41653</v>
      </c>
      <c r="D20" s="126" t="str">
        <f ca="1">IF(ROWS($1:7)&gt;COUNT(Dong),"",OFFSET(TH!F$1,SMALL(Dong,ROWS($1:7)),))</f>
        <v>VAT CSHT - KCN Long Đức</v>
      </c>
      <c r="E20" s="127" t="str">
        <f ca="1">IF(ROWS($1:7)&gt;COUNT(Dong),"",IF(OFFSET(TH!J$1,SMALL(Dong,ROWS($1:7)),)="331",OFFSET(TH!K$1,SMALL(Dong,ROWS($1:7)),),OFFSET(TH!J$1,SMALL(Dong,ROWS($1:7)),)))</f>
        <v>1331</v>
      </c>
      <c r="F20" s="127"/>
      <c r="G20" s="251">
        <f ca="1">IF(ROWS($1:7)&gt;COUNT(Dong),"",IF(OFFSET(TH!J$1,SMALL(Dong,ROWS($1:7)),)="331",OFFSET(TH!I$1,SMALL(Dong,ROWS($1:7)),),0))</f>
        <v>0</v>
      </c>
      <c r="H20" s="251">
        <f ca="1">IF(ROWS($1:7)&gt;COUNT(Dong),"",IF(OFFSET(TH!K$1,SMALL(Dong,ROWS($1:7)),)="331",OFFSET(TH!I$1,SMALL(Dong,ROWS($1:7)),),0))</f>
        <v>2720000</v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>
        <f t="shared" ref="A21:A32" ca="1" si="3">IF(C21&lt;&gt;"",C21,"")</f>
        <v>41780</v>
      </c>
      <c r="B21" s="11" t="str">
        <f ca="1">IF(ROWS($1:8)&gt;COUNT(Dong),"",OFFSET(TH!D$1,SMALL(Dong,ROWS($1:8)),))</f>
        <v>GBN</v>
      </c>
      <c r="C21" s="11">
        <f ca="1">IF(ROWS($1:8)&gt;COUNT(Dong),"",OFFSET(TH!E$1,SMALL(Dong,ROWS($1:8)),))</f>
        <v>41780</v>
      </c>
      <c r="D21" s="126" t="str">
        <f ca="1">IF(ROWS($1:8)&gt;COUNT(Dong),"",OFFSET(TH!F$1,SMALL(Dong,ROWS($1:8)),))</f>
        <v>Thanh toán CSHT - KCN Long Đức</v>
      </c>
      <c r="E21" s="127" t="str">
        <f ca="1">IF(ROWS($1:8)&gt;COUNT(Dong),"",IF(OFFSET(TH!J$1,SMALL(Dong,ROWS($1:8)),)="331",OFFSET(TH!K$1,SMALL(Dong,ROWS($1:8)),),OFFSET(TH!J$1,SMALL(Dong,ROWS($1:8)),)))</f>
        <v>1121</v>
      </c>
      <c r="F21" s="127"/>
      <c r="G21" s="108">
        <f ca="1">IF(ROWS($1:8)&gt;COUNT(Dong),"",IF(OFFSET(TH!J$1,SMALL(Dong,ROWS($1:8)),)="331",OFFSET(TH!I$1,SMALL(Dong,ROWS($1:8)),),0))</f>
        <v>36432000</v>
      </c>
      <c r="H21" s="108">
        <f ca="1">IF(ROWS($1:8)&gt;COUNT(Dong),"",IF(OFFSET(TH!K$1,SMALL(Dong,ROWS($1:8)),)="331",OFFSET(TH!I$1,SMALL(Dong,ROWS($1:8)),),0))</f>
        <v>0</v>
      </c>
      <c r="I21" s="33">
        <f t="shared" ref="I21:I32" ca="1" si="4">IF(D21&lt;&gt;"",MAX(I20+G21-H21-J20,0),0)</f>
        <v>36432000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>
        <f t="shared" ca="1" si="3"/>
        <v>41785</v>
      </c>
      <c r="B22" s="11" t="str">
        <f ca="1">IF(ROWS($1:9)&gt;COUNT(Dong),"",OFFSET(TH!D$1,SMALL(Dong,ROWS($1:9)),))</f>
        <v>CTGS</v>
      </c>
      <c r="C22" s="11">
        <f ca="1">IF(ROWS($1:9)&gt;COUNT(Dong),"",OFFSET(TH!E$1,SMALL(Dong,ROWS($1:9)),))</f>
        <v>41785</v>
      </c>
      <c r="D22" s="126" t="str">
        <f ca="1">IF(ROWS($1:9)&gt;COUNT(Dong),"",OFFSET(TH!F$1,SMALL(Dong,ROWS($1:9)),))</f>
        <v>Thuê quyền SDĐ - KCN Long Đức 08/03/14-08/03/15</v>
      </c>
      <c r="E22" s="127" t="str">
        <f ca="1">IF(ROWS($1:9)&gt;COUNT(Dong),"",IF(OFFSET(TH!J$1,SMALL(Dong,ROWS($1:9)),)="331",OFFSET(TH!K$1,SMALL(Dong,ROWS($1:9)),),OFFSET(TH!J$1,SMALL(Dong,ROWS($1:9)),)))</f>
        <v>642</v>
      </c>
      <c r="F22" s="127"/>
      <c r="G22" s="108">
        <f ca="1">IF(ROWS($1:9)&gt;COUNT(Dong),"",IF(OFFSET(TH!J$1,SMALL(Dong,ROWS($1:9)),)="331",OFFSET(TH!I$1,SMALL(Dong,ROWS($1:9)),),0))</f>
        <v>0</v>
      </c>
      <c r="H22" s="108">
        <f ca="1">IF(ROWS($1:9)&gt;COUNT(Dong),"",IF(OFFSET(TH!K$1,SMALL(Dong,ROWS($1:9)),)="331",OFFSET(TH!I$1,SMALL(Dong,ROWS($1:9)),),0))</f>
        <v>33120000</v>
      </c>
      <c r="I22" s="33">
        <f t="shared" ca="1" si="4"/>
        <v>3312000</v>
      </c>
      <c r="J22" s="33">
        <f t="shared" ca="1" si="5"/>
        <v>0</v>
      </c>
    </row>
    <row r="23" spans="1:10" s="26" customFormat="1" ht="18" customHeight="1">
      <c r="A23" s="11">
        <f t="shared" ca="1" si="3"/>
        <v>41785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41785</v>
      </c>
      <c r="D23" s="126" t="str">
        <f ca="1">IF(ROWS($1:10)&gt;COUNT(Dong),"",OFFSET(TH!F$1,SMALL(Dong,ROWS($1:10)),))</f>
        <v>VAT CSHT - KCN Long Đức</v>
      </c>
      <c r="E23" s="127" t="str">
        <f ca="1">IF(ROWS($1:10)&gt;COUNT(Dong),"",IF(OFFSET(TH!J$1,SMALL(Dong,ROWS($1:10)),)="331",OFFSET(TH!K$1,SMALL(Dong,ROWS($1:10)),),OFFSET(TH!J$1,SMALL(Dong,ROWS($1:10)),)))</f>
        <v>1331</v>
      </c>
      <c r="F23" s="127"/>
      <c r="G23" s="108">
        <f ca="1">IF(ROWS($1:10)&gt;COUNT(Dong),"",IF(OFFSET(TH!J$1,SMALL(Dong,ROWS($1:10)),)="331",OFFSET(TH!I$1,SMALL(Dong,ROWS($1:10)),),0))</f>
        <v>0</v>
      </c>
      <c r="H23" s="108">
        <f ca="1">IF(ROWS($1:10)&gt;COUNT(Dong),"",IF(OFFSET(TH!K$1,SMALL(Dong,ROWS($1:10)),)="331",OFFSET(TH!I$1,SMALL(Dong,ROWS($1:10)),),0))</f>
        <v>3312000</v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>
        <f t="shared" ca="1" si="3"/>
        <v>41918</v>
      </c>
      <c r="B24" s="11" t="str">
        <f ca="1">IF(ROWS($1:11)&gt;COUNT(Dong),"",OFFSET(TH!D$1,SMALL(Dong,ROWS($1:11)),))</f>
        <v>GBN</v>
      </c>
      <c r="C24" s="11">
        <f ca="1">IF(ROWS($1:11)&gt;COUNT(Dong),"",OFFSET(TH!E$1,SMALL(Dong,ROWS($1:11)),))</f>
        <v>41918</v>
      </c>
      <c r="D24" s="126" t="str">
        <f ca="1">IF(ROWS($1:11)&gt;COUNT(Dong),"",OFFSET(TH!F$1,SMALL(Dong,ROWS($1:11)),))</f>
        <v>Thanh toán CSHT - KCN Long Đức 15/09/14 - 15/09/15</v>
      </c>
      <c r="E24" s="127" t="str">
        <f ca="1">IF(ROWS($1:11)&gt;COUNT(Dong),"",IF(OFFSET(TH!J$1,SMALL(Dong,ROWS($1:11)),)="331",OFFSET(TH!K$1,SMALL(Dong,ROWS($1:11)),),OFFSET(TH!J$1,SMALL(Dong,ROWS($1:11)),)))</f>
        <v>1121</v>
      </c>
      <c r="F24" s="127"/>
      <c r="G24" s="108">
        <f ca="1">IF(ROWS($1:11)&gt;COUNT(Dong),"",IF(OFFSET(TH!J$1,SMALL(Dong,ROWS($1:11)),)="331",OFFSET(TH!I$1,SMALL(Dong,ROWS($1:11)),),0))</f>
        <v>34408000</v>
      </c>
      <c r="H24" s="108">
        <f ca="1">IF(ROWS($1:11)&gt;COUNT(Dong),"",IF(OFFSET(TH!K$1,SMALL(Dong,ROWS($1:11)),)="331",OFFSET(TH!I$1,SMALL(Dong,ROWS($1:11)),),0))</f>
        <v>0</v>
      </c>
      <c r="I24" s="33">
        <f t="shared" ca="1" si="4"/>
        <v>34408000</v>
      </c>
      <c r="J24" s="33">
        <f t="shared" ca="1" si="5"/>
        <v>0</v>
      </c>
    </row>
    <row r="25" spans="1:10" s="26" customFormat="1" ht="18" customHeight="1">
      <c r="A25" s="11">
        <f t="shared" ca="1" si="3"/>
        <v>41934</v>
      </c>
      <c r="B25" s="11" t="str">
        <f ca="1">IF(ROWS($1:12)&gt;COUNT(Dong),"",OFFSET(TH!D$1,SMALL(Dong,ROWS($1:12)),))</f>
        <v>CTGS</v>
      </c>
      <c r="C25" s="11">
        <f ca="1">IF(ROWS($1:12)&gt;COUNT(Dong),"",OFFSET(TH!E$1,SMALL(Dong,ROWS($1:12)),))</f>
        <v>41934</v>
      </c>
      <c r="D25" s="126" t="str">
        <f ca="1">IF(ROWS($1:12)&gt;COUNT(Dong),"",OFFSET(TH!F$1,SMALL(Dong,ROWS($1:12)),))</f>
        <v>Phí hạ tầng - KCN Long Đức 15/09/14 - 15/09/15</v>
      </c>
      <c r="E25" s="127" t="str">
        <f ca="1">IF(ROWS($1:12)&gt;COUNT(Dong),"",IF(OFFSET(TH!J$1,SMALL(Dong,ROWS($1:12)),)="331",OFFSET(TH!K$1,SMALL(Dong,ROWS($1:12)),),OFFSET(TH!J$1,SMALL(Dong,ROWS($1:12)),)))</f>
        <v>642</v>
      </c>
      <c r="F25" s="127"/>
      <c r="G25" s="108">
        <f ca="1">IF(ROWS($1:12)&gt;COUNT(Dong),"",IF(OFFSET(TH!J$1,SMALL(Dong,ROWS($1:12)),)="331",OFFSET(TH!I$1,SMALL(Dong,ROWS($1:12)),),0))</f>
        <v>0</v>
      </c>
      <c r="H25" s="108">
        <f ca="1">IF(ROWS($1:12)&gt;COUNT(Dong),"",IF(OFFSET(TH!K$1,SMALL(Dong,ROWS($1:12)),)="331",OFFSET(TH!I$1,SMALL(Dong,ROWS($1:12)),),0))</f>
        <v>31280000</v>
      </c>
      <c r="I25" s="33">
        <f t="shared" ca="1" si="4"/>
        <v>3128000</v>
      </c>
      <c r="J25" s="33">
        <f t="shared" ca="1" si="5"/>
        <v>0</v>
      </c>
    </row>
    <row r="26" spans="1:10" s="26" customFormat="1" ht="18" customHeight="1">
      <c r="A26" s="11">
        <f t="shared" ca="1" si="3"/>
        <v>41934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41934</v>
      </c>
      <c r="D26" s="126" t="str">
        <f ca="1">IF(ROWS($1:13)&gt;COUNT(Dong),"",OFFSET(TH!F$1,SMALL(Dong,ROWS($1:13)),))</f>
        <v>VAT CSHT - KCN Long Đức</v>
      </c>
      <c r="E26" s="127" t="str">
        <f ca="1">IF(ROWS($1:13)&gt;COUNT(Dong),"",IF(OFFSET(TH!J$1,SMALL(Dong,ROWS($1:13)),)="331",OFFSET(TH!K$1,SMALL(Dong,ROWS($1:13)),),OFFSET(TH!J$1,SMALL(Dong,ROWS($1:13)),)))</f>
        <v>1331</v>
      </c>
      <c r="F26" s="127"/>
      <c r="G26" s="108">
        <f ca="1">IF(ROWS($1:13)&gt;COUNT(Dong),"",IF(OFFSET(TH!J$1,SMALL(Dong,ROWS($1:13)),)="331",OFFSET(TH!I$1,SMALL(Dong,ROWS($1:13)),),0))</f>
        <v>0</v>
      </c>
      <c r="H26" s="108">
        <f ca="1">IF(ROWS($1:13)&gt;COUNT(Dong),"",IF(OFFSET(TH!K$1,SMALL(Dong,ROWS($1:13)),)="331",OFFSET(TH!I$1,SMALL(Dong,ROWS($1:13)),),0))</f>
        <v>3128000</v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>
        <f t="shared" ca="1" si="3"/>
        <v>42152</v>
      </c>
      <c r="B27" s="11" t="str">
        <f ca="1">IF(ROWS($1:14)&gt;COUNT(Dong),"",OFFSET(TH!D$1,SMALL(Dong,ROWS($1:14)),))</f>
        <v>GBN</v>
      </c>
      <c r="C27" s="11">
        <f ca="1">IF(ROWS($1:14)&gt;COUNT(Dong),"",OFFSET(TH!E$1,SMALL(Dong,ROWS($1:14)),))</f>
        <v>42152</v>
      </c>
      <c r="D27" s="126" t="str">
        <f ca="1">IF(ROWS($1:14)&gt;COUNT(Dong),"",OFFSET(TH!F$1,SMALL(Dong,ROWS($1:14)),))</f>
        <v>Thanh toán phí thuê QSDĐ 09/3/15 đến 6/3/16</v>
      </c>
      <c r="E27" s="127" t="str">
        <f ca="1">IF(ROWS($1:14)&gt;COUNT(Dong),"",IF(OFFSET(TH!J$1,SMALL(Dong,ROWS($1:14)),)="331",OFFSET(TH!K$1,SMALL(Dong,ROWS($1:14)),),OFFSET(TH!J$1,SMALL(Dong,ROWS($1:14)),)))</f>
        <v>1121</v>
      </c>
      <c r="F27" s="127"/>
      <c r="G27" s="108">
        <f ca="1">IF(ROWS($1:14)&gt;COUNT(Dong),"",IF(OFFSET(TH!J$1,SMALL(Dong,ROWS($1:14)),)="331",OFFSET(TH!I$1,SMALL(Dong,ROWS($1:14)),),0))</f>
        <v>36432000</v>
      </c>
      <c r="H27" s="108">
        <f ca="1">IF(ROWS($1:14)&gt;COUNT(Dong),"",IF(OFFSET(TH!K$1,SMALL(Dong,ROWS($1:14)),)="331",OFFSET(TH!I$1,SMALL(Dong,ROWS($1:14)),),0))</f>
        <v>0</v>
      </c>
      <c r="I27" s="33">
        <f t="shared" ca="1" si="4"/>
        <v>36432000</v>
      </c>
      <c r="J27" s="33">
        <f t="shared" ca="1" si="5"/>
        <v>0</v>
      </c>
    </row>
    <row r="28" spans="1:10" s="26" customFormat="1" ht="18" customHeight="1">
      <c r="A28" s="11">
        <f t="shared" ca="1" si="3"/>
        <v>42153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42153</v>
      </c>
      <c r="D28" s="126" t="str">
        <f ca="1">IF(ROWS($1:15)&gt;COUNT(Dong),"",OFFSET(TH!F$1,SMALL(Dong,ROWS($1:15)),))</f>
        <v>Phí thuê QSDĐ 09/3/15 đến 6/3/16</v>
      </c>
      <c r="E28" s="127" t="str">
        <f ca="1">IF(ROWS($1:15)&gt;COUNT(Dong),"",IF(OFFSET(TH!J$1,SMALL(Dong,ROWS($1:15)),)="331",OFFSET(TH!K$1,SMALL(Dong,ROWS($1:15)),),OFFSET(TH!J$1,SMALL(Dong,ROWS($1:15)),)))</f>
        <v>642</v>
      </c>
      <c r="F28" s="127"/>
      <c r="G28" s="108">
        <f ca="1">IF(ROWS($1:15)&gt;COUNT(Dong),"",IF(OFFSET(TH!J$1,SMALL(Dong,ROWS($1:15)),)="331",OFFSET(TH!I$1,SMALL(Dong,ROWS($1:15)),),0))</f>
        <v>0</v>
      </c>
      <c r="H28" s="108">
        <f ca="1">IF(ROWS($1:15)&gt;COUNT(Dong),"",IF(OFFSET(TH!K$1,SMALL(Dong,ROWS($1:15)),)="331",OFFSET(TH!I$1,SMALL(Dong,ROWS($1:15)),),0))</f>
        <v>33120000</v>
      </c>
      <c r="I28" s="33">
        <f t="shared" ca="1" si="4"/>
        <v>3312000</v>
      </c>
      <c r="J28" s="33">
        <f t="shared" ca="1" si="5"/>
        <v>0</v>
      </c>
    </row>
    <row r="29" spans="1:10" s="26" customFormat="1" ht="18" customHeight="1">
      <c r="A29" s="11">
        <f t="shared" ca="1" si="3"/>
        <v>42153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42153</v>
      </c>
      <c r="D29" s="126" t="str">
        <f ca="1">IF(ROWS($1:16)&gt;COUNT(Dong),"",OFFSET(TH!F$1,SMALL(Dong,ROWS($1:16)),))</f>
        <v>VAT Phí thuê QSDĐ 09/3/15 đến 6/3/16</v>
      </c>
      <c r="E29" s="127" t="str">
        <f ca="1">IF(ROWS($1:16)&gt;COUNT(Dong),"",IF(OFFSET(TH!J$1,SMALL(Dong,ROWS($1:16)),)="331",OFFSET(TH!K$1,SMALL(Dong,ROWS($1:16)),),OFFSET(TH!J$1,SMALL(Dong,ROWS($1:16)),)))</f>
        <v>1331</v>
      </c>
      <c r="F29" s="127"/>
      <c r="G29" s="108">
        <f ca="1">IF(ROWS($1:16)&gt;COUNT(Dong),"",IF(OFFSET(TH!J$1,SMALL(Dong,ROWS($1:16)),)="331",OFFSET(TH!I$1,SMALL(Dong,ROWS($1:16)),),0))</f>
        <v>0</v>
      </c>
      <c r="H29" s="108">
        <f ca="1">IF(ROWS($1:16)&gt;COUNT(Dong),"",IF(OFFSET(TH!K$1,SMALL(Dong,ROWS($1:16)),)="331",OFFSET(TH!I$1,SMALL(Dong,ROWS($1:16)),),0))</f>
        <v>3312000</v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IF(ROWS($1:17)&gt;COUNT(Dong),"",IF(OFFSET(TH!J$1,SMALL(Dong,ROWS($1:17)),)="331",OFFSET(TH!K$1,SMALL(Dong,ROWS($1:17)),),OFFSET(TH!J$1,SMALL(Dong,ROWS($1:17)),)))</f>
        <v/>
      </c>
      <c r="F30" s="127"/>
      <c r="G30" s="108" t="str">
        <f ca="1">IF(ROWS($1:17)&gt;COUNT(Dong),"",IF(OFFSET(TH!J$1,SMALL(Dong,ROWS($1:17)),)="331",OFFSET(TH!I$1,SMALL(Dong,ROWS($1:17)),),0))</f>
        <v/>
      </c>
      <c r="H30" s="108" t="str">
        <f ca="1">IF(ROWS($1:17)&gt;COUNT(Dong),"",IF(OFFSET(TH!K$1,SMALL(Dong,ROWS($1:17)),)="331",OFFSET(TH!I$1,SMALL(Dong,ROWS($1:17)),),0))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IF(ROWS($1:18)&gt;COUNT(Dong),"",IF(OFFSET(TH!J$1,SMALL(Dong,ROWS($1:18)),)="331",OFFSET(TH!K$1,SMALL(Dong,ROWS($1:18)),),OFFSET(TH!J$1,SMALL(Dong,ROWS($1:18)),)))</f>
        <v/>
      </c>
      <c r="F31" s="127"/>
      <c r="G31" s="108" t="str">
        <f ca="1">IF(ROWS($1:18)&gt;COUNT(Dong),"",IF(OFFSET(TH!J$1,SMALL(Dong,ROWS($1:18)),)="331",OFFSET(TH!I$1,SMALL(Dong,ROWS($1:18)),),0))</f>
        <v/>
      </c>
      <c r="H31" s="108" t="str">
        <f ca="1">IF(ROWS($1:18)&gt;COUNT(Dong),"",IF(OFFSET(TH!K$1,SMALL(Dong,ROWS($1:18)),)="331",OFFSET(TH!I$1,SMALL(Dong,ROWS($1:18)),),0))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IF(ROWS($1:19)&gt;COUNT(Dong),"",IF(OFFSET(TH!J$1,SMALL(Dong,ROWS($1:19)),)="331",OFFSET(TH!K$1,SMALL(Dong,ROWS($1:19)),),OFFSET(TH!J$1,SMALL(Dong,ROWS($1:19)),)))</f>
        <v/>
      </c>
      <c r="F32" s="127"/>
      <c r="G32" s="108" t="str">
        <f ca="1">IF(ROWS($1:19)&gt;COUNT(Dong),"",IF(OFFSET(TH!J$1,SMALL(Dong,ROWS($1:19)),)="331",OFFSET(TH!I$1,SMALL(Dong,ROWS($1:19)),),0))</f>
        <v/>
      </c>
      <c r="H32" s="108" t="str">
        <f ca="1">IF(ROWS($1:19)&gt;COUNT(Dong),"",IF(OFFSET(TH!K$1,SMALL(Dong,ROWS($1:19)),)="331",OFFSET(TH!I$1,SMALL(Dong,ROWS($1:19)),),0))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IF(ROWS($1:20)&gt;COUNT(Dong),"",IF(OFFSET(TH!J$1,SMALL(Dong,ROWS($1:20)),)="331",OFFSET(TH!K$1,SMALL(Dong,ROWS($1:20)),),OFFSET(TH!J$1,SMALL(Dong,ROWS($1:20)),)))</f>
        <v/>
      </c>
      <c r="F33" s="127"/>
      <c r="G33" s="138" t="str">
        <f ca="1">IF(ROWS($1:20)&gt;COUNT(Dong),"",IF(OFFSET(TH!J$1,SMALL(Dong,ROWS($1:20)),)="331",OFFSET(TH!I$1,SMALL(Dong,ROWS($1:20)),),0))</f>
        <v/>
      </c>
      <c r="H33" s="138" t="str">
        <f ca="1">IF(ROWS($1:20)&gt;COUNT(Dong),"",IF(OFFSET(TH!K$1,SMALL(Dong,ROWS($1:20)),)="331",OFFSET(TH!I$1,SMALL(Dong,ROWS($1:20)),),0))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IF(ROWS($1:21)&gt;COUNT(Dong),"",IF(OFFSET(TH!J$1,SMALL(Dong,ROWS($1:21)),)="331",OFFSET(TH!K$1,SMALL(Dong,ROWS($1:21)),),OFFSET(TH!J$1,SMALL(Dong,ROWS($1:21)),)))</f>
        <v/>
      </c>
      <c r="F34" s="127"/>
      <c r="G34" s="138" t="str">
        <f ca="1">IF(ROWS($1:21)&gt;COUNT(Dong),"",IF(OFFSET(TH!J$1,SMALL(Dong,ROWS($1:21)),)="331",OFFSET(TH!I$1,SMALL(Dong,ROWS($1:21)),),0))</f>
        <v/>
      </c>
      <c r="H34" s="138" t="str">
        <f ca="1">IF(ROWS($1:21)&gt;COUNT(Dong),"",IF(OFFSET(TH!K$1,SMALL(Dong,ROWS($1:21)),)="331",OFFSET(TH!I$1,SMALL(Dong,ROWS($1:21)),),0))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IF(ROWS($1:22)&gt;COUNT(Dong),"",IF(OFFSET(TH!J$1,SMALL(Dong,ROWS($1:22)),)="331",OFFSET(TH!K$1,SMALL(Dong,ROWS($1:22)),),OFFSET(TH!J$1,SMALL(Dong,ROWS($1:22)),)))</f>
        <v/>
      </c>
      <c r="F35" s="127"/>
      <c r="G35" s="138" t="str">
        <f ca="1">IF(ROWS($1:22)&gt;COUNT(Dong),"",IF(OFFSET(TH!J$1,SMALL(Dong,ROWS($1:22)),)="331",OFFSET(TH!I$1,SMALL(Dong,ROWS($1:22)),),0))</f>
        <v/>
      </c>
      <c r="H35" s="138" t="str">
        <f ca="1">IF(ROWS($1:22)&gt;COUNT(Dong),"",IF(OFFSET(TH!K$1,SMALL(Dong,ROWS($1:22)),)="331",OFFSET(TH!I$1,SMALL(Dong,ROWS($1:22)),),0))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199400666</v>
      </c>
      <c r="H51" s="35">
        <f ca="1">SUM(H14:H50)</f>
        <v>199400666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28" t="s">
        <v>77</v>
      </c>
      <c r="F56" s="528"/>
      <c r="G56" s="528"/>
      <c r="H56" s="528"/>
      <c r="I56" s="528"/>
      <c r="J56" s="528"/>
    </row>
    <row r="57" spans="1:10" s="26" customFormat="1" ht="14.25" customHeight="1">
      <c r="A57" s="528" t="s">
        <v>26</v>
      </c>
      <c r="B57" s="528"/>
      <c r="C57" s="528"/>
      <c r="D57" s="528"/>
      <c r="E57" s="528" t="s">
        <v>27</v>
      </c>
      <c r="F57" s="528"/>
      <c r="G57" s="528"/>
      <c r="H57" s="528"/>
      <c r="I57" s="528"/>
      <c r="J57" s="528"/>
    </row>
    <row r="58" spans="1:10" s="26" customFormat="1" ht="14.25" customHeight="1">
      <c r="A58" s="528" t="s">
        <v>28</v>
      </c>
      <c r="B58" s="528"/>
      <c r="C58" s="528"/>
      <c r="D58" s="528"/>
      <c r="E58" s="528" t="s">
        <v>28</v>
      </c>
      <c r="F58" s="528"/>
      <c r="G58" s="528"/>
      <c r="H58" s="528"/>
      <c r="I58" s="528"/>
      <c r="J58" s="528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87" t="str">
        <f ca="1">"CHI PHÍ XÂY DỰNG TRÀ VINH   " &amp; TEXT(NOW(),"dd/MM/yyyy")</f>
        <v>CHI PHÍ XÂY DỰNG TRÀ VINH   02/03/2016</v>
      </c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303"/>
    </row>
    <row r="3" spans="1:12" s="145" customFormat="1" ht="19.5" customHeight="1">
      <c r="A3" s="488" t="s">
        <v>79</v>
      </c>
      <c r="B3" s="488" t="s">
        <v>360</v>
      </c>
      <c r="C3" s="488" t="s">
        <v>361</v>
      </c>
      <c r="D3" s="488" t="s">
        <v>362</v>
      </c>
      <c r="E3" s="489" t="s">
        <v>363</v>
      </c>
      <c r="F3" s="490"/>
      <c r="G3" s="491"/>
      <c r="H3" s="489" t="s">
        <v>364</v>
      </c>
      <c r="I3" s="491"/>
      <c r="J3" s="492" t="s">
        <v>365</v>
      </c>
      <c r="K3" s="488" t="s">
        <v>366</v>
      </c>
      <c r="L3" s="199"/>
    </row>
    <row r="4" spans="1:12" s="148" customFormat="1" ht="19.5" customHeight="1">
      <c r="A4" s="488"/>
      <c r="B4" s="488"/>
      <c r="C4" s="488"/>
      <c r="D4" s="488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93"/>
      <c r="K4" s="488"/>
      <c r="L4" s="304"/>
    </row>
    <row r="5" spans="1:12" ht="17.25" customHeight="1">
      <c r="A5" s="467">
        <v>16</v>
      </c>
      <c r="B5" s="467" t="s">
        <v>111</v>
      </c>
      <c r="C5" s="475" t="s">
        <v>394</v>
      </c>
      <c r="D5" s="477">
        <v>41871</v>
      </c>
      <c r="E5" s="459">
        <v>2200000000</v>
      </c>
      <c r="F5" s="459">
        <f>2508700000</f>
        <v>2508700000</v>
      </c>
      <c r="G5" s="172">
        <f>IF(I5&gt;0,I5,0)</f>
        <v>752610000</v>
      </c>
      <c r="H5" s="459">
        <v>1858000000</v>
      </c>
      <c r="I5" s="172">
        <v>752610000</v>
      </c>
      <c r="J5" s="173">
        <v>41905</v>
      </c>
      <c r="K5" s="325" t="s">
        <v>373</v>
      </c>
    </row>
    <row r="6" spans="1:12" s="180" customFormat="1" ht="17.25" customHeight="1">
      <c r="A6" s="467"/>
      <c r="B6" s="467"/>
      <c r="C6" s="476"/>
      <c r="D6" s="476"/>
      <c r="E6" s="460"/>
      <c r="F6" s="460"/>
      <c r="G6" s="172">
        <f t="shared" ref="G6:G16" si="0">IF(I6&gt;0,I6,0)</f>
        <v>0</v>
      </c>
      <c r="H6" s="460"/>
      <c r="I6" s="185">
        <v>-200000000</v>
      </c>
      <c r="J6" s="186">
        <v>41907</v>
      </c>
      <c r="K6" s="187" t="s">
        <v>391</v>
      </c>
      <c r="L6" s="306"/>
    </row>
    <row r="7" spans="1:12" ht="17.25" customHeight="1">
      <c r="A7" s="467"/>
      <c r="B7" s="467"/>
      <c r="C7" s="476"/>
      <c r="D7" s="476"/>
      <c r="E7" s="460"/>
      <c r="F7" s="460"/>
      <c r="G7" s="172">
        <f t="shared" si="0"/>
        <v>500000000</v>
      </c>
      <c r="H7" s="460"/>
      <c r="I7" s="172">
        <v>500000000</v>
      </c>
      <c r="J7" s="173">
        <v>41942</v>
      </c>
      <c r="K7" s="325" t="s">
        <v>373</v>
      </c>
    </row>
    <row r="8" spans="1:12" ht="17.25" customHeight="1">
      <c r="A8" s="467"/>
      <c r="B8" s="467"/>
      <c r="C8" s="476"/>
      <c r="D8" s="476"/>
      <c r="E8" s="460"/>
      <c r="F8" s="460"/>
      <c r="G8" s="172">
        <f t="shared" si="0"/>
        <v>0</v>
      </c>
      <c r="H8" s="460"/>
      <c r="I8" s="185">
        <v>-100000000</v>
      </c>
      <c r="J8" s="186">
        <v>41951</v>
      </c>
      <c r="K8" s="187" t="s">
        <v>391</v>
      </c>
    </row>
    <row r="9" spans="1:12" ht="17.25" customHeight="1">
      <c r="A9" s="467"/>
      <c r="B9" s="467"/>
      <c r="C9" s="476"/>
      <c r="D9" s="476"/>
      <c r="E9" s="460"/>
      <c r="F9" s="460"/>
      <c r="G9" s="172">
        <f t="shared" si="0"/>
        <v>500000000</v>
      </c>
      <c r="H9" s="460"/>
      <c r="I9" s="172">
        <v>500000000</v>
      </c>
      <c r="J9" s="173">
        <v>42010</v>
      </c>
      <c r="K9" s="325" t="s">
        <v>373</v>
      </c>
    </row>
    <row r="10" spans="1:12" ht="17.25" customHeight="1">
      <c r="A10" s="467"/>
      <c r="B10" s="467"/>
      <c r="C10" s="476" t="s">
        <v>395</v>
      </c>
      <c r="D10" s="486">
        <v>42139</v>
      </c>
      <c r="E10" s="511">
        <f>308700000+501400000</f>
        <v>810100000</v>
      </c>
      <c r="F10" s="511">
        <f>184000000+317400000</f>
        <v>501400000</v>
      </c>
      <c r="G10" s="172">
        <f t="shared" si="0"/>
        <v>0</v>
      </c>
      <c r="H10" s="460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67"/>
      <c r="B11" s="467"/>
      <c r="C11" s="476"/>
      <c r="D11" s="486"/>
      <c r="E11" s="511"/>
      <c r="F11" s="511"/>
      <c r="G11" s="172">
        <f t="shared" si="0"/>
        <v>251000000</v>
      </c>
      <c r="H11" s="460"/>
      <c r="I11" s="172">
        <v>251000000</v>
      </c>
      <c r="J11" s="173">
        <v>42094</v>
      </c>
      <c r="K11" s="325" t="s">
        <v>373</v>
      </c>
    </row>
    <row r="12" spans="1:12" ht="17.25" customHeight="1">
      <c r="A12" s="467"/>
      <c r="B12" s="467"/>
      <c r="C12" s="476"/>
      <c r="D12" s="486"/>
      <c r="E12" s="511"/>
      <c r="F12" s="511"/>
      <c r="G12" s="172">
        <f t="shared" si="0"/>
        <v>200000000</v>
      </c>
      <c r="H12" s="460"/>
      <c r="I12" s="172">
        <v>200000000</v>
      </c>
      <c r="J12" s="173">
        <v>42170</v>
      </c>
      <c r="K12" s="325" t="s">
        <v>373</v>
      </c>
    </row>
    <row r="13" spans="1:12" ht="17.25" customHeight="1">
      <c r="A13" s="467"/>
      <c r="B13" s="467"/>
      <c r="C13" s="476"/>
      <c r="D13" s="486"/>
      <c r="E13" s="511"/>
      <c r="F13" s="511"/>
      <c r="G13" s="172">
        <f t="shared" si="0"/>
        <v>400000000</v>
      </c>
      <c r="H13" s="460"/>
      <c r="I13" s="172">
        <v>400000000</v>
      </c>
      <c r="J13" s="173">
        <v>42199</v>
      </c>
      <c r="K13" s="325" t="s">
        <v>373</v>
      </c>
    </row>
    <row r="14" spans="1:12" ht="17.25" customHeight="1">
      <c r="A14" s="467"/>
      <c r="B14" s="467"/>
      <c r="C14" s="476"/>
      <c r="D14" s="486"/>
      <c r="E14" s="511"/>
      <c r="F14" s="511"/>
      <c r="G14" s="172">
        <f t="shared" si="0"/>
        <v>0</v>
      </c>
      <c r="H14" s="460"/>
      <c r="I14" s="185">
        <v>-200000000</v>
      </c>
      <c r="J14" s="173">
        <v>42202</v>
      </c>
      <c r="K14" s="187" t="s">
        <v>391</v>
      </c>
    </row>
    <row r="15" spans="1:12" ht="17.25" customHeight="1">
      <c r="A15" s="467"/>
      <c r="B15" s="467"/>
      <c r="C15" s="476"/>
      <c r="D15" s="486"/>
      <c r="E15" s="511"/>
      <c r="F15" s="511"/>
      <c r="G15" s="172">
        <f t="shared" si="0"/>
        <v>0</v>
      </c>
      <c r="H15" s="460"/>
      <c r="I15" s="151"/>
      <c r="J15" s="173"/>
      <c r="K15" s="325"/>
    </row>
    <row r="16" spans="1:12" ht="17.25" customHeight="1">
      <c r="A16" s="467"/>
      <c r="B16" s="467"/>
      <c r="C16" s="476"/>
      <c r="D16" s="486"/>
      <c r="E16" s="511"/>
      <c r="F16" s="511"/>
      <c r="G16" s="172">
        <f t="shared" si="0"/>
        <v>0</v>
      </c>
      <c r="H16" s="460"/>
      <c r="I16" s="151"/>
      <c r="J16" s="324"/>
      <c r="K16" s="323"/>
    </row>
    <row r="17" spans="1:12" s="161" customFormat="1" ht="18" customHeight="1">
      <c r="A17" s="467"/>
      <c r="B17" s="467"/>
      <c r="C17" s="470" t="s">
        <v>94</v>
      </c>
      <c r="D17" s="471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67"/>
      <c r="B18" s="467"/>
      <c r="C18" s="470" t="s">
        <v>380</v>
      </c>
      <c r="D18" s="471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02"/>
    </row>
    <row r="19" spans="1:12" ht="17.25" customHeight="1">
      <c r="C19" s="535" t="s">
        <v>748</v>
      </c>
      <c r="D19" s="535"/>
      <c r="E19" s="158">
        <f>F17-H17</f>
        <v>761400000</v>
      </c>
      <c r="G19" s="535" t="s">
        <v>749</v>
      </c>
      <c r="H19" s="535"/>
      <c r="I19" s="158">
        <f>E19*10%</f>
        <v>76140000</v>
      </c>
      <c r="J19" s="158"/>
      <c r="K19" s="158"/>
    </row>
    <row r="20" spans="1:12" ht="17.25" customHeight="1">
      <c r="C20" s="535" t="s">
        <v>749</v>
      </c>
      <c r="D20" s="535"/>
      <c r="E20" s="158">
        <f>E19*10%</f>
        <v>76140000</v>
      </c>
      <c r="G20" s="470" t="s">
        <v>380</v>
      </c>
      <c r="H20" s="471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36" t="s">
        <v>890</v>
      </c>
      <c r="B2" s="537" t="s">
        <v>891</v>
      </c>
      <c r="C2" s="537" t="s">
        <v>80</v>
      </c>
      <c r="D2" s="541" t="s">
        <v>892</v>
      </c>
      <c r="E2" s="541"/>
      <c r="F2" s="541"/>
      <c r="G2" s="541" t="s">
        <v>893</v>
      </c>
      <c r="H2" s="541"/>
      <c r="I2" s="541"/>
      <c r="J2" s="541" t="s">
        <v>894</v>
      </c>
      <c r="K2" s="541"/>
      <c r="L2" s="541" t="s">
        <v>895</v>
      </c>
      <c r="M2" s="541"/>
      <c r="N2" s="537" t="s">
        <v>366</v>
      </c>
    </row>
    <row r="3" spans="1:14" s="327" customFormat="1" ht="32.25" customHeight="1">
      <c r="A3" s="536"/>
      <c r="B3" s="537"/>
      <c r="C3" s="537"/>
      <c r="D3" s="328" t="s">
        <v>896</v>
      </c>
      <c r="E3" s="329" t="s">
        <v>897</v>
      </c>
      <c r="F3" s="329" t="s">
        <v>898</v>
      </c>
      <c r="G3" s="328" t="s">
        <v>896</v>
      </c>
      <c r="H3" s="329" t="s">
        <v>897</v>
      </c>
      <c r="I3" s="329" t="s">
        <v>898</v>
      </c>
      <c r="J3" s="328" t="s">
        <v>896</v>
      </c>
      <c r="K3" s="329" t="s">
        <v>898</v>
      </c>
      <c r="L3" s="328" t="s">
        <v>896</v>
      </c>
      <c r="M3" s="329" t="s">
        <v>898</v>
      </c>
      <c r="N3" s="537"/>
    </row>
    <row r="4" spans="1:14" s="327" customFormat="1" ht="32.25" customHeight="1">
      <c r="A4" s="542" t="s">
        <v>899</v>
      </c>
      <c r="B4" s="542"/>
      <c r="C4" s="542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900</v>
      </c>
      <c r="C5" s="335" t="s">
        <v>901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902</v>
      </c>
      <c r="C6" s="335" t="s">
        <v>901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903</v>
      </c>
      <c r="C7" s="340" t="s">
        <v>904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905</v>
      </c>
      <c r="C8" s="340" t="s">
        <v>904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906</v>
      </c>
      <c r="C9" s="346" t="s">
        <v>901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907</v>
      </c>
    </row>
    <row r="10" spans="1:14" ht="32.25" customHeight="1">
      <c r="A10" s="342">
        <v>6</v>
      </c>
      <c r="B10" s="343" t="s">
        <v>908</v>
      </c>
      <c r="C10" s="335" t="s">
        <v>901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909</v>
      </c>
      <c r="C11" s="346" t="s">
        <v>901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910</v>
      </c>
    </row>
    <row r="12" spans="1:14" ht="32.25" customHeight="1">
      <c r="A12" s="342">
        <v>8</v>
      </c>
      <c r="B12" s="343" t="s">
        <v>911</v>
      </c>
      <c r="C12" s="335" t="s">
        <v>901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912</v>
      </c>
      <c r="C13" s="346" t="s">
        <v>901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913</v>
      </c>
    </row>
    <row r="14" spans="1:14" ht="32.25" customHeight="1">
      <c r="A14" s="342">
        <v>10</v>
      </c>
      <c r="B14" s="343" t="s">
        <v>914</v>
      </c>
      <c r="C14" s="340" t="s">
        <v>915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916</v>
      </c>
      <c r="C15" s="351" t="s">
        <v>915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917</v>
      </c>
    </row>
    <row r="16" spans="1:14" s="352" customFormat="1" ht="32.25" customHeight="1">
      <c r="A16" s="344">
        <v>12</v>
      </c>
      <c r="B16" s="345" t="s">
        <v>918</v>
      </c>
      <c r="C16" s="351" t="s">
        <v>915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919</v>
      </c>
      <c r="C17" s="340" t="s">
        <v>920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921</v>
      </c>
      <c r="C18" s="351" t="s">
        <v>920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922</v>
      </c>
      <c r="C19" s="351" t="s">
        <v>920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923</v>
      </c>
      <c r="C20" s="340" t="s">
        <v>920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924</v>
      </c>
      <c r="C21" s="340" t="s">
        <v>901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925</v>
      </c>
      <c r="C22" s="340" t="s">
        <v>926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927</v>
      </c>
      <c r="C23" s="351" t="s">
        <v>901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928</v>
      </c>
    </row>
    <row r="24" spans="1:14" s="352" customFormat="1" ht="32.25" customHeight="1">
      <c r="A24" s="344">
        <v>20</v>
      </c>
      <c r="B24" s="345" t="s">
        <v>929</v>
      </c>
      <c r="C24" s="351" t="s">
        <v>901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930</v>
      </c>
      <c r="C25" s="351" t="s">
        <v>931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932</v>
      </c>
      <c r="C26" s="351" t="s">
        <v>931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933</v>
      </c>
      <c r="C27" s="351" t="s">
        <v>931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934</v>
      </c>
      <c r="C28" s="351" t="s">
        <v>931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935</v>
      </c>
      <c r="C29" s="351" t="s">
        <v>931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936</v>
      </c>
      <c r="C30" s="355" t="s">
        <v>931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36" t="s">
        <v>94</v>
      </c>
      <c r="B31" s="536"/>
      <c r="C31" s="536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38" t="s">
        <v>937</v>
      </c>
      <c r="B32" s="539"/>
      <c r="C32" s="540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900</v>
      </c>
      <c r="C33" s="340" t="s">
        <v>901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938</v>
      </c>
      <c r="C34" s="340" t="s">
        <v>901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939</v>
      </c>
      <c r="C35" s="340" t="s">
        <v>940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941</v>
      </c>
      <c r="C36" s="351" t="s">
        <v>901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942</v>
      </c>
      <c r="C37" s="340" t="s">
        <v>901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943</v>
      </c>
      <c r="C38" s="340" t="s">
        <v>901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911</v>
      </c>
      <c r="C39" s="335" t="s">
        <v>901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944</v>
      </c>
      <c r="C40" s="335" t="s">
        <v>901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945</v>
      </c>
      <c r="C41" s="340" t="s">
        <v>915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946</v>
      </c>
      <c r="C42" s="340" t="s">
        <v>915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947</v>
      </c>
      <c r="C43" s="340" t="s">
        <v>915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948</v>
      </c>
      <c r="C44" s="340" t="s">
        <v>915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919</v>
      </c>
      <c r="C45" s="340" t="s">
        <v>920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949</v>
      </c>
      <c r="C46" s="340" t="s">
        <v>920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950</v>
      </c>
      <c r="C47" s="340" t="s">
        <v>920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951</v>
      </c>
      <c r="C48" s="340" t="s">
        <v>920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952</v>
      </c>
      <c r="C49" s="340" t="s">
        <v>901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953</v>
      </c>
      <c r="C50" s="351" t="s">
        <v>931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932</v>
      </c>
      <c r="C51" s="351" t="s">
        <v>931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954</v>
      </c>
      <c r="C52" s="351" t="s">
        <v>931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955</v>
      </c>
      <c r="C53" s="351" t="s">
        <v>931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956</v>
      </c>
      <c r="C54" s="351" t="s">
        <v>920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957</v>
      </c>
      <c r="C55" s="351" t="s">
        <v>920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958</v>
      </c>
      <c r="C56" s="351" t="s">
        <v>915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959</v>
      </c>
      <c r="C57" s="351" t="s">
        <v>901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960</v>
      </c>
      <c r="C58" s="351" t="s">
        <v>931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930</v>
      </c>
      <c r="C59" s="340" t="s">
        <v>931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961</v>
      </c>
      <c r="C60" s="340" t="s">
        <v>931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962</v>
      </c>
      <c r="C61" s="340" t="s">
        <v>963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964</v>
      </c>
      <c r="C62" s="340" t="s">
        <v>963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965</v>
      </c>
      <c r="C63" s="340" t="s">
        <v>931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925</v>
      </c>
      <c r="C64" s="340" t="s">
        <v>915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966</v>
      </c>
      <c r="C65" s="351" t="s">
        <v>931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967</v>
      </c>
      <c r="C66" s="340" t="s">
        <v>931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968</v>
      </c>
      <c r="C67" s="351" t="s">
        <v>931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935</v>
      </c>
      <c r="C68" s="351" t="s">
        <v>931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969</v>
      </c>
      <c r="C69" s="340" t="s">
        <v>940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970</v>
      </c>
      <c r="C70" s="340" t="s">
        <v>904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927</v>
      </c>
      <c r="C71" s="351" t="s">
        <v>901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36" t="s">
        <v>94</v>
      </c>
      <c r="B72" s="536"/>
      <c r="C72" s="536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36" t="s">
        <v>971</v>
      </c>
      <c r="B73" s="536"/>
      <c r="C73" s="536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900</v>
      </c>
      <c r="C74" s="340" t="s">
        <v>901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902</v>
      </c>
      <c r="C75" s="340" t="s">
        <v>901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939</v>
      </c>
      <c r="C76" s="340" t="s">
        <v>901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972</v>
      </c>
      <c r="C77" s="351" t="s">
        <v>901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973</v>
      </c>
      <c r="C78" s="340" t="s">
        <v>901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974</v>
      </c>
      <c r="C79" s="340" t="s">
        <v>901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975</v>
      </c>
      <c r="C80" s="340" t="s">
        <v>901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944</v>
      </c>
      <c r="C81" s="340" t="s">
        <v>901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945</v>
      </c>
      <c r="C82" s="340" t="s">
        <v>915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976</v>
      </c>
      <c r="C83" s="340" t="s">
        <v>915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947</v>
      </c>
      <c r="C84" s="340" t="s">
        <v>915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977</v>
      </c>
      <c r="C85" s="340" t="s">
        <v>915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978</v>
      </c>
      <c r="C86" s="340" t="s">
        <v>979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980</v>
      </c>
      <c r="C87" s="340" t="s">
        <v>979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981</v>
      </c>
      <c r="C88" s="340" t="s">
        <v>979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982</v>
      </c>
      <c r="C89" s="340" t="s">
        <v>979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927</v>
      </c>
      <c r="C90" s="340" t="s">
        <v>901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959</v>
      </c>
      <c r="C91" s="351" t="s">
        <v>901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983</v>
      </c>
      <c r="C92" s="351" t="s">
        <v>931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984</v>
      </c>
      <c r="C93" s="340" t="s">
        <v>931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985</v>
      </c>
      <c r="C94" s="340" t="s">
        <v>931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962</v>
      </c>
      <c r="C95" s="340" t="s">
        <v>986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964</v>
      </c>
      <c r="C96" s="340" t="s">
        <v>986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965</v>
      </c>
      <c r="C97" s="340" t="s">
        <v>931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987</v>
      </c>
      <c r="C98" s="340" t="s">
        <v>979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957</v>
      </c>
      <c r="C99" s="340" t="s">
        <v>979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988</v>
      </c>
      <c r="C100" s="340" t="s">
        <v>915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960</v>
      </c>
      <c r="C101" s="351" t="s">
        <v>931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989</v>
      </c>
      <c r="C102" s="340" t="s">
        <v>901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990</v>
      </c>
      <c r="C103" s="340" t="s">
        <v>901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925</v>
      </c>
      <c r="C104" s="340" t="s">
        <v>915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991</v>
      </c>
      <c r="C105" s="351" t="s">
        <v>931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992</v>
      </c>
      <c r="C106" s="351" t="s">
        <v>931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993</v>
      </c>
      <c r="C107" s="351" t="s">
        <v>931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934</v>
      </c>
      <c r="C108" s="351" t="s">
        <v>931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994</v>
      </c>
      <c r="C109" s="351" t="s">
        <v>931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969</v>
      </c>
      <c r="C110" s="340" t="s">
        <v>940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970</v>
      </c>
      <c r="C111" s="340" t="s">
        <v>995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36" t="s">
        <v>94</v>
      </c>
      <c r="B112" s="536"/>
      <c r="C112" s="536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36" t="s">
        <v>996</v>
      </c>
      <c r="B113" s="536"/>
      <c r="C113" s="536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900</v>
      </c>
      <c r="C114" s="351" t="s">
        <v>901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997</v>
      </c>
      <c r="C115" s="351" t="s">
        <v>901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939</v>
      </c>
      <c r="C116" s="351" t="s">
        <v>940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998</v>
      </c>
      <c r="C117" s="351" t="s">
        <v>901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999</v>
      </c>
      <c r="C118" s="351" t="s">
        <v>901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1000</v>
      </c>
      <c r="C119" s="351" t="s">
        <v>901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975</v>
      </c>
      <c r="C120" s="351" t="s">
        <v>901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944</v>
      </c>
      <c r="C121" s="351" t="s">
        <v>901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1001</v>
      </c>
      <c r="C122" s="351" t="s">
        <v>915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1002</v>
      </c>
      <c r="C123" s="351" t="s">
        <v>915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947</v>
      </c>
      <c r="C124" s="351" t="s">
        <v>915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1003</v>
      </c>
      <c r="C125" s="351" t="s">
        <v>915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978</v>
      </c>
      <c r="C126" s="351" t="s">
        <v>979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1004</v>
      </c>
      <c r="C127" s="351" t="s">
        <v>979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981</v>
      </c>
      <c r="C128" s="351" t="s">
        <v>979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982</v>
      </c>
      <c r="C129" s="351" t="s">
        <v>979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927</v>
      </c>
      <c r="C130" s="351" t="s">
        <v>901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959</v>
      </c>
      <c r="C131" s="351" t="s">
        <v>901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983</v>
      </c>
      <c r="C132" s="351" t="s">
        <v>931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1005</v>
      </c>
      <c r="C133" s="351" t="s">
        <v>931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984</v>
      </c>
      <c r="C134" s="351" t="s">
        <v>931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985</v>
      </c>
      <c r="C135" s="351" t="s">
        <v>931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962</v>
      </c>
      <c r="C136" s="351" t="s">
        <v>986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964</v>
      </c>
      <c r="C137" s="351" t="s">
        <v>986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965</v>
      </c>
      <c r="C138" s="351" t="s">
        <v>931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987</v>
      </c>
      <c r="C139" s="351" t="s">
        <v>979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957</v>
      </c>
      <c r="C140" s="351" t="s">
        <v>979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1006</v>
      </c>
      <c r="C141" s="351" t="s">
        <v>915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960</v>
      </c>
      <c r="C142" s="351" t="s">
        <v>931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952</v>
      </c>
      <c r="C143" s="351" t="s">
        <v>901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925</v>
      </c>
      <c r="C144" s="351" t="s">
        <v>915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992</v>
      </c>
      <c r="C145" s="351" t="s">
        <v>931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993</v>
      </c>
      <c r="C146" s="351" t="s">
        <v>931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934</v>
      </c>
      <c r="C147" s="351" t="s">
        <v>931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1007</v>
      </c>
      <c r="C148" s="351" t="s">
        <v>931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969</v>
      </c>
      <c r="C149" s="340" t="s">
        <v>940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970</v>
      </c>
      <c r="C150" s="340" t="s">
        <v>995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36" t="s">
        <v>94</v>
      </c>
      <c r="B152" s="536"/>
      <c r="C152" s="536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36" t="s">
        <v>1008</v>
      </c>
      <c r="B153" s="536"/>
      <c r="C153" s="536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900</v>
      </c>
      <c r="C154" s="340" t="s">
        <v>901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1009</v>
      </c>
    </row>
    <row r="155" spans="1:14" ht="32.25" customHeight="1">
      <c r="A155" s="342">
        <v>2</v>
      </c>
      <c r="B155" s="340" t="s">
        <v>997</v>
      </c>
      <c r="C155" s="340" t="s">
        <v>901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1010</v>
      </c>
      <c r="C156" s="340" t="s">
        <v>940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1011</v>
      </c>
      <c r="C157" s="340" t="s">
        <v>901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1000</v>
      </c>
      <c r="C158" s="340" t="s">
        <v>901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975</v>
      </c>
      <c r="C159" s="340" t="s">
        <v>901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1012</v>
      </c>
      <c r="C160" s="340" t="s">
        <v>901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1013</v>
      </c>
      <c r="C161" s="340" t="s">
        <v>901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1014</v>
      </c>
      <c r="C162" s="340" t="s">
        <v>915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947</v>
      </c>
      <c r="C163" s="340" t="s">
        <v>915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1015</v>
      </c>
      <c r="C164" s="340" t="s">
        <v>915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1016</v>
      </c>
      <c r="C165" s="340" t="s">
        <v>915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1017</v>
      </c>
      <c r="C166" s="340" t="s">
        <v>920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1018</v>
      </c>
      <c r="C167" s="340" t="s">
        <v>920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1019</v>
      </c>
      <c r="C168" s="340" t="s">
        <v>920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1020</v>
      </c>
      <c r="C169" s="340" t="s">
        <v>920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930</v>
      </c>
      <c r="C170" s="340" t="s">
        <v>931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1021</v>
      </c>
      <c r="C171" s="340" t="s">
        <v>931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1005</v>
      </c>
      <c r="C172" s="340" t="s">
        <v>931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1022</v>
      </c>
      <c r="C173" s="340" t="s">
        <v>931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1023</v>
      </c>
      <c r="C174" s="340" t="s">
        <v>931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992</v>
      </c>
      <c r="C175" s="340" t="s">
        <v>931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955</v>
      </c>
      <c r="C176" s="340" t="s">
        <v>931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965</v>
      </c>
      <c r="C177" s="340" t="s">
        <v>931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934</v>
      </c>
      <c r="C178" s="340" t="s">
        <v>931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935</v>
      </c>
      <c r="C179" s="351" t="s">
        <v>931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36" t="s">
        <v>94</v>
      </c>
      <c r="B180" s="536"/>
      <c r="C180" s="536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36" t="s">
        <v>1024</v>
      </c>
      <c r="B181" s="536"/>
      <c r="C181" s="536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1025</v>
      </c>
      <c r="C182" s="340" t="s">
        <v>901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1026</v>
      </c>
      <c r="C183" s="351" t="s">
        <v>901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1027</v>
      </c>
      <c r="C184" s="351" t="s">
        <v>901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939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1028</v>
      </c>
      <c r="C186" s="351" t="s">
        <v>901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1029</v>
      </c>
      <c r="C187" s="340" t="s">
        <v>901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1000</v>
      </c>
      <c r="C188" s="351" t="s">
        <v>901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952</v>
      </c>
      <c r="C189" s="351" t="s">
        <v>901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990</v>
      </c>
      <c r="C190" s="351" t="s">
        <v>901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1030</v>
      </c>
      <c r="C191" s="351" t="s">
        <v>901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930</v>
      </c>
      <c r="C192" s="351" t="s">
        <v>931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945</v>
      </c>
      <c r="C193" s="340" t="s">
        <v>915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1002</v>
      </c>
      <c r="C194" s="340" t="s">
        <v>915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1031</v>
      </c>
      <c r="C195" s="351" t="s">
        <v>920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1032</v>
      </c>
      <c r="C196" s="340" t="s">
        <v>920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925</v>
      </c>
      <c r="C197" s="351" t="s">
        <v>915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1033</v>
      </c>
      <c r="C198" s="351" t="s">
        <v>920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959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36" t="s">
        <v>94</v>
      </c>
      <c r="B200" s="536"/>
      <c r="C200" s="536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36" t="s">
        <v>1034</v>
      </c>
      <c r="B201" s="536"/>
      <c r="C201" s="536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900</v>
      </c>
      <c r="C202" s="351" t="s">
        <v>901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1035</v>
      </c>
      <c r="C203" s="351" t="s">
        <v>940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1036</v>
      </c>
      <c r="C204" s="351" t="s">
        <v>901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972</v>
      </c>
      <c r="C205" s="351" t="s">
        <v>901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1037</v>
      </c>
      <c r="C206" s="351" t="s">
        <v>901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1038</v>
      </c>
      <c r="C207" s="351" t="s">
        <v>901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1039</v>
      </c>
      <c r="C208" s="351" t="s">
        <v>920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1040</v>
      </c>
      <c r="C209" s="351" t="s">
        <v>995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927</v>
      </c>
      <c r="C210" s="351" t="s">
        <v>901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930</v>
      </c>
      <c r="C211" s="351" t="s">
        <v>931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1041</v>
      </c>
      <c r="C212" s="351" t="s">
        <v>931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1042</v>
      </c>
      <c r="C213" s="366" t="s">
        <v>901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36" t="s">
        <v>94</v>
      </c>
      <c r="B214" s="536"/>
      <c r="C214" s="536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46" t="s">
        <v>1043</v>
      </c>
      <c r="B215" s="546"/>
      <c r="C215" s="546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47" t="s">
        <v>1044</v>
      </c>
      <c r="B216" s="547"/>
      <c r="C216" s="547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47" t="s">
        <v>1045</v>
      </c>
      <c r="B217" s="547"/>
      <c r="C217" s="547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47" t="s">
        <v>1046</v>
      </c>
      <c r="B218" s="547"/>
      <c r="C218" s="547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47" t="s">
        <v>1047</v>
      </c>
      <c r="B219" s="547"/>
      <c r="C219" s="547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48" t="s">
        <v>1048</v>
      </c>
      <c r="B220" s="548"/>
      <c r="C220" s="548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36" t="s">
        <v>94</v>
      </c>
      <c r="B221" s="536"/>
      <c r="C221" s="536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43" t="s">
        <v>1049</v>
      </c>
      <c r="B222" s="544"/>
      <c r="C222" s="545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2016-02-22T07:33:16Z</cp:lastPrinted>
  <dcterms:created xsi:type="dcterms:W3CDTF">1996-10-14T23:33:28Z</dcterms:created>
  <dcterms:modified xsi:type="dcterms:W3CDTF">2016-03-02T08:45:47Z</dcterms:modified>
</cp:coreProperties>
</file>