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15105" windowHeight="8715" tabRatio="922" activeTab="1"/>
  </bookViews>
  <sheets>
    <sheet name="SQTM" sheetId="62" r:id="rId1"/>
    <sheet name="TONG HOP" sheetId="34" r:id="rId2"/>
    <sheet name="Sheet3" sheetId="72" r:id="rId3"/>
    <sheet name="AN PHÚ" sheetId="49" r:id="rId4"/>
    <sheet name="TTCL-VÙNG 4" sheetId="50" r:id="rId5"/>
    <sheet name="BH- BT" sheetId="60" r:id="rId6"/>
    <sheet name="BH- VĐ" sheetId="66" r:id="rId7"/>
    <sheet name="HEADWAY" sheetId="59" r:id="rId8"/>
    <sheet name="AAAS" sheetId="69" r:id="rId9"/>
    <sheet name="Song Tân" sheetId="61" r:id="rId10"/>
    <sheet name="Keo Cont" sheetId="68" r:id="rId11"/>
    <sheet name="Trung - Tokai" sheetId="64" r:id="rId12"/>
    <sheet name="MINH - Mr.Fish" sheetId="65" r:id="rId13"/>
    <sheet name="GIA GC - Mr.Minh" sheetId="63" r:id="rId14"/>
    <sheet name="GC - TQ" sheetId="70" r:id="rId15"/>
    <sheet name="LAI VAY" sheetId="38" r:id="rId16"/>
    <sheet name="Sheet1" sheetId="54" r:id="rId17"/>
  </sheets>
  <externalReferences>
    <externalReference r:id="rId18"/>
    <externalReference r:id="rId19"/>
    <externalReference r:id="rId20"/>
    <externalReference r:id="rId21"/>
  </externalReferences>
  <definedNames>
    <definedName name="_Fill" localSheetId="8" hidden="1">#REF!</definedName>
    <definedName name="_Fill" localSheetId="6" hidden="1">#REF!</definedName>
    <definedName name="_Fill" localSheetId="10" hidden="1">#REF!</definedName>
    <definedName name="_xlnm._FilterDatabase" localSheetId="8" hidden="1">AAAS!$A$7:$J$82</definedName>
    <definedName name="_xlnm._FilterDatabase" localSheetId="7" hidden="1">HEADWAY!$A$11:$J$105</definedName>
    <definedName name="_xlnm._FilterDatabase" localSheetId="10" hidden="1">'Keo Cont'!$A$11:$L$38</definedName>
    <definedName name="_xlnm._FilterDatabase" localSheetId="12" hidden="1">'MINH - Mr.Fish'!$A$11:$K$65</definedName>
    <definedName name="_xlnm._FilterDatabase" localSheetId="9" hidden="1">'Song Tân'!$A$11:$I$235</definedName>
    <definedName name="_xlnm._FilterDatabase" localSheetId="0" hidden="1">SQTM!$A$11:$H$1815</definedName>
    <definedName name="_xlnm.Print_Area" localSheetId="3">'AN PHÚ'!$A$95:$J$111</definedName>
    <definedName name="_xlnm.Print_Area" localSheetId="11">'Trung - Tokai'!$A$82:$I$96</definedName>
    <definedName name="_xlnm.Print_Titles" localSheetId="12">'MINH - Mr.Fish'!$11:$11</definedName>
  </definedNames>
  <calcPr calcId="144525"/>
</workbook>
</file>

<file path=xl/calcChain.xml><?xml version="1.0" encoding="utf-8"?>
<calcChain xmlns="http://schemas.openxmlformats.org/spreadsheetml/2006/main">
  <c r="C21" i="34" l="1"/>
  <c r="E28" i="72" l="1"/>
  <c r="F2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5" i="72"/>
  <c r="G6" i="72" s="1"/>
  <c r="G7" i="72" s="1"/>
  <c r="G8" i="72" s="1"/>
  <c r="J9" i="72"/>
  <c r="J10" i="72"/>
  <c r="J11" i="72"/>
  <c r="J12" i="72"/>
  <c r="J13" i="72"/>
  <c r="J14" i="72"/>
  <c r="J15" i="72"/>
  <c r="J16" i="72"/>
  <c r="J17" i="72"/>
  <c r="J18" i="72"/>
  <c r="J19" i="72"/>
  <c r="J20" i="72"/>
  <c r="J21" i="72"/>
  <c r="J22" i="72"/>
  <c r="J23" i="72"/>
  <c r="J24" i="72"/>
  <c r="J25" i="72"/>
  <c r="J26" i="72"/>
  <c r="J5" i="72"/>
  <c r="J6" i="72" s="1"/>
  <c r="J7" i="72" s="1"/>
  <c r="J8" i="72" s="1"/>
  <c r="H6" i="72"/>
  <c r="H5" i="72"/>
  <c r="G28" i="72" l="1"/>
  <c r="D28" i="72"/>
  <c r="H28" i="72"/>
  <c r="I28" i="72"/>
  <c r="J28" i="72" s="1"/>
  <c r="C28" i="72"/>
  <c r="G118" i="49" l="1"/>
  <c r="F100" i="50" l="1"/>
  <c r="F101" i="50"/>
  <c r="F102" i="50"/>
  <c r="F103" i="50"/>
  <c r="F104" i="50"/>
  <c r="F105" i="50"/>
  <c r="F106" i="50"/>
  <c r="F107" i="50"/>
  <c r="G119" i="49"/>
  <c r="G120" i="49"/>
  <c r="G121" i="49"/>
  <c r="I121" i="49"/>
  <c r="G122" i="49"/>
  <c r="I122" i="49"/>
  <c r="G123" i="49"/>
  <c r="I123" i="49"/>
  <c r="G124" i="49"/>
  <c r="I124" i="49"/>
  <c r="G125" i="49"/>
  <c r="I125" i="49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E14" i="70"/>
  <c r="E13" i="70"/>
  <c r="E12" i="70"/>
  <c r="A12" i="70"/>
  <c r="D11" i="70"/>
  <c r="E11" i="70" s="1"/>
  <c r="A11" i="70"/>
  <c r="E10" i="70"/>
  <c r="A10" i="70"/>
  <c r="E9" i="70"/>
  <c r="A9" i="70"/>
  <c r="E8" i="70"/>
  <c r="A8" i="70"/>
  <c r="E7" i="70"/>
  <c r="A7" i="70"/>
  <c r="E6" i="70"/>
  <c r="A6" i="70"/>
  <c r="E5" i="70"/>
  <c r="A5" i="70"/>
  <c r="E4" i="70"/>
  <c r="A4" i="70"/>
  <c r="F97" i="50"/>
  <c r="F98" i="50"/>
  <c r="F99" i="50"/>
  <c r="G28" i="68"/>
  <c r="F28" i="68"/>
  <c r="I27" i="68"/>
  <c r="K29" i="68"/>
  <c r="K30" i="68"/>
  <c r="K31" i="68"/>
  <c r="K32" i="68"/>
  <c r="K33" i="68"/>
  <c r="E15" i="70" l="1"/>
  <c r="E17" i="70" s="1"/>
  <c r="H81" i="59"/>
  <c r="I93" i="59"/>
  <c r="I94" i="59"/>
  <c r="I95" i="59"/>
  <c r="I96" i="59"/>
  <c r="I97" i="59"/>
  <c r="I98" i="59"/>
  <c r="I99" i="59"/>
  <c r="I100" i="59"/>
  <c r="I101" i="59"/>
  <c r="I102" i="59"/>
  <c r="I103" i="59"/>
  <c r="I104" i="59"/>
  <c r="I26" i="68" l="1"/>
  <c r="G92" i="59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4" i="34" l="1"/>
  <c r="C5" i="34"/>
  <c r="C6" i="34"/>
  <c r="C7" i="34"/>
  <c r="C8" i="34"/>
  <c r="C3" i="34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F218" i="61"/>
  <c r="G9" i="69"/>
  <c r="I81" i="69"/>
  <c r="I80" i="69"/>
  <c r="I79" i="69"/>
  <c r="I78" i="69"/>
  <c r="F82" i="69"/>
  <c r="I8" i="69"/>
  <c r="D109" i="50"/>
  <c r="F108" i="50"/>
  <c r="G79" i="59"/>
  <c r="G114" i="49"/>
  <c r="H601" i="62"/>
  <c r="G76" i="59"/>
  <c r="G74" i="59"/>
  <c r="G112" i="49"/>
  <c r="G70" i="59"/>
  <c r="G72" i="59"/>
  <c r="I89" i="64" l="1"/>
  <c r="I9" i="69"/>
  <c r="I92" i="64"/>
  <c r="I90" i="64"/>
  <c r="I88" i="64"/>
  <c r="I87" i="64"/>
  <c r="I37" i="69"/>
  <c r="I38" i="69" s="1"/>
  <c r="I39" i="69" s="1"/>
  <c r="I40" i="69" s="1"/>
  <c r="I41" i="69" s="1"/>
  <c r="I42" i="69" s="1"/>
  <c r="I43" i="69" s="1"/>
  <c r="I44" i="69" s="1"/>
  <c r="I45" i="69" s="1"/>
  <c r="I46" i="69" s="1"/>
  <c r="I47" i="69" s="1"/>
  <c r="I48" i="69" s="1"/>
  <c r="I49" i="69" s="1"/>
  <c r="I50" i="69" s="1"/>
  <c r="I51" i="69" s="1"/>
  <c r="I52" i="69" s="1"/>
  <c r="I53" i="69" s="1"/>
  <c r="I54" i="69" s="1"/>
  <c r="I55" i="69" s="1"/>
  <c r="I56" i="69" s="1"/>
  <c r="I57" i="69" s="1"/>
  <c r="I58" i="69" s="1"/>
  <c r="I59" i="69" s="1"/>
  <c r="I60" i="69" s="1"/>
  <c r="I61" i="69" s="1"/>
  <c r="I62" i="69" s="1"/>
  <c r="I63" i="69" s="1"/>
  <c r="I64" i="69" s="1"/>
  <c r="I65" i="69" s="1"/>
  <c r="I66" i="69" s="1"/>
  <c r="I67" i="69" s="1"/>
  <c r="I68" i="69" s="1"/>
  <c r="I69" i="69" s="1"/>
  <c r="I70" i="69" s="1"/>
  <c r="I71" i="69" s="1"/>
  <c r="I72" i="69" s="1"/>
  <c r="I73" i="69" s="1"/>
  <c r="I74" i="69" s="1"/>
  <c r="I75" i="69" s="1"/>
  <c r="I76" i="69" s="1"/>
  <c r="I77" i="69" s="1"/>
  <c r="G82" i="69"/>
  <c r="I10" i="69" l="1"/>
  <c r="I11" i="69" s="1"/>
  <c r="I12" i="69" s="1"/>
  <c r="I13" i="69" s="1"/>
  <c r="I14" i="69" s="1"/>
  <c r="I15" i="69" s="1"/>
  <c r="I16" i="69" s="1"/>
  <c r="I17" i="69" s="1"/>
  <c r="I18" i="69" s="1"/>
  <c r="I19" i="69" s="1"/>
  <c r="I20" i="69" s="1"/>
  <c r="I21" i="69" s="1"/>
  <c r="I22" i="69" s="1"/>
  <c r="I23" i="69" s="1"/>
  <c r="I24" i="69" s="1"/>
  <c r="I25" i="69" s="1"/>
  <c r="I26" i="69" s="1"/>
  <c r="I27" i="69" s="1"/>
  <c r="I28" i="69" s="1"/>
  <c r="I29" i="69" s="1"/>
  <c r="I30" i="69" s="1"/>
  <c r="I31" i="69" s="1"/>
  <c r="I32" i="69" s="1"/>
  <c r="I33" i="69" s="1"/>
  <c r="I34" i="69" s="1"/>
  <c r="I35" i="69" s="1"/>
  <c r="I36" i="69" s="1"/>
  <c r="H10" i="69"/>
  <c r="H82" i="69" s="1"/>
  <c r="I82" i="69" s="1"/>
  <c r="C19" i="34" s="1"/>
  <c r="E17" i="66"/>
  <c r="G111" i="49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D84" i="69" l="1"/>
  <c r="G107" i="49" l="1"/>
  <c r="F213" i="61"/>
  <c r="E45" i="60"/>
  <c r="E15" i="66"/>
  <c r="G59" i="59"/>
  <c r="K34" i="68" l="1"/>
  <c r="K35" i="68"/>
  <c r="K36" i="68"/>
  <c r="K37" i="68"/>
  <c r="G38" i="68"/>
  <c r="H38" i="68"/>
  <c r="F38" i="68"/>
  <c r="I12" i="68"/>
  <c r="K12" i="68" s="1"/>
  <c r="I13" i="68"/>
  <c r="K13" i="68" s="1"/>
  <c r="K14" i="68" s="1"/>
  <c r="I14" i="68"/>
  <c r="I15" i="68"/>
  <c r="I16" i="68"/>
  <c r="I17" i="68"/>
  <c r="I18" i="68"/>
  <c r="I19" i="68"/>
  <c r="I20" i="68"/>
  <c r="I21" i="68"/>
  <c r="I22" i="68"/>
  <c r="I23" i="68"/>
  <c r="I24" i="68"/>
  <c r="I25" i="68"/>
  <c r="I28" i="68"/>
  <c r="I29" i="68"/>
  <c r="I30" i="68"/>
  <c r="I31" i="68"/>
  <c r="I32" i="68"/>
  <c r="I33" i="68"/>
  <c r="I34" i="68"/>
  <c r="I35" i="68"/>
  <c r="I36" i="68"/>
  <c r="I37" i="68"/>
  <c r="E13" i="66"/>
  <c r="E14" i="66"/>
  <c r="E16" i="66"/>
  <c r="E18" i="66"/>
  <c r="E19" i="66"/>
  <c r="E20" i="66"/>
  <c r="E21" i="66"/>
  <c r="E22" i="66"/>
  <c r="E23" i="66"/>
  <c r="E24" i="66"/>
  <c r="E25" i="66"/>
  <c r="E26" i="66"/>
  <c r="E12" i="66"/>
  <c r="D27" i="66"/>
  <c r="H90" i="65"/>
  <c r="H89" i="65"/>
  <c r="H88" i="65"/>
  <c r="H87" i="65"/>
  <c r="H86" i="65"/>
  <c r="H85" i="65"/>
  <c r="H84" i="65"/>
  <c r="H83" i="65"/>
  <c r="H82" i="65"/>
  <c r="H81" i="65"/>
  <c r="H65" i="65"/>
  <c r="I64" i="65"/>
  <c r="G64" i="65"/>
  <c r="I63" i="65"/>
  <c r="G63" i="65"/>
  <c r="I62" i="65"/>
  <c r="G62" i="65"/>
  <c r="I61" i="65"/>
  <c r="G61" i="65"/>
  <c r="I60" i="65"/>
  <c r="G60" i="65"/>
  <c r="I59" i="65"/>
  <c r="G59" i="65"/>
  <c r="I58" i="65"/>
  <c r="G58" i="65"/>
  <c r="G57" i="65"/>
  <c r="G56" i="65"/>
  <c r="G55" i="65"/>
  <c r="G54" i="65"/>
  <c r="G53" i="65"/>
  <c r="G52" i="65"/>
  <c r="G51" i="65"/>
  <c r="G50" i="65"/>
  <c r="G49" i="65"/>
  <c r="G48" i="65"/>
  <c r="G47" i="65"/>
  <c r="G46" i="65"/>
  <c r="G45" i="65"/>
  <c r="G44" i="65"/>
  <c r="G43" i="65"/>
  <c r="G42" i="65"/>
  <c r="G41" i="65"/>
  <c r="G40" i="65"/>
  <c r="G39" i="65"/>
  <c r="G38" i="65"/>
  <c r="G37" i="65"/>
  <c r="G36" i="65"/>
  <c r="F35" i="65"/>
  <c r="G35" i="65" s="1"/>
  <c r="F34" i="65"/>
  <c r="G34" i="65" s="1"/>
  <c r="F33" i="65"/>
  <c r="G33" i="65" s="1"/>
  <c r="F32" i="65"/>
  <c r="G32" i="65" s="1"/>
  <c r="F31" i="65"/>
  <c r="G31" i="65" s="1"/>
  <c r="F30" i="65"/>
  <c r="G30" i="65" s="1"/>
  <c r="F29" i="65"/>
  <c r="G29" i="65" s="1"/>
  <c r="F28" i="65"/>
  <c r="G28" i="65" s="1"/>
  <c r="F27" i="65"/>
  <c r="G27" i="65" s="1"/>
  <c r="F26" i="65"/>
  <c r="G26" i="65" s="1"/>
  <c r="F25" i="65"/>
  <c r="G25" i="65" s="1"/>
  <c r="F24" i="65"/>
  <c r="G24" i="65" s="1"/>
  <c r="F23" i="65"/>
  <c r="G23" i="65" s="1"/>
  <c r="F22" i="65"/>
  <c r="G22" i="65" s="1"/>
  <c r="F21" i="65"/>
  <c r="G21" i="65" s="1"/>
  <c r="F20" i="65"/>
  <c r="G20" i="65" s="1"/>
  <c r="F19" i="65"/>
  <c r="G19" i="65" s="1"/>
  <c r="F18" i="65"/>
  <c r="G18" i="65" s="1"/>
  <c r="F17" i="65"/>
  <c r="G17" i="65" s="1"/>
  <c r="F16" i="65"/>
  <c r="G16" i="65" s="1"/>
  <c r="F15" i="65"/>
  <c r="G15" i="65" s="1"/>
  <c r="F14" i="65"/>
  <c r="G14" i="65" s="1"/>
  <c r="F13" i="65"/>
  <c r="G13" i="65" s="1"/>
  <c r="F12" i="65"/>
  <c r="G12" i="65" s="1"/>
  <c r="H86" i="64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F61" i="64" s="1"/>
  <c r="H53" i="64"/>
  <c r="F53" i="64"/>
  <c r="H52" i="64"/>
  <c r="F52" i="64"/>
  <c r="F54" i="64" s="1"/>
  <c r="H43" i="64"/>
  <c r="F43" i="64"/>
  <c r="H42" i="64"/>
  <c r="F42" i="64"/>
  <c r="F44" i="64" s="1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H17" i="64" s="1"/>
  <c r="F14" i="64"/>
  <c r="H8" i="64"/>
  <c r="F8" i="64"/>
  <c r="H7" i="64"/>
  <c r="F7" i="64"/>
  <c r="H6" i="64"/>
  <c r="F6" i="64"/>
  <c r="D21" i="63"/>
  <c r="D20" i="63"/>
  <c r="D13" i="63"/>
  <c r="D11" i="63"/>
  <c r="D10" i="63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H12" i="61"/>
  <c r="F13" i="61"/>
  <c r="F14" i="61"/>
  <c r="F15" i="61"/>
  <c r="F16" i="61"/>
  <c r="F18" i="61"/>
  <c r="F19" i="61"/>
  <c r="F23" i="61"/>
  <c r="F24" i="61"/>
  <c r="F25" i="61"/>
  <c r="F26" i="61"/>
  <c r="F29" i="61"/>
  <c r="F30" i="61"/>
  <c r="F32" i="61"/>
  <c r="F33" i="61"/>
  <c r="F35" i="61"/>
  <c r="F36" i="61"/>
  <c r="F37" i="61"/>
  <c r="F38" i="61"/>
  <c r="F39" i="61"/>
  <c r="F41" i="61"/>
  <c r="F42" i="61"/>
  <c r="F43" i="61"/>
  <c r="F44" i="61"/>
  <c r="F45" i="61"/>
  <c r="F47" i="61"/>
  <c r="F48" i="61"/>
  <c r="F49" i="61"/>
  <c r="F50" i="61"/>
  <c r="F51" i="61"/>
  <c r="F53" i="61"/>
  <c r="F54" i="61"/>
  <c r="F55" i="61"/>
  <c r="F56" i="61"/>
  <c r="F57" i="61"/>
  <c r="F58" i="61"/>
  <c r="F59" i="61"/>
  <c r="E62" i="61"/>
  <c r="F62" i="61" s="1"/>
  <c r="F63" i="61"/>
  <c r="F64" i="61"/>
  <c r="F65" i="61"/>
  <c r="F66" i="61"/>
  <c r="F68" i="61"/>
  <c r="F69" i="61"/>
  <c r="F70" i="61"/>
  <c r="F71" i="61"/>
  <c r="F72" i="61"/>
  <c r="F74" i="61"/>
  <c r="F75" i="61"/>
  <c r="F76" i="61"/>
  <c r="F77" i="61"/>
  <c r="F78" i="61"/>
  <c r="F79" i="61"/>
  <c r="F80" i="61"/>
  <c r="E83" i="61"/>
  <c r="F84" i="61"/>
  <c r="F85" i="61"/>
  <c r="F86" i="61"/>
  <c r="F87" i="61"/>
  <c r="F88" i="61"/>
  <c r="F89" i="61"/>
  <c r="F90" i="61"/>
  <c r="E92" i="61"/>
  <c r="F92" i="61" s="1"/>
  <c r="E93" i="61"/>
  <c r="F93" i="61" s="1"/>
  <c r="F94" i="61"/>
  <c r="F95" i="61"/>
  <c r="F96" i="61"/>
  <c r="F97" i="61"/>
  <c r="F98" i="61"/>
  <c r="F99" i="61"/>
  <c r="F100" i="61"/>
  <c r="F101" i="61"/>
  <c r="F102" i="61"/>
  <c r="F103" i="61"/>
  <c r="F104" i="61"/>
  <c r="F105" i="61"/>
  <c r="F107" i="61"/>
  <c r="F108" i="61"/>
  <c r="F109" i="61"/>
  <c r="F110" i="61"/>
  <c r="F111" i="61"/>
  <c r="F112" i="61"/>
  <c r="F113" i="61"/>
  <c r="F114" i="61"/>
  <c r="E116" i="61"/>
  <c r="F116" i="61" s="1"/>
  <c r="F117" i="61"/>
  <c r="F118" i="61"/>
  <c r="F119" i="61"/>
  <c r="F120" i="61"/>
  <c r="F122" i="61"/>
  <c r="F123" i="61"/>
  <c r="E125" i="61"/>
  <c r="F125" i="61" s="1"/>
  <c r="F126" i="61"/>
  <c r="F127" i="61"/>
  <c r="F128" i="61"/>
  <c r="F129" i="61"/>
  <c r="F130" i="61"/>
  <c r="E132" i="61"/>
  <c r="F132" i="61" s="1"/>
  <c r="F133" i="61"/>
  <c r="F134" i="61"/>
  <c r="F135" i="61"/>
  <c r="F136" i="61"/>
  <c r="F138" i="61"/>
  <c r="F139" i="61"/>
  <c r="F140" i="61"/>
  <c r="F141" i="61"/>
  <c r="F142" i="61"/>
  <c r="F143" i="61"/>
  <c r="F144" i="61"/>
  <c r="F147" i="61"/>
  <c r="F148" i="61"/>
  <c r="F149" i="61"/>
  <c r="E151" i="61"/>
  <c r="F151" i="61" s="1"/>
  <c r="E152" i="61"/>
  <c r="F152" i="61" s="1"/>
  <c r="F153" i="61"/>
  <c r="F154" i="61"/>
  <c r="F155" i="61"/>
  <c r="F157" i="61"/>
  <c r="F158" i="61"/>
  <c r="E160" i="61"/>
  <c r="F160" i="61" s="1"/>
  <c r="F161" i="61"/>
  <c r="E163" i="61"/>
  <c r="F163" i="61" s="1"/>
  <c r="F164" i="61"/>
  <c r="F165" i="61"/>
  <c r="F166" i="61"/>
  <c r="F167" i="61"/>
  <c r="F168" i="61"/>
  <c r="E170" i="61"/>
  <c r="F170" i="61"/>
  <c r="F171" i="61"/>
  <c r="F172" i="61"/>
  <c r="F173" i="61"/>
  <c r="F174" i="61"/>
  <c r="F175" i="61"/>
  <c r="F176" i="61"/>
  <c r="F177" i="61"/>
  <c r="F178" i="61"/>
  <c r="E180" i="61"/>
  <c r="F180" i="61" s="1"/>
  <c r="F181" i="61"/>
  <c r="F182" i="61"/>
  <c r="F183" i="61"/>
  <c r="F184" i="61"/>
  <c r="E186" i="61"/>
  <c r="F186" i="61" s="1"/>
  <c r="F187" i="61"/>
  <c r="F188" i="61"/>
  <c r="F189" i="61"/>
  <c r="F190" i="61"/>
  <c r="E192" i="61"/>
  <c r="F192" i="61" s="1"/>
  <c r="F193" i="61"/>
  <c r="E195" i="61"/>
  <c r="F195" i="61" s="1"/>
  <c r="F196" i="61"/>
  <c r="E198" i="61"/>
  <c r="F198" i="61" s="1"/>
  <c r="E199" i="61"/>
  <c r="F199" i="61" s="1"/>
  <c r="E200" i="61"/>
  <c r="F200" i="61"/>
  <c r="F201" i="61"/>
  <c r="F202" i="61"/>
  <c r="F203" i="61"/>
  <c r="F204" i="61"/>
  <c r="F206" i="61"/>
  <c r="F207" i="61"/>
  <c r="F208" i="61"/>
  <c r="F209" i="61"/>
  <c r="F210" i="61"/>
  <c r="F212" i="61"/>
  <c r="F215" i="61"/>
  <c r="F216" i="61"/>
  <c r="F217" i="61"/>
  <c r="F219" i="61"/>
  <c r="H219" i="61"/>
  <c r="F220" i="61"/>
  <c r="H220" i="61"/>
  <c r="F221" i="61"/>
  <c r="H221" i="61"/>
  <c r="F222" i="61"/>
  <c r="H222" i="61"/>
  <c r="F223" i="61"/>
  <c r="H223" i="61"/>
  <c r="F224" i="61"/>
  <c r="H224" i="61"/>
  <c r="F225" i="61"/>
  <c r="H225" i="61"/>
  <c r="F226" i="61"/>
  <c r="H226" i="61"/>
  <c r="F227" i="61"/>
  <c r="H227" i="61"/>
  <c r="F228" i="61"/>
  <c r="H228" i="61"/>
  <c r="F229" i="61"/>
  <c r="H229" i="61"/>
  <c r="F230" i="61"/>
  <c r="H230" i="61"/>
  <c r="F231" i="61"/>
  <c r="H231" i="61"/>
  <c r="F232" i="61"/>
  <c r="H232" i="61"/>
  <c r="F233" i="61"/>
  <c r="H233" i="61"/>
  <c r="F234" i="61"/>
  <c r="H234" i="61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05" i="59" s="1"/>
  <c r="G44" i="59"/>
  <c r="G46" i="59"/>
  <c r="G48" i="59"/>
  <c r="G50" i="59"/>
  <c r="G52" i="59"/>
  <c r="E43" i="60"/>
  <c r="D58" i="60"/>
  <c r="E41" i="60"/>
  <c r="E40" i="60"/>
  <c r="E42" i="60"/>
  <c r="H105" i="59"/>
  <c r="E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9" i="60"/>
  <c r="E30" i="60"/>
  <c r="E31" i="60"/>
  <c r="E32" i="60"/>
  <c r="E33" i="60"/>
  <c r="E34" i="60"/>
  <c r="E35" i="60"/>
  <c r="E36" i="60"/>
  <c r="E37" i="60"/>
  <c r="E38" i="60"/>
  <c r="E39" i="60"/>
  <c r="E44" i="60"/>
  <c r="E46" i="60"/>
  <c r="G46" i="60"/>
  <c r="E47" i="60"/>
  <c r="G47" i="60"/>
  <c r="E48" i="60"/>
  <c r="G48" i="60"/>
  <c r="E49" i="60"/>
  <c r="G49" i="60"/>
  <c r="E50" i="60"/>
  <c r="G50" i="60"/>
  <c r="E51" i="60"/>
  <c r="G51" i="60"/>
  <c r="E52" i="60"/>
  <c r="G52" i="60"/>
  <c r="E53" i="60"/>
  <c r="G53" i="60"/>
  <c r="E54" i="60"/>
  <c r="G54" i="60"/>
  <c r="E55" i="60"/>
  <c r="G55" i="60"/>
  <c r="E56" i="60"/>
  <c r="G56" i="60"/>
  <c r="E57" i="60"/>
  <c r="G57" i="60"/>
  <c r="C1" i="38"/>
  <c r="Q4" i="38" s="1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E17" i="38"/>
  <c r="A4" i="38" a="1"/>
  <c r="A4" i="38" s="1"/>
  <c r="A5" i="38" a="1"/>
  <c r="A5" i="38" s="1"/>
  <c r="A6" i="38" a="1"/>
  <c r="A6" i="38" s="1"/>
  <c r="A7" i="38" a="1"/>
  <c r="A8" i="38" a="1"/>
  <c r="A8" i="38" s="1"/>
  <c r="A9" i="38" a="1"/>
  <c r="A10" i="38" a="1"/>
  <c r="A10" i="38" s="1"/>
  <c r="A11" i="38" a="1"/>
  <c r="A12" i="38" a="1"/>
  <c r="A12" i="38" s="1"/>
  <c r="A13" i="38" a="1"/>
  <c r="A13" i="38" s="1"/>
  <c r="A14" i="38" a="1"/>
  <c r="A14" i="38" s="1"/>
  <c r="I14" i="34"/>
  <c r="A15" i="38" a="1"/>
  <c r="A16" i="38" a="1"/>
  <c r="A11" i="38"/>
  <c r="A7" i="38"/>
  <c r="A9" i="38"/>
  <c r="G17" i="38"/>
  <c r="A15" i="38"/>
  <c r="A16" i="38"/>
  <c r="G12" i="60"/>
  <c r="G139" i="49" l="1"/>
  <c r="H44" i="64"/>
  <c r="H54" i="64"/>
  <c r="I37" i="64"/>
  <c r="I53" i="64"/>
  <c r="I59" i="64"/>
  <c r="F13" i="60"/>
  <c r="G13" i="60" s="1"/>
  <c r="G14" i="60" s="1"/>
  <c r="F15" i="60" s="1"/>
  <c r="G15" i="60" s="1"/>
  <c r="G16" i="60" s="1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I48" i="49" s="1"/>
  <c r="I49" i="49" s="1"/>
  <c r="I50" i="49" s="1"/>
  <c r="I51" i="49" s="1"/>
  <c r="I52" i="49" s="1"/>
  <c r="I53" i="49" s="1"/>
  <c r="I54" i="49" s="1"/>
  <c r="I55" i="49" s="1"/>
  <c r="I56" i="49" s="1"/>
  <c r="I57" i="49" s="1"/>
  <c r="H48" i="49"/>
  <c r="E235" i="61"/>
  <c r="F83" i="61"/>
  <c r="F235" i="61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13" i="61"/>
  <c r="H14" i="61" s="1"/>
  <c r="H15" i="61" s="1"/>
  <c r="H16" i="61" s="1"/>
  <c r="H17" i="61" s="1"/>
  <c r="H18" i="61" s="1"/>
  <c r="H19" i="61" s="1"/>
  <c r="H20" i="61" s="1"/>
  <c r="H21" i="61" s="1"/>
  <c r="H22" i="61" s="1"/>
  <c r="H23" i="61" s="1"/>
  <c r="H24" i="61" s="1"/>
  <c r="H25" i="61" s="1"/>
  <c r="H26" i="61" s="1"/>
  <c r="E58" i="60"/>
  <c r="H38" i="64"/>
  <c r="H71" i="64"/>
  <c r="H78" i="64"/>
  <c r="D26" i="63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H9" i="64"/>
  <c r="F71" i="64"/>
  <c r="F78" i="64"/>
  <c r="E15" i="34"/>
  <c r="E1" i="34"/>
  <c r="E24" i="34"/>
  <c r="G105" i="59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H92" i="65"/>
  <c r="R7" i="38"/>
  <c r="Q15" i="38"/>
  <c r="F1815" i="62"/>
  <c r="K15" i="68"/>
  <c r="K16" i="68" s="1"/>
  <c r="K17" i="68" s="1"/>
  <c r="I38" i="68"/>
  <c r="E27" i="66"/>
  <c r="G12" i="66"/>
  <c r="U10" i="38"/>
  <c r="G65" i="65"/>
  <c r="I65" i="65" s="1"/>
  <c r="E67" i="65" s="1"/>
  <c r="I12" i="65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7" i="64"/>
  <c r="I15" i="64"/>
  <c r="I35" i="64"/>
  <c r="I38" i="64" s="1"/>
  <c r="I42" i="64"/>
  <c r="I58" i="64"/>
  <c r="I61" i="64" s="1"/>
  <c r="I69" i="64"/>
  <c r="I71" i="64" s="1"/>
  <c r="Z10" i="38"/>
  <c r="I52" i="64"/>
  <c r="I54" i="64" s="1"/>
  <c r="I75" i="64"/>
  <c r="I78" i="64" s="1"/>
  <c r="Q17" i="38"/>
  <c r="L14" i="38"/>
  <c r="Y6" i="38"/>
  <c r="U4" i="38"/>
  <c r="O17" i="38"/>
  <c r="V6" i="38"/>
  <c r="S16" i="38"/>
  <c r="AC11" i="38"/>
  <c r="X7" i="38"/>
  <c r="Z12" i="38"/>
  <c r="U6" i="38"/>
  <c r="U16" i="38"/>
  <c r="AB10" i="38"/>
  <c r="AA5" i="38"/>
  <c r="AC13" i="38"/>
  <c r="N16" i="38"/>
  <c r="AA9" i="38"/>
  <c r="AB14" i="38"/>
  <c r="AA15" i="38"/>
  <c r="N15" i="38"/>
  <c r="AA6" i="38"/>
  <c r="V12" i="38"/>
  <c r="V13" i="38"/>
  <c r="T4" i="38"/>
  <c r="AB6" i="38"/>
  <c r="X17" i="38"/>
  <c r="R15" i="38"/>
  <c r="Y12" i="38"/>
  <c r="V9" i="38"/>
  <c r="AC9" i="38"/>
  <c r="T9" i="38"/>
  <c r="W12" i="38"/>
  <c r="P15" i="38"/>
  <c r="V17" i="38"/>
  <c r="V7" i="38"/>
  <c r="S4" i="38"/>
  <c r="AB12" i="38"/>
  <c r="AA10" i="38"/>
  <c r="Y4" i="38"/>
  <c r="AB7" i="38"/>
  <c r="W17" i="38"/>
  <c r="I105" i="59"/>
  <c r="C17" i="34" s="1"/>
  <c r="S15" i="38"/>
  <c r="V16" i="38"/>
  <c r="Y17" i="38"/>
  <c r="AC8" i="38"/>
  <c r="U5" i="38"/>
  <c r="X5" i="38"/>
  <c r="AC7" i="38"/>
  <c r="V14" i="38"/>
  <c r="Y9" i="38"/>
  <c r="AA11" i="38"/>
  <c r="V8" i="38"/>
  <c r="R5" i="38"/>
  <c r="V4" i="38"/>
  <c r="W8" i="38"/>
  <c r="M15" i="38"/>
  <c r="AC16" i="38"/>
  <c r="Z15" i="38"/>
  <c r="Y14" i="38"/>
  <c r="W13" i="38"/>
  <c r="Z11" i="38"/>
  <c r="T10" i="38"/>
  <c r="T8" i="38"/>
  <c r="P17" i="38"/>
  <c r="P16" i="38"/>
  <c r="AA7" i="38"/>
  <c r="AB9" i="38"/>
  <c r="X11" i="38"/>
  <c r="U13" i="38"/>
  <c r="W14" i="38"/>
  <c r="X15" i="38"/>
  <c r="AA16" i="38"/>
  <c r="K15" i="38"/>
  <c r="AA8" i="38"/>
  <c r="Q5" i="38"/>
  <c r="V5" i="38"/>
  <c r="Y7" i="38"/>
  <c r="W11" i="38"/>
  <c r="Z8" i="38"/>
  <c r="M14" i="38"/>
  <c r="Z14" i="38"/>
  <c r="AB5" i="38"/>
  <c r="AC5" i="38"/>
  <c r="M17" i="38"/>
  <c r="O16" i="38"/>
  <c r="T16" i="38"/>
  <c r="W15" i="38"/>
  <c r="R16" i="38"/>
  <c r="Z16" i="38"/>
  <c r="U17" i="38"/>
  <c r="AC17" i="38"/>
  <c r="M16" i="38"/>
  <c r="U8" i="38"/>
  <c r="X6" i="38"/>
  <c r="R4" i="38"/>
  <c r="S6" i="38"/>
  <c r="AC4" i="38"/>
  <c r="K14" i="38"/>
  <c r="T14" i="38"/>
  <c r="U9" i="38"/>
  <c r="AB13" i="38"/>
  <c r="U11" i="38"/>
  <c r="U7" i="38"/>
  <c r="X12" i="38"/>
  <c r="AC10" i="38"/>
  <c r="W9" i="38"/>
  <c r="Z6" i="38"/>
  <c r="W4" i="38"/>
  <c r="Z5" i="38"/>
  <c r="AC6" i="38"/>
  <c r="Y5" i="38"/>
  <c r="Z7" i="38"/>
  <c r="L17" i="38"/>
  <c r="L16" i="38"/>
  <c r="AB17" i="38"/>
  <c r="T17" i="38"/>
  <c r="Y16" i="38"/>
  <c r="Q16" i="38"/>
  <c r="V15" i="38"/>
  <c r="AC14" i="38"/>
  <c r="U14" i="38"/>
  <c r="AA13" i="38"/>
  <c r="AC12" i="38"/>
  <c r="T12" i="38"/>
  <c r="V11" i="38"/>
  <c r="X10" i="38"/>
  <c r="Z9" i="38"/>
  <c r="AB8" i="38"/>
  <c r="W7" i="38"/>
  <c r="S5" i="38"/>
  <c r="T13" i="38"/>
  <c r="X14" i="38"/>
  <c r="X4" i="38"/>
  <c r="Q7" i="38"/>
  <c r="X8" i="38"/>
  <c r="X9" i="38"/>
  <c r="V10" i="38"/>
  <c r="T11" i="38"/>
  <c r="AB11" i="38"/>
  <c r="AA12" i="38"/>
  <c r="Y13" i="38"/>
  <c r="N14" i="38"/>
  <c r="AA14" i="38"/>
  <c r="T15" i="38"/>
  <c r="AB15" i="38"/>
  <c r="W16" i="38"/>
  <c r="R17" i="38"/>
  <c r="Z17" i="38"/>
  <c r="O15" i="38"/>
  <c r="N17" i="38"/>
  <c r="S8" i="38"/>
  <c r="T6" i="38"/>
  <c r="T7" i="38"/>
  <c r="Q6" i="38"/>
  <c r="AA4" i="38"/>
  <c r="W5" i="38"/>
  <c r="S9" i="38"/>
  <c r="Y10" i="38"/>
  <c r="U12" i="38"/>
  <c r="AB4" i="38"/>
  <c r="W10" i="38"/>
  <c r="X13" i="38"/>
  <c r="R6" i="38"/>
  <c r="Z13" i="38"/>
  <c r="Y11" i="38"/>
  <c r="T5" i="38"/>
  <c r="W6" i="38"/>
  <c r="Z4" i="38"/>
  <c r="S7" i="38"/>
  <c r="Y8" i="38"/>
  <c r="L15" i="38"/>
  <c r="AB16" i="38"/>
  <c r="Y15" i="38"/>
  <c r="K16" i="38"/>
  <c r="AA17" i="38"/>
  <c r="S17" i="38"/>
  <c r="X16" i="38"/>
  <c r="AC15" i="38"/>
  <c r="U15" i="38"/>
  <c r="C68" i="65"/>
  <c r="I9" i="64" l="1"/>
  <c r="I44" i="64"/>
  <c r="I17" i="64"/>
  <c r="E22" i="50"/>
  <c r="F22" i="50"/>
  <c r="F23" i="50" s="1"/>
  <c r="F24" i="50" s="1"/>
  <c r="F25" i="50" s="1"/>
  <c r="E49" i="50"/>
  <c r="F49" i="50" s="1"/>
  <c r="F50" i="50" s="1"/>
  <c r="J18" i="68"/>
  <c r="K18" i="68"/>
  <c r="K19" i="68" s="1"/>
  <c r="K20" i="68" s="1"/>
  <c r="K21" i="68" s="1"/>
  <c r="K22" i="68" s="1"/>
  <c r="K23" i="68" s="1"/>
  <c r="K24" i="68" s="1"/>
  <c r="K25" i="68" s="1"/>
  <c r="J26" i="68" s="1"/>
  <c r="K26" i="68" s="1"/>
  <c r="K27" i="68" s="1"/>
  <c r="K28" i="68" s="1"/>
  <c r="F17" i="60"/>
  <c r="G27" i="61"/>
  <c r="H27" i="61" s="1"/>
  <c r="H28" i="61" s="1"/>
  <c r="H29" i="61" s="1"/>
  <c r="H30" i="61" s="1"/>
  <c r="H31" i="61" s="1"/>
  <c r="H32" i="61" s="1"/>
  <c r="H33" i="61" s="1"/>
  <c r="H34" i="61" s="1"/>
  <c r="H35" i="61" s="1"/>
  <c r="H36" i="61" s="1"/>
  <c r="H37" i="61" s="1"/>
  <c r="H38" i="61" s="1"/>
  <c r="H39" i="61" s="1"/>
  <c r="H40" i="61" s="1"/>
  <c r="H41" i="61" s="1"/>
  <c r="H42" i="61" s="1"/>
  <c r="H43" i="61" s="1"/>
  <c r="H44" i="61" s="1"/>
  <c r="H45" i="61" s="1"/>
  <c r="H46" i="61" s="1"/>
  <c r="H47" i="61" s="1"/>
  <c r="H48" i="61" s="1"/>
  <c r="H49" i="61" s="1"/>
  <c r="H50" i="61" s="1"/>
  <c r="H51" i="61" s="1"/>
  <c r="H52" i="61" s="1"/>
  <c r="H53" i="61" s="1"/>
  <c r="H54" i="61" s="1"/>
  <c r="H55" i="61" s="1"/>
  <c r="H56" i="61" s="1"/>
  <c r="H57" i="61" s="1"/>
  <c r="H58" i="61" s="1"/>
  <c r="H59" i="61" s="1"/>
  <c r="H60" i="61" s="1"/>
  <c r="H61" i="61" s="1"/>
  <c r="H62" i="61" s="1"/>
  <c r="H63" i="61" s="1"/>
  <c r="H64" i="61" s="1"/>
  <c r="H65" i="61" s="1"/>
  <c r="H66" i="61" s="1"/>
  <c r="H67" i="61" s="1"/>
  <c r="H68" i="61" s="1"/>
  <c r="H69" i="61" s="1"/>
  <c r="H70" i="61" s="1"/>
  <c r="H71" i="61" s="1"/>
  <c r="H72" i="61" s="1"/>
  <c r="H73" i="61" s="1"/>
  <c r="H74" i="61" s="1"/>
  <c r="H75" i="61" s="1"/>
  <c r="H76" i="61" s="1"/>
  <c r="H77" i="61" s="1"/>
  <c r="H78" i="61" s="1"/>
  <c r="H79" i="61" s="1"/>
  <c r="H80" i="61" s="1"/>
  <c r="H81" i="61" s="1"/>
  <c r="H82" i="61" s="1"/>
  <c r="H83" i="61" s="1"/>
  <c r="H84" i="61" s="1"/>
  <c r="H85" i="61" s="1"/>
  <c r="H86" i="61" s="1"/>
  <c r="H87" i="61" s="1"/>
  <c r="H88" i="61" s="1"/>
  <c r="H89" i="61" s="1"/>
  <c r="H90" i="61" s="1"/>
  <c r="H91" i="61" s="1"/>
  <c r="H92" i="61" s="1"/>
  <c r="H93" i="61" s="1"/>
  <c r="H94" i="61" s="1"/>
  <c r="H95" i="61" s="1"/>
  <c r="H96" i="61" s="1"/>
  <c r="H97" i="61" s="1"/>
  <c r="H98" i="61" s="1"/>
  <c r="H99" i="61" s="1"/>
  <c r="H100" i="61" s="1"/>
  <c r="H101" i="61" s="1"/>
  <c r="H102" i="61" s="1"/>
  <c r="H103" i="61" s="1"/>
  <c r="H104" i="61" s="1"/>
  <c r="H105" i="61" s="1"/>
  <c r="H106" i="61" s="1"/>
  <c r="H107" i="61" s="1"/>
  <c r="H108" i="61" s="1"/>
  <c r="H109" i="61" s="1"/>
  <c r="H110" i="61" s="1"/>
  <c r="H111" i="61" s="1"/>
  <c r="H112" i="61" s="1"/>
  <c r="H113" i="61" s="1"/>
  <c r="H114" i="61" s="1"/>
  <c r="H115" i="61" s="1"/>
  <c r="H116" i="61" s="1"/>
  <c r="H117" i="61" s="1"/>
  <c r="H118" i="61" s="1"/>
  <c r="H119" i="61" s="1"/>
  <c r="H120" i="61" s="1"/>
  <c r="H121" i="61" s="1"/>
  <c r="H122" i="61" s="1"/>
  <c r="H123" i="61" s="1"/>
  <c r="H124" i="61" s="1"/>
  <c r="H125" i="61" s="1"/>
  <c r="H126" i="61" s="1"/>
  <c r="H127" i="61" s="1"/>
  <c r="H128" i="61" s="1"/>
  <c r="H129" i="61" s="1"/>
  <c r="H130" i="61" s="1"/>
  <c r="H131" i="61" s="1"/>
  <c r="H132" i="61" s="1"/>
  <c r="H133" i="61" s="1"/>
  <c r="H134" i="61" s="1"/>
  <c r="H135" i="61" s="1"/>
  <c r="H136" i="61" s="1"/>
  <c r="H137" i="61" s="1"/>
  <c r="H138" i="61" s="1"/>
  <c r="H139" i="61" s="1"/>
  <c r="H140" i="61" s="1"/>
  <c r="H141" i="61" s="1"/>
  <c r="H142" i="61" s="1"/>
  <c r="H143" i="61" s="1"/>
  <c r="H144" i="61" s="1"/>
  <c r="H145" i="61" s="1"/>
  <c r="H146" i="61" s="1"/>
  <c r="H147" i="61" s="1"/>
  <c r="H148" i="61" s="1"/>
  <c r="H149" i="61" s="1"/>
  <c r="H150" i="61" s="1"/>
  <c r="H151" i="61" s="1"/>
  <c r="H152" i="61" s="1"/>
  <c r="H153" i="61" s="1"/>
  <c r="H154" i="61" s="1"/>
  <c r="H155" i="61" s="1"/>
  <c r="H156" i="61" s="1"/>
  <c r="H157" i="61" s="1"/>
  <c r="H158" i="61" s="1"/>
  <c r="H159" i="61" s="1"/>
  <c r="H160" i="61" s="1"/>
  <c r="H161" i="61" s="1"/>
  <c r="H162" i="61" s="1"/>
  <c r="H163" i="61" s="1"/>
  <c r="H164" i="61" s="1"/>
  <c r="H165" i="61" s="1"/>
  <c r="H166" i="61" s="1"/>
  <c r="H167" i="61" s="1"/>
  <c r="H168" i="61" s="1"/>
  <c r="H169" i="61" s="1"/>
  <c r="H170" i="61" s="1"/>
  <c r="H171" i="61" s="1"/>
  <c r="H172" i="61" s="1"/>
  <c r="H173" i="61" s="1"/>
  <c r="H174" i="61" s="1"/>
  <c r="H175" i="61" s="1"/>
  <c r="H176" i="61" s="1"/>
  <c r="H177" i="61" s="1"/>
  <c r="H178" i="61" s="1"/>
  <c r="H179" i="61" s="1"/>
  <c r="H180" i="61" s="1"/>
  <c r="H181" i="61" s="1"/>
  <c r="H182" i="61" s="1"/>
  <c r="H183" i="61" s="1"/>
  <c r="H184" i="61" s="1"/>
  <c r="H185" i="61" s="1"/>
  <c r="H186" i="61" s="1"/>
  <c r="H187" i="61" s="1"/>
  <c r="H188" i="61" s="1"/>
  <c r="H189" i="61" s="1"/>
  <c r="H190" i="61" s="1"/>
  <c r="H191" i="61" s="1"/>
  <c r="H192" i="61" s="1"/>
  <c r="H193" i="61" s="1"/>
  <c r="H194" i="61" s="1"/>
  <c r="H195" i="61" s="1"/>
  <c r="H196" i="61" s="1"/>
  <c r="H197" i="61" s="1"/>
  <c r="H198" i="61" s="1"/>
  <c r="H199" i="61" s="1"/>
  <c r="H200" i="61" s="1"/>
  <c r="H201" i="61" s="1"/>
  <c r="H202" i="61" s="1"/>
  <c r="H203" i="61" s="1"/>
  <c r="H204" i="61" s="1"/>
  <c r="H205" i="61" s="1"/>
  <c r="H206" i="61" s="1"/>
  <c r="H207" i="61" s="1"/>
  <c r="H208" i="61" s="1"/>
  <c r="H209" i="61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07" i="59"/>
  <c r="G13" i="66"/>
  <c r="G14" i="66" s="1"/>
  <c r="AD9" i="38"/>
  <c r="AD15" i="38"/>
  <c r="AD5" i="38"/>
  <c r="AD4" i="38"/>
  <c r="AD13" i="38"/>
  <c r="AD10" i="38"/>
  <c r="AD8" i="38"/>
  <c r="AD6" i="38"/>
  <c r="AD11" i="38"/>
  <c r="AD7" i="38"/>
  <c r="AD12" i="38"/>
  <c r="AD14" i="38"/>
  <c r="AD16" i="38"/>
  <c r="G210" i="61" l="1"/>
  <c r="H61" i="49"/>
  <c r="I61" i="49" s="1"/>
  <c r="I62" i="49" s="1"/>
  <c r="I63" i="49" s="1"/>
  <c r="I64" i="49" s="1"/>
  <c r="I65" i="49" s="1"/>
  <c r="J38" i="68"/>
  <c r="K38" i="68" s="1"/>
  <c r="C20" i="34" s="1"/>
  <c r="G17" i="60"/>
  <c r="G18" i="60" s="1"/>
  <c r="G19" i="60" s="1"/>
  <c r="E26" i="50"/>
  <c r="F26" i="50" s="1"/>
  <c r="F27" i="50" s="1"/>
  <c r="F28" i="50" s="1"/>
  <c r="E51" i="50"/>
  <c r="F51" i="50" s="1"/>
  <c r="F52" i="50" s="1"/>
  <c r="F53" i="50" s="1"/>
  <c r="F15" i="66"/>
  <c r="G15" i="66"/>
  <c r="G16" i="66" s="1"/>
  <c r="C40" i="68"/>
  <c r="E54" i="50" l="1"/>
  <c r="F54" i="50" s="1"/>
  <c r="F55" i="50" s="1"/>
  <c r="F29" i="50"/>
  <c r="F30" i="50" s="1"/>
  <c r="E29" i="50"/>
  <c r="F17" i="66"/>
  <c r="G17" i="66" s="1"/>
  <c r="H66" i="49"/>
  <c r="I66" i="49" s="1"/>
  <c r="I67" i="49" s="1"/>
  <c r="I68" i="49" s="1"/>
  <c r="I69" i="49" s="1"/>
  <c r="H210" i="61"/>
  <c r="H211" i="61" s="1"/>
  <c r="H212" i="61" s="1"/>
  <c r="F20" i="60"/>
  <c r="G20" i="60" s="1"/>
  <c r="G21" i="60" s="1"/>
  <c r="G22" i="60" s="1"/>
  <c r="G18" i="66"/>
  <c r="G19" i="66" s="1"/>
  <c r="F23" i="60" l="1"/>
  <c r="G23" i="60"/>
  <c r="G24" i="60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H213" i="61"/>
  <c r="H214" i="61" s="1"/>
  <c r="H215" i="61" s="1"/>
  <c r="H216" i="61" s="1"/>
  <c r="H217" i="61" s="1"/>
  <c r="G213" i="61"/>
  <c r="G20" i="66"/>
  <c r="G21" i="66" s="1"/>
  <c r="G22" i="66" s="1"/>
  <c r="E33" i="50" l="1"/>
  <c r="F33" i="50" s="1"/>
  <c r="F34" i="50" s="1"/>
  <c r="E58" i="50"/>
  <c r="F58" i="50" s="1"/>
  <c r="F59" i="50" s="1"/>
  <c r="F60" i="50" s="1"/>
  <c r="F61" i="50" s="1"/>
  <c r="F62" i="50" s="1"/>
  <c r="G218" i="61"/>
  <c r="H218" i="61"/>
  <c r="H73" i="49"/>
  <c r="I73" i="49" s="1"/>
  <c r="I74" i="49" s="1"/>
  <c r="F25" i="60"/>
  <c r="G25" i="60" s="1"/>
  <c r="G26" i="60" s="1"/>
  <c r="G235" i="61"/>
  <c r="H235" i="61" s="1"/>
  <c r="G23" i="66"/>
  <c r="G24" i="66" s="1"/>
  <c r="E35" i="50" l="1"/>
  <c r="F35" i="50" s="1"/>
  <c r="F36" i="50" s="1"/>
  <c r="F27" i="60"/>
  <c r="G27" i="60" s="1"/>
  <c r="G28" i="60" s="1"/>
  <c r="C18" i="34"/>
  <c r="C22" i="34" s="1"/>
  <c r="C237" i="61"/>
  <c r="H75" i="49"/>
  <c r="I75" i="49" s="1"/>
  <c r="I76" i="49" s="1"/>
  <c r="E63" i="50"/>
  <c r="F63" i="50" s="1"/>
  <c r="F64" i="50" s="1"/>
  <c r="F65" i="50" s="1"/>
  <c r="G25" i="66"/>
  <c r="G26" i="66" s="1"/>
  <c r="E66" i="50" l="1"/>
  <c r="F66" i="50" s="1"/>
  <c r="F67" i="50" s="1"/>
  <c r="F29" i="60"/>
  <c r="G29" i="60" s="1"/>
  <c r="G30" i="60" s="1"/>
  <c r="H77" i="49"/>
  <c r="I77" i="49" s="1"/>
  <c r="I78" i="49" s="1"/>
  <c r="E37" i="50"/>
  <c r="F37" i="50" s="1"/>
  <c r="F38" i="50" s="1"/>
  <c r="F39" i="50" s="1"/>
  <c r="F27" i="66"/>
  <c r="G27" i="66" s="1"/>
  <c r="F31" i="60" l="1"/>
  <c r="G31" i="60" s="1"/>
  <c r="G32" i="60" s="1"/>
  <c r="F40" i="50"/>
  <c r="F41" i="50" s="1"/>
  <c r="E40" i="50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F33" i="60"/>
  <c r="G33" i="60" s="1"/>
  <c r="G34" i="6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F35" i="60"/>
  <c r="G35" i="60"/>
  <c r="G36" i="60" s="1"/>
  <c r="E74" i="50"/>
  <c r="F74" i="50" s="1"/>
  <c r="F75" i="50" s="1"/>
  <c r="F76" i="50" s="1"/>
  <c r="G29" i="34"/>
  <c r="C37" i="34"/>
  <c r="F37" i="60" l="1"/>
  <c r="G37" i="60"/>
  <c r="G38" i="60" s="1"/>
  <c r="E77" i="50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H139" i="49"/>
  <c r="I139" i="49" s="1"/>
  <c r="G3" i="34" s="1"/>
  <c r="E29" i="34" a="1"/>
  <c r="E29" i="34" s="1"/>
  <c r="G45" i="34"/>
  <c r="A37" i="34" a="1"/>
  <c r="A37" i="34" s="1"/>
  <c r="F39" i="60" l="1"/>
  <c r="G39" i="60"/>
  <c r="G40" i="60" s="1"/>
  <c r="E80" i="50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F41" i="60"/>
  <c r="G41" i="60"/>
  <c r="G42" i="60" s="1"/>
  <c r="A38" i="34" a="1"/>
  <c r="A38" i="34" s="1"/>
  <c r="F91" i="50" l="1"/>
  <c r="F92" i="50" s="1"/>
  <c r="F93" i="50" s="1"/>
  <c r="F43" i="60"/>
  <c r="G43" i="60" s="1"/>
  <c r="G44" i="60" s="1"/>
  <c r="C39" i="34"/>
  <c r="F45" i="60" l="1"/>
  <c r="F58" i="60" s="1"/>
  <c r="G58" i="60" s="1"/>
  <c r="G5" i="34" s="1"/>
  <c r="E94" i="50"/>
  <c r="E109" i="50" s="1"/>
  <c r="F109" i="50" s="1"/>
  <c r="G4" i="34" s="1"/>
  <c r="G13" i="34" s="1"/>
  <c r="F94" i="50"/>
  <c r="F95" i="50" s="1"/>
  <c r="F96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45" i="60" l="1"/>
</calcChain>
</file>

<file path=xl/sharedStrings.xml><?xml version="1.0" encoding="utf-8"?>
<sst xmlns="http://schemas.openxmlformats.org/spreadsheetml/2006/main" count="5331" uniqueCount="1525">
  <si>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</si>
  <si>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</si>
  <si>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</si>
  <si>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</si>
  <si>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</si>
  <si>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</si>
  <si>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</si>
  <si>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</si>
  <si>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</si>
  <si>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</si>
  <si>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</si>
  <si>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</si>
  <si>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</si>
  <si>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</si>
  <si>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</si>
  <si>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</si>
  <si>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</si>
  <si>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</si>
  <si>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</si>
  <si>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</si>
  <si>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</si>
  <si>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</si>
  <si>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</si>
  <si>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</si>
  <si>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</si>
  <si>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</si>
  <si>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</si>
  <si>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</si>
  <si>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</si>
  <si>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</si>
  <si>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</si>
  <si>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</si>
  <si>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</si>
  <si>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</si>
  <si>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</si>
  <si>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</si>
  <si>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</si>
  <si>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</si>
  <si>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</si>
  <si>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</si>
  <si>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</si>
  <si>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</si>
  <si>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</si>
  <si>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</si>
  <si>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</si>
  <si>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</si>
  <si>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</si>
  <si>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</si>
  <si>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</si>
  <si>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</si>
  <si>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</si>
  <si>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</si>
  <si>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</si>
  <si>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</si>
  <si>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</si>
  <si>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</si>
  <si>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</si>
  <si>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</si>
  <si>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</si>
  <si>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</si>
  <si>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</si>
  <si>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</si>
  <si>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</si>
  <si>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</si>
  <si>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</si>
  <si>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</si>
  <si>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</si>
  <si>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</si>
  <si>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</si>
  <si>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</si>
  <si>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</si>
  <si>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</si>
  <si>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</si>
  <si>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</si>
  <si>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</si>
  <si>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</si>
  <si>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</si>
  <si>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</si>
  <si>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</si>
  <si>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</si>
  <si>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</si>
  <si>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</si>
  <si>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</si>
  <si>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</si>
  <si>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</si>
  <si>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</si>
  <si>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</si>
  <si>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</si>
  <si>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</si>
  <si>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</si>
  <si>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</si>
  <si>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</si>
  <si>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</si>
  <si>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</si>
  <si>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</si>
  <si>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</si>
  <si>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</si>
  <si>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</si>
  <si>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</si>
  <si>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</si>
  <si>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</si>
  <si>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</si>
  <si>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</si>
  <si>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</si>
  <si>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</si>
  <si>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</si>
  <si>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</si>
  <si>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</si>
  <si>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</si>
  <si>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</si>
  <si>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</si>
  <si>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</si>
  <si>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</si>
  <si>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</si>
  <si>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</si>
  <si>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</si>
  <si>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</si>
  <si>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</si>
  <si>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</si>
  <si>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</si>
  <si>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</si>
  <si>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</si>
  <si>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</si>
  <si>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</si>
  <si>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</si>
  <si>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</si>
  <si>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</si>
  <si>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</si>
  <si>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</si>
  <si>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</si>
  <si>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</si>
  <si>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</si>
  <si>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</si>
  <si>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</si>
  <si>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</si>
  <si>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</si>
  <si>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</si>
  <si>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</si>
  <si>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</si>
  <si>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</si>
  <si>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</si>
  <si>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</si>
  <si>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</si>
  <si>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</si>
  <si>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</si>
  <si>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</si>
  <si>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</si>
  <si>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</si>
  <si>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</si>
  <si>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</si>
  <si>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</si>
  <si>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</si>
  <si>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</si>
  <si>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</si>
  <si>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</si>
  <si>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</si>
  <si>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</si>
  <si>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</si>
  <si>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</si>
  <si>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</si>
  <si>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</si>
  <si>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</si>
  <si>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</si>
  <si>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</si>
  <si>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</si>
  <si>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</si>
  <si>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</si>
  <si>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</si>
  <si>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</si>
  <si>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</si>
  <si>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</si>
  <si>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</si>
  <si>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</si>
  <si>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</si>
  <si>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</si>
  <si>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</si>
  <si>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</si>
  <si>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</si>
  <si>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</si>
  <si>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</si>
  <si>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</si>
  <si>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</si>
  <si>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</si>
  <si>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</si>
  <si>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</si>
  <si>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</si>
  <si>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</si>
  <si>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</si>
  <si>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</si>
  <si>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</si>
  <si>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</si>
  <si>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</si>
  <si>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</si>
  <si>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</si>
  <si>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</si>
  <si>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</si>
  <si>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</si>
  <si>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</si>
  <si>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</si>
  <si>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</si>
  <si>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</si>
  <si>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</si>
  <si>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</si>
  <si>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</si>
  <si>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</si>
  <si>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</si>
  <si>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</si>
  <si>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</si>
  <si>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</si>
  <si>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</si>
  <si>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</si>
  <si>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</si>
  <si>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</si>
  <si>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</si>
  <si>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</si>
  <si>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</si>
  <si>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</si>
  <si>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</si>
  <si>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</si>
  <si>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</si>
  <si>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</si>
  <si>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</si>
  <si>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</si>
  <si>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</si>
  <si>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</si>
  <si>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</si>
  <si>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</si>
  <si>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</si>
  <si>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</si>
  <si>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</si>
  <si>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</si>
  <si>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</si>
  <si>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</si>
  <si>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</si>
  <si>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</si>
  <si>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</si>
  <si>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</si>
  <si>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</si>
  <si>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</si>
  <si>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</si>
  <si>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</si>
  <si>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</si>
  <si>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</si>
  <si>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</si>
  <si>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</si>
  <si>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</si>
  <si>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</si>
  <si>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</si>
  <si>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</si>
  <si>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</si>
  <si>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</si>
  <si>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</si>
  <si>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</si>
  <si>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</si>
  <si>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</si>
  <si>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</si>
  <si>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</si>
  <si>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</si>
  <si>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</si>
  <si>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</si>
  <si>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</si>
  <si>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</si>
  <si>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</si>
  <si>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</si>
  <si>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</si>
  <si>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</si>
  <si>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</si>
  <si>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</si>
  <si>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</si>
  <si>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</si>
  <si>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</si>
  <si>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</si>
  <si>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</si>
  <si>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</si>
  <si>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</si>
  <si>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</si>
  <si>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</si>
  <si>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</si>
  <si>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</si>
  <si>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</si>
  <si>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</si>
  <si>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</si>
  <si>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</si>
  <si>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</si>
  <si>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</si>
  <si>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</si>
  <si>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</si>
  <si>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</si>
  <si>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</si>
  <si>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</si>
  <si>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</si>
  <si>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</si>
  <si>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</si>
  <si>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</si>
  <si>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</si>
  <si>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</si>
  <si>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</si>
  <si>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</si>
  <si>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</si>
  <si>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</si>
  <si>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</si>
  <si>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</si>
  <si>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</si>
  <si>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</si>
  <si>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</si>
  <si>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</si>
  <si>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</si>
  <si>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</si>
  <si>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</si>
  <si>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</si>
  <si>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</si>
  <si>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</si>
  <si>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</si>
  <si>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</si>
  <si>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</si>
  <si>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</si>
  <si>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</si>
  <si>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</si>
  <si>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</si>
  <si>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</si>
  <si>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</si>
  <si>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</si>
  <si>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</si>
  <si>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</si>
  <si>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</si>
  <si>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</si>
  <si>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</si>
  <si>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</si>
  <si>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</si>
  <si>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</si>
  <si>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</si>
  <si>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</si>
  <si>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</si>
  <si>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</si>
  <si>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</si>
  <si>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</si>
  <si>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</si>
  <si>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</si>
  <si>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</si>
  <si>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</si>
  <si>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</si>
  <si>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</si>
  <si>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</si>
  <si>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</si>
  <si>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</si>
  <si>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</si>
  <si>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</si>
  <si>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</si>
  <si>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</si>
  <si>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</si>
  <si>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</si>
  <si>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</si>
  <si>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</si>
  <si>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</si>
  <si>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</si>
  <si>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</si>
  <si>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</si>
  <si>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</si>
  <si>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</si>
  <si>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</si>
  <si>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</si>
  <si>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</si>
  <si>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</si>
  <si>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</si>
  <si>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</si>
  <si>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</si>
  <si>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</si>
  <si>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</si>
  <si>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</si>
  <si>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</si>
  <si>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</si>
  <si>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</si>
  <si>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</si>
  <si>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</si>
  <si>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</si>
  <si>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</si>
  <si>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</si>
  <si>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</si>
  <si>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</si>
  <si>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</si>
  <si>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</si>
  <si>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</si>
  <si>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</si>
  <si>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</si>
  <si>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</si>
  <si>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</si>
  <si>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</si>
  <si>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</si>
  <si>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</si>
  <si>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</si>
  <si>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</si>
  <si>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</si>
  <si>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</si>
  <si>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</si>
  <si>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</si>
  <si>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</si>
  <si>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</si>
  <si>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</si>
  <si>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</si>
  <si>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</si>
  <si>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</si>
  <si>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</si>
  <si>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</si>
  <si>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</si>
  <si>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</si>
  <si>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</si>
  <si>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</si>
  <si>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</si>
  <si>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</si>
  <si>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</si>
  <si>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</si>
  <si>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</si>
  <si>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</si>
  <si>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</si>
  <si>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</si>
  <si>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</si>
  <si>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</si>
  <si>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</si>
  <si>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</si>
  <si>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</si>
  <si>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</si>
  <si>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</si>
  <si>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</si>
  <si>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</si>
  <si>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</si>
  <si>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</si>
  <si>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</si>
  <si>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</si>
  <si>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</si>
  <si>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</si>
  <si>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</si>
  <si>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</si>
  <si>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</si>
  <si>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</si>
  <si>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</si>
  <si>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</si>
  <si>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</si>
  <si>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</si>
  <si>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</si>
  <si>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</si>
  <si>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</si>
  <si>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</si>
  <si>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</si>
  <si>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</si>
  <si>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</si>
  <si>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</si>
  <si>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</si>
  <si>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</si>
  <si>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</si>
  <si>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</si>
  <si>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</si>
  <si>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</si>
  <si>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</si>
  <si>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</si>
  <si>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</si>
  <si>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</si>
  <si>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</si>
  <si>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</si>
  <si>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</si>
  <si>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</si>
  <si>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</si>
  <si>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</si>
  <si>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</si>
  <si>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</si>
  <si>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</si>
  <si>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</si>
  <si>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</si>
  <si>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</si>
  <si>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</si>
  <si>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</si>
  <si>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</si>
  <si>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</si>
  <si>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</si>
  <si>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</si>
  <si>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</si>
  <si>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</si>
  <si>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</si>
  <si>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</si>
  <si>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</si>
  <si>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</si>
  <si>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</si>
  <si>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</si>
  <si>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</si>
  <si>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</si>
  <si>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</si>
  <si>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</si>
  <si>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</si>
  <si>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</si>
  <si>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</si>
  <si>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</si>
  <si>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</si>
  <si>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</si>
  <si>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</si>
  <si>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</si>
  <si>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</si>
  <si>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</si>
  <si>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</si>
  <si>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</si>
  <si>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</si>
  <si>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</si>
  <si>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</si>
  <si>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</si>
  <si>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</si>
  <si>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</si>
  <si>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</si>
  <si>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</si>
  <si>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</si>
  <si>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</si>
  <si>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</si>
  <si>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</si>
  <si>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</si>
  <si>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</si>
  <si>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</si>
  <si>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</si>
  <si>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</si>
  <si>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</si>
  <si>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</si>
  <si>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</si>
  <si>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</si>
  <si>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</si>
  <si>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</si>
  <si>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</si>
  <si>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</si>
  <si>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</si>
  <si>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</si>
  <si>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</si>
  <si>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</si>
  <si>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</si>
  <si>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</si>
  <si>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</si>
  <si>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</si>
  <si>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</si>
  <si>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</si>
  <si>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</si>
  <si>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</si>
  <si>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</si>
  <si>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</si>
  <si>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</si>
  <si>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</si>
  <si>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</si>
  <si>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</si>
  <si>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</si>
  <si>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</si>
  <si>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</si>
  <si>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</si>
  <si>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</si>
  <si>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</si>
  <si>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</si>
  <si>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</si>
  <si>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</si>
  <si>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</si>
  <si>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</si>
  <si>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</si>
  <si>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</si>
  <si>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</si>
  <si>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</si>
  <si>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</si>
  <si>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</si>
  <si>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</si>
  <si>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</si>
  <si>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</si>
  <si>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</si>
  <si>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</si>
  <si>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</si>
  <si>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</si>
  <si>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</si>
  <si>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</si>
  <si>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</si>
  <si>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</si>
  <si>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</si>
  <si>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</si>
  <si>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</si>
  <si>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</si>
  <si>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</si>
  <si>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</si>
  <si>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</si>
  <si>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</si>
  <si>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</si>
  <si>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</si>
  <si>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</si>
  <si>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</si>
  <si>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</si>
  <si>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</si>
  <si>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</si>
  <si>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</si>
  <si>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</si>
  <si>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</si>
  <si>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</si>
  <si>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</si>
  <si>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</si>
  <si>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</si>
  <si>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</si>
  <si>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</si>
  <si>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</si>
  <si>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</si>
  <si>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</si>
  <si>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</si>
  <si>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</si>
  <si>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</si>
  <si>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</si>
  <si>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</si>
  <si>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</si>
  <si>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</si>
  <si>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</si>
  <si>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</si>
  <si>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</si>
  <si>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</si>
  <si>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</si>
  <si>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</si>
  <si>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</si>
  <si>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</si>
  <si>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</si>
  <si>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</si>
  <si>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</si>
  <si>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</si>
  <si>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</si>
  <si>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</si>
  <si>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</si>
  <si>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</si>
  <si>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</si>
  <si>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</si>
  <si>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</si>
  <si>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</si>
  <si>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</si>
  <si>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</si>
  <si>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</si>
  <si>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</si>
  <si>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</si>
  <si>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</si>
  <si>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</si>
  <si>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</si>
  <si>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</si>
  <si>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</si>
  <si>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</si>
  <si>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</si>
  <si>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</si>
  <si>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</si>
  <si>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</si>
  <si>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</si>
  <si>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</si>
  <si>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</si>
  <si>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</si>
  <si>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</si>
  <si>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</si>
  <si>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</si>
  <si>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</si>
  <si>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</si>
  <si>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</si>
  <si>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</si>
  <si>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</si>
  <si>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</si>
  <si>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</si>
  <si>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</si>
  <si>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</si>
  <si>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</si>
  <si>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</si>
  <si>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</si>
  <si>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</si>
  <si>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</si>
  <si>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</si>
  <si>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</si>
  <si>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</si>
  <si>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</si>
  <si>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</si>
  <si>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</si>
  <si>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</si>
  <si>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</si>
  <si>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</si>
  <si>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</si>
  <si>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</si>
  <si>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</si>
  <si>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</si>
  <si>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</si>
  <si>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</si>
  <si>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</si>
  <si>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</si>
  <si>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</si>
  <si>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</si>
  <si>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</si>
  <si>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</si>
  <si>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</si>
  <si>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</si>
  <si>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</si>
  <si>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</si>
  <si>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</si>
  <si>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</si>
  <si>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</si>
  <si>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</si>
  <si>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</si>
  <si>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</si>
  <si>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</si>
  <si>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</si>
  <si>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</si>
  <si>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</si>
  <si>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</si>
  <si>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</si>
  <si>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</si>
  <si>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</si>
  <si>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</si>
  <si>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</si>
  <si>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</si>
  <si>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</si>
  <si>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</si>
  <si>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</si>
  <si>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</si>
  <si>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</si>
  <si>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</si>
  <si>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</si>
  <si>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</si>
  <si>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</si>
  <si>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</si>
  <si>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</si>
  <si>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</si>
  <si>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</si>
  <si>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</si>
  <si>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</si>
  <si>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</si>
  <si>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</si>
  <si>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</si>
  <si>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</si>
  <si>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</si>
  <si>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</si>
  <si>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</si>
  <si>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</si>
  <si>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</si>
  <si>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</si>
  <si>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</si>
  <si>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</si>
  <si>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</si>
  <si>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</si>
  <si>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</si>
  <si>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</si>
  <si>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</si>
  <si>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</si>
  <si>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</si>
  <si>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</si>
  <si>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</si>
  <si>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</si>
  <si>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</si>
  <si>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</si>
  <si>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</si>
  <si>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</si>
  <si>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</si>
  <si>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</si>
  <si>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</si>
  <si>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</si>
  <si>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</si>
  <si>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</si>
  <si>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</si>
  <si>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</si>
  <si>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</si>
  <si>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</si>
  <si>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</si>
  <si>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</si>
  <si>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</si>
  <si>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</si>
  <si>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</si>
  <si>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</si>
  <si>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</si>
  <si>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</si>
  <si>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</si>
  <si>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</si>
  <si>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</si>
  <si>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</si>
  <si>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</si>
  <si>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</si>
  <si>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</si>
  <si>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</si>
  <si>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</si>
  <si>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</si>
  <si>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</si>
  <si>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</si>
  <si>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</si>
  <si>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</si>
  <si>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</si>
  <si>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</si>
  <si>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</si>
  <si>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</si>
  <si>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</si>
  <si>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</si>
  <si>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</si>
  <si>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</si>
  <si>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</si>
  <si>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</si>
  <si>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</si>
  <si>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</si>
  <si>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</si>
  <si>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</si>
  <si>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</si>
  <si>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</si>
  <si>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</si>
  <si>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</si>
  <si>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</si>
  <si>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</si>
  <si>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</si>
  <si>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</si>
  <si>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</si>
  <si>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</si>
  <si>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</si>
  <si>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</si>
  <si>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</si>
  <si>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</si>
  <si>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</si>
  <si>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</si>
  <si>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</si>
  <si>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</si>
  <si>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</si>
  <si>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</si>
  <si>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</si>
  <si>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</si>
  <si>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</si>
  <si>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</si>
  <si>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</si>
  <si>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</si>
  <si>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</si>
  <si>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</si>
  <si>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</si>
  <si>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</si>
  <si>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</si>
  <si>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</si>
  <si>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</si>
  <si>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</si>
  <si>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</si>
  <si>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</si>
  <si>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</si>
  <si>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</si>
  <si>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</si>
  <si>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</si>
  <si>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</si>
  <si>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</si>
  <si>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</si>
  <si>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</si>
  <si>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</si>
  <si>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</si>
  <si>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</si>
  <si>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</si>
  <si>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</si>
  <si>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</si>
  <si>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</si>
  <si>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</si>
  <si>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</si>
  <si>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</si>
  <si>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</si>
  <si>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</si>
  <si>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</si>
  <si>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</si>
  <si>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</si>
  <si>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</si>
  <si>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</si>
  <si>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</si>
  <si>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</si>
  <si>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</si>
  <si>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</si>
  <si>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</si>
  <si>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</si>
  <si>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</si>
  <si>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</si>
  <si>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</si>
  <si>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</si>
  <si>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</si>
  <si>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</si>
  <si>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</si>
  <si>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</si>
  <si>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</si>
  <si>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</si>
  <si>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</si>
  <si>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</si>
  <si>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</si>
  <si>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</si>
  <si>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</si>
  <si>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</si>
  <si>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</si>
  <si>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</si>
  <si>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</si>
  <si>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</si>
  <si>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</si>
  <si>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</si>
  <si>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</si>
  <si>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</si>
  <si>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</si>
  <si>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</si>
  <si>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</si>
  <si>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</si>
  <si>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</si>
  <si>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</si>
  <si>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</si>
  <si>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</si>
  <si>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</si>
  <si>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</si>
  <si>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</si>
  <si>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</si>
  <si>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</si>
  <si>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</si>
  <si>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</si>
  <si>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</si>
  <si>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</si>
  <si>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</si>
  <si>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</si>
  <si>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</si>
  <si>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</si>
  <si>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</si>
  <si>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</si>
  <si>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</si>
  <si>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</si>
  <si>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</si>
  <si>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</si>
  <si>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</si>
  <si>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</si>
  <si>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</si>
  <si>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</si>
  <si>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</si>
  <si>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</si>
  <si>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</si>
  <si>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</si>
  <si>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</si>
  <si>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</si>
  <si>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</si>
  <si>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</si>
  <si>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</si>
  <si>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</si>
  <si>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</si>
  <si>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</si>
  <si>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</si>
  <si>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</si>
  <si>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</si>
  <si>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</si>
  <si>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</si>
  <si>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</si>
  <si>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</si>
  <si>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</si>
  <si>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</si>
  <si>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</si>
  <si>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</si>
  <si>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</si>
  <si>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</si>
  <si>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</si>
  <si>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</si>
  <si>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</si>
  <si>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</si>
  <si>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</si>
  <si>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</si>
  <si>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</si>
  <si>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</si>
  <si>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</si>
  <si>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</si>
  <si>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</si>
  <si>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</si>
  <si>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</si>
  <si>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</si>
  <si>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</si>
  <si>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</si>
  <si>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</si>
  <si>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</si>
  <si>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</si>
  <si>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</si>
  <si>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</si>
  <si>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</si>
  <si>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</si>
  <si>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</si>
  <si>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</si>
  <si>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</si>
  <si>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</si>
  <si>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</si>
  <si>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</si>
  <si>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</si>
  <si>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</si>
  <si>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</si>
  <si>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</si>
  <si>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</si>
  <si>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</si>
  <si>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</si>
  <si>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</si>
  <si>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</si>
  <si>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</si>
  <si>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</si>
  <si>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</si>
  <si>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</si>
  <si>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</si>
  <si>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</si>
  <si>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</si>
  <si>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</si>
  <si>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</si>
  <si>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</si>
  <si>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</si>
  <si>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</si>
  <si>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</si>
  <si>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</si>
  <si>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</si>
  <si>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</si>
  <si>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</si>
  <si>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</si>
  <si>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</si>
  <si>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</si>
  <si>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</si>
  <si>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</si>
  <si>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</si>
  <si>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</si>
  <si>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</si>
  <si>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</si>
  <si>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</si>
  <si>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</si>
  <si>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</si>
  <si>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</si>
  <si>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</si>
  <si>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</si>
  <si>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</si>
  <si>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</si>
  <si>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</si>
  <si>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</si>
  <si>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</si>
  <si>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</si>
  <si>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</si>
  <si>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</si>
  <si>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</si>
  <si>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</si>
  <si>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</si>
  <si>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</si>
  <si>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</si>
  <si>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</si>
  <si>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</si>
  <si>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</si>
  <si>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</si>
  <si>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</si>
  <si>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</si>
  <si>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</si>
  <si>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</si>
  <si>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</si>
  <si>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</si>
  <si>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</si>
  <si>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</si>
  <si>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</si>
  <si>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</si>
  <si>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</si>
  <si>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</si>
  <si>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</si>
  <si>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</si>
  <si>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</si>
  <si>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</si>
  <si>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</si>
  <si>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</si>
  <si>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</si>
  <si>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</si>
  <si>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</si>
  <si>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</si>
  <si>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</si>
  <si>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</si>
  <si>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</si>
  <si>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</si>
  <si>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</si>
  <si>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</si>
  <si>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</si>
  <si>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</si>
  <si>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</si>
  <si>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</si>
  <si>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</si>
  <si>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</si>
  <si>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</si>
  <si>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</si>
  <si>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</si>
  <si>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</si>
  <si>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</si>
  <si>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</si>
  <si>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</si>
  <si>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</si>
  <si>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</si>
  <si>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</si>
  <si>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</si>
  <si>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</si>
  <si>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</si>
  <si>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</si>
  <si>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</si>
  <si>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</si>
  <si>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</si>
  <si>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</si>
  <si>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</si>
  <si>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</si>
  <si>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</si>
  <si>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</si>
  <si>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</si>
  <si>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</si>
  <si>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</si>
  <si>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</si>
  <si>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</si>
  <si>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</si>
  <si>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</si>
  <si>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</si>
  <si>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</si>
  <si>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</si>
  <si>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</si>
  <si>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</si>
  <si>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</si>
  <si>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</si>
  <si>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</si>
  <si>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</si>
  <si>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</si>
  <si>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</si>
  <si>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</si>
  <si>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</si>
  <si>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</si>
  <si>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</si>
  <si>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</si>
  <si>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</si>
  <si>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</si>
  <si>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</si>
  <si>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</si>
  <si>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</si>
  <si>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</si>
  <si>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</si>
  <si>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</si>
  <si>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</si>
  <si>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</si>
  <si>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</si>
  <si>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</si>
  <si>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</si>
  <si>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</si>
  <si>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</si>
  <si>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</si>
  <si>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</si>
  <si>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</si>
  <si>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</si>
  <si>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</si>
  <si>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</si>
  <si>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</si>
  <si>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</si>
  <si>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</si>
  <si>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</si>
  <si>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</si>
  <si>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</si>
  <si>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</si>
  <si>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</si>
  <si>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</si>
  <si>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</si>
  <si>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</si>
  <si>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</si>
  <si>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</si>
  <si>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</si>
  <si>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</si>
  <si>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</si>
  <si>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</si>
  <si>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</si>
  <si>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</si>
  <si>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</si>
  <si>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</si>
  <si>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</si>
  <si>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</si>
  <si>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</si>
  <si>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</si>
  <si>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</si>
  <si>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</si>
  <si>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</si>
  <si>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</si>
  <si>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</si>
  <si>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</si>
  <si>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</si>
  <si>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</si>
  <si>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</si>
  <si>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</si>
  <si>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</si>
  <si>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</si>
  <si>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</si>
  <si>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</si>
  <si>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</si>
  <si>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</si>
  <si>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</si>
  <si>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</si>
  <si>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</si>
  <si>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</si>
  <si>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</si>
  <si>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</si>
  <si>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</si>
  <si>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</si>
  <si>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</si>
  <si>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</si>
  <si>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</si>
  <si>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</si>
  <si>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</si>
  <si>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</si>
  <si>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</si>
  <si>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</si>
  <si>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</si>
  <si>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</si>
  <si>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</si>
  <si>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</si>
  <si>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</si>
  <si>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</si>
  <si>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</si>
  <si>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</si>
  <si>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</si>
  <si>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</si>
  <si>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</si>
  <si>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</si>
  <si>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</si>
  <si>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</si>
  <si>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</si>
  <si>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</si>
  <si>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</si>
  <si>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</si>
  <si>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</si>
  <si>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</si>
  <si>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</si>
  <si>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</si>
  <si>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</si>
  <si>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</si>
  <si>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</si>
  <si>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</si>
  <si>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</si>
  <si>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</si>
  <si>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</si>
  <si>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</si>
  <si>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</si>
  <si>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</si>
  <si>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</si>
  <si>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</si>
  <si>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</si>
  <si>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</si>
  <si>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</si>
  <si>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</si>
  <si>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</si>
  <si>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</si>
  <si>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</si>
  <si>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</si>
  <si>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</si>
  <si>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</si>
  <si>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</si>
  <si>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</si>
  <si>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</si>
  <si>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</si>
  <si>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</si>
  <si>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</si>
  <si>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</si>
  <si>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</si>
  <si>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</si>
  <si>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</si>
  <si>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</si>
  <si>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</si>
  <si>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</si>
  <si>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</si>
  <si>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</si>
  <si>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</si>
  <si>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</si>
  <si>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</si>
  <si>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</si>
  <si>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</si>
  <si>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</si>
  <si>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</si>
  <si>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</si>
  <si>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</si>
  <si>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</si>
  <si>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</si>
  <si>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</si>
  <si>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</si>
  <si>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</si>
  <si>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</si>
  <si>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</si>
  <si>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</si>
  <si>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</si>
  <si>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</si>
  <si>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</si>
  <si>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</si>
  <si>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</si>
  <si>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</si>
  <si>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</si>
  <si>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</si>
  <si>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</si>
  <si>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</si>
  <si>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</si>
  <si>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</si>
  <si>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</si>
  <si>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</si>
  <si>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</si>
  <si>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</si>
  <si>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</si>
  <si>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</si>
  <si>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</si>
  <si>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</si>
  <si>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</si>
  <si>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</si>
  <si>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</si>
  <si>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</si>
  <si>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</si>
  <si>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</si>
  <si>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</si>
  <si>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</si>
  <si>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</si>
  <si>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</si>
  <si>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</si>
  <si>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</si>
  <si>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</si>
  <si>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</si>
  <si>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</si>
  <si>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</si>
  <si>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</si>
  <si>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</si>
  <si>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</si>
  <si>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</si>
  <si>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</si>
  <si>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</si>
  <si>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</si>
  <si>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</si>
  <si>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</si>
  <si>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</si>
  <si>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</si>
  <si>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</si>
  <si>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</si>
  <si>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</si>
  <si>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</si>
  <si>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</si>
  <si>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</si>
  <si>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</si>
  <si>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</si>
  <si>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</si>
  <si>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</si>
  <si>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</si>
  <si>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</si>
  <si>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</si>
  <si>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</si>
  <si>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</si>
  <si>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</si>
  <si>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</si>
  <si>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</si>
  <si>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</si>
  <si>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</si>
  <si>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</si>
  <si>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</si>
  <si>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</si>
  <si>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</si>
  <si>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</si>
  <si>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</si>
  <si>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</si>
  <si>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</si>
  <si>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</si>
  <si>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</si>
  <si>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</si>
  <si>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</si>
  <si>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</si>
  <si>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</si>
  <si>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</si>
  <si>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</si>
  <si>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</si>
  <si>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</si>
  <si>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</si>
  <si>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</si>
  <si>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</si>
  <si>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</si>
  <si>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</si>
  <si>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</si>
  <si>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</si>
  <si>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</si>
  <si>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</si>
  <si>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</si>
  <si>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</si>
  <si>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</si>
  <si>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</si>
  <si>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</si>
  <si>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</si>
  <si>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</si>
  <si>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</si>
  <si>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</si>
  <si>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</si>
  <si>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</si>
  <si>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</si>
  <si>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</si>
  <si>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</si>
  <si>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</si>
  <si>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</si>
  <si>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</si>
  <si>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</si>
  <si>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</si>
  <si>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</si>
  <si>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</si>
  <si>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</si>
  <si>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</si>
  <si>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</si>
  <si>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</si>
  <si>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</si>
  <si>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</si>
  <si>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</si>
  <si>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</si>
  <si>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</si>
  <si>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</si>
  <si>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</si>
  <si>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</si>
  <si>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</si>
  <si>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</si>
  <si>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</si>
  <si>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</si>
  <si>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</si>
  <si>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</si>
  <si>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</si>
  <si>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Tiền xe A Trí ( 29/10 - 11/12)</t>
  </si>
  <si>
    <t>Tiền điện kỳ 3/12 - LA</t>
  </si>
  <si>
    <t>Quỹ TM</t>
  </si>
  <si>
    <t>Tồn</t>
  </si>
  <si>
    <t>Nộp tiền mặt Q4 - Trà Vinh</t>
  </si>
  <si>
    <t>Chuyển tiền điện kì 2/T12 Trà Vinh</t>
  </si>
  <si>
    <t>Phí chuyển tiền</t>
  </si>
  <si>
    <t>NH - Long An</t>
  </si>
  <si>
    <t>NH - Trà Vinh</t>
  </si>
  <si>
    <t>1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</si>
  <si>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</si>
  <si>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</si>
  <si>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</si>
  <si>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</si>
  <si>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</si>
  <si>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</si>
  <si>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</si>
  <si>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</si>
  <si>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</si>
  <si>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</si>
  <si>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</si>
  <si>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</si>
  <si>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</si>
  <si>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</si>
  <si>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</si>
  <si>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</si>
  <si>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</si>
  <si>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</si>
  <si>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</si>
  <si>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</si>
  <si>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</si>
  <si>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</si>
  <si>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</si>
  <si>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</si>
  <si>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</si>
  <si>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</si>
  <si>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</si>
  <si>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</si>
  <si>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</si>
  <si>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</si>
  <si>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</si>
  <si>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</si>
  <si>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</si>
  <si>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</si>
  <si>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</si>
  <si>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</si>
  <si>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Tiền áo BHLĐ ( Hoàng Hải)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</si>
  <si>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</si>
  <si>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</si>
  <si>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</si>
  <si>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</si>
  <si>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</si>
  <si>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</si>
  <si>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</si>
  <si>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</si>
  <si>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</si>
  <si>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</si>
  <si>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</si>
  <si>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</si>
  <si>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</si>
  <si>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</si>
  <si>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</si>
  <si>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</si>
  <si>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</si>
  <si>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</si>
  <si>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</si>
  <si>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</si>
  <si>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</si>
  <si>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</si>
  <si>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</si>
  <si>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</si>
  <si>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</si>
  <si>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</si>
  <si>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</si>
  <si>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</si>
  <si>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</si>
  <si>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</si>
  <si>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</si>
  <si>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</si>
  <si>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</si>
  <si>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</si>
  <si>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</si>
  <si>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</si>
  <si>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</si>
  <si>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</si>
  <si>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</si>
  <si>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</si>
  <si>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</si>
  <si>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</si>
  <si>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</si>
  <si>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</si>
  <si>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</si>
  <si>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</si>
  <si>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</si>
  <si>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</si>
  <si>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</si>
  <si>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</si>
  <si>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</si>
  <si>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</si>
  <si>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</si>
  <si>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</si>
  <si>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</si>
  <si>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</si>
  <si>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</si>
  <si>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</si>
  <si>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</si>
  <si>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</si>
  <si>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</si>
  <si>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</si>
  <si>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</si>
  <si>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</si>
  <si>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</si>
  <si>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</si>
  <si>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</si>
  <si>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</si>
  <si>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</si>
  <si>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</si>
  <si>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</si>
  <si>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</si>
  <si>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</si>
  <si>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</si>
  <si>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</si>
  <si>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</si>
  <si>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</si>
  <si>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</si>
  <si>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</si>
  <si>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</si>
  <si>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</si>
  <si>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</si>
  <si>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</si>
  <si>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</si>
  <si>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</si>
  <si>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</si>
  <si>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Tiền điện kỳ 1/01 - LA</t>
  </si>
  <si>
    <t>Bao bì Duy Nhật ( bao PE)</t>
  </si>
  <si>
    <t>Hoa hồng APT (cont 3C)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</si>
</sst>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8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5" xfId="1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168" fontId="30" fillId="0" borderId="6" xfId="1" applyNumberFormat="1" applyFont="1" applyBorder="1" applyAlignment="1">
      <alignment vertical="center"/>
    </xf>
    <xf numFmtId="49" fontId="30" fillId="0" borderId="4" xfId="28" applyNumberFormat="1" applyFont="1" applyBorder="1" applyAlignment="1">
      <alignment horizontal="center" vertical="center" wrapText="1"/>
    </xf>
    <xf numFmtId="49" fontId="30" fillId="0" borderId="4" xfId="27" applyNumberFormat="1" applyFont="1" applyBorder="1" applyAlignment="1">
      <alignment horizontal="center" vertical="center" wrapText="1"/>
    </xf>
    <xf numFmtId="168" fontId="30" fillId="0" borderId="9" xfId="1" applyNumberFormat="1" applyFont="1" applyBorder="1" applyAlignment="1">
      <alignment vertical="center"/>
    </xf>
    <xf numFmtId="168" fontId="30" fillId="0" borderId="4" xfId="1" applyNumberFormat="1" applyFont="1" applyBorder="1" applyAlignment="1">
      <alignment vertical="center" wrapText="1"/>
    </xf>
    <xf numFmtId="168" fontId="30" fillId="0" borderId="4" xfId="1" applyNumberFormat="1" applyFont="1" applyBorder="1" applyAlignment="1">
      <alignment horizontal="center" vertical="center" wrapText="1"/>
    </xf>
    <xf numFmtId="168" fontId="30" fillId="0" borderId="6" xfId="1" applyNumberFormat="1" applyFont="1" applyBorder="1" applyAlignment="1">
      <alignment horizontal="center" vertical="center"/>
    </xf>
    <xf numFmtId="14" fontId="30" fillId="0" borderId="5" xfId="1" applyNumberFormat="1" applyFont="1" applyBorder="1" applyAlignment="1">
      <alignment horizontal="center" vertical="center"/>
    </xf>
    <xf numFmtId="14" fontId="30" fillId="0" borderId="9" xfId="1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42" fillId="0" borderId="0" xfId="39" applyNumberFormat="1" applyFont="1" applyAlignment="1">
      <alignment horizontal="left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0" fontId="42" fillId="0" borderId="0" xfId="39" applyNumberFormat="1" applyFont="1" applyAlignment="1">
      <alignment horizontal="center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59990640</v>
          </cell>
        </row>
        <row r="6">
          <cell r="B6" t="str">
            <v>Cty TNHH SX TM Nghị Hoà</v>
          </cell>
          <cell r="C6">
            <v>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108149533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2" activePane="bottomLeft" state="frozen"/>
      <selection activeCell="A8" sqref="A8"/>
      <selection pane="bottomLeft" activeCell="C1279" sqref="C1215:C1815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0" t="s">
        <v>267</v>
      </c>
      <c r="F1" s="620"/>
      <c r="G1" s="620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21" t="s">
        <v>268</v>
      </c>
      <c r="F2" s="621"/>
      <c r="G2" s="621"/>
    </row>
    <row r="3" spans="1:8" s="237" customFormat="1" ht="16.5" customHeight="1">
      <c r="A3" s="239" t="s">
        <v>269</v>
      </c>
      <c r="B3" s="238"/>
      <c r="C3" s="238"/>
      <c r="E3" s="621"/>
      <c r="F3" s="621"/>
      <c r="G3" s="621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22" t="s">
        <v>270</v>
      </c>
      <c r="B5" s="622"/>
      <c r="C5" s="622"/>
      <c r="D5" s="622"/>
      <c r="E5" s="622"/>
      <c r="F5" s="622"/>
      <c r="G5" s="622"/>
    </row>
    <row r="6" spans="1:8">
      <c r="A6" s="623" t="s">
        <v>271</v>
      </c>
      <c r="B6" s="623"/>
      <c r="C6" s="623"/>
      <c r="D6" s="623"/>
      <c r="E6" s="623"/>
      <c r="F6" s="623"/>
      <c r="G6" s="623"/>
    </row>
    <row r="7" spans="1:8">
      <c r="A7" s="623" t="s">
        <v>272</v>
      </c>
      <c r="B7" s="623"/>
      <c r="C7" s="623"/>
      <c r="D7" s="623"/>
      <c r="E7" s="623"/>
      <c r="F7" s="623"/>
      <c r="G7" s="623"/>
    </row>
    <row r="8" spans="1:8">
      <c r="A8" s="243"/>
      <c r="F8" s="243" t="s">
        <v>273</v>
      </c>
    </row>
    <row r="9" spans="1:8" ht="24" customHeight="1">
      <c r="A9" s="624" t="s">
        <v>274</v>
      </c>
      <c r="B9" s="624" t="s">
        <v>275</v>
      </c>
      <c r="C9" s="619" t="s">
        <v>22</v>
      </c>
      <c r="D9" s="619" t="s">
        <v>276</v>
      </c>
      <c r="E9" s="619"/>
      <c r="F9" s="619" t="s">
        <v>277</v>
      </c>
      <c r="G9" s="619" t="s">
        <v>27</v>
      </c>
    </row>
    <row r="10" spans="1:8" ht="20.25" customHeight="1">
      <c r="A10" s="625"/>
      <c r="B10" s="625"/>
      <c r="C10" s="619"/>
      <c r="D10" s="245" t="s">
        <v>278</v>
      </c>
      <c r="E10" s="246" t="s">
        <v>279</v>
      </c>
      <c r="F10" s="619"/>
      <c r="G10" s="619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1289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1421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1288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613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613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1067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1288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839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1289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1421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1287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1287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1289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408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1288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1421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1289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447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1053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613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613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1053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408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1288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1421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1287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1053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1421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1287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1288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1289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839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839</v>
      </c>
      <c r="C95" s="251" t="s">
        <v>468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839</v>
      </c>
      <c r="C96" s="251" t="s">
        <v>367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408</v>
      </c>
      <c r="C97" s="251" t="s">
        <v>368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839</v>
      </c>
      <c r="C98" s="251" t="s">
        <v>369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370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371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372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1053</v>
      </c>
      <c r="C102" s="251" t="s">
        <v>373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374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1053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1288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375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613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376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377</v>
      </c>
      <c r="D111" s="254"/>
      <c r="E111" s="254">
        <v>100000000</v>
      </c>
      <c r="F111" s="255">
        <f t="shared" si="2"/>
        <v>360941000</v>
      </c>
      <c r="G111" s="250" t="s">
        <v>613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536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378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447</v>
      </c>
      <c r="C114" s="251" t="s">
        <v>379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1053</v>
      </c>
      <c r="C115" s="251" t="s">
        <v>380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381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382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383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384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385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386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1421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1053</v>
      </c>
      <c r="C129" s="251" t="s">
        <v>387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1421</v>
      </c>
      <c r="C130" s="251" t="s">
        <v>388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1421</v>
      </c>
      <c r="C132" s="251" t="s">
        <v>389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613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390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391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392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1288</v>
      </c>
      <c r="C137" s="251" t="s">
        <v>393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394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1288</v>
      </c>
      <c r="C139" s="251" t="s">
        <v>395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396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397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398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399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400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401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1053</v>
      </c>
      <c r="C147" s="251" t="s">
        <v>402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1287</v>
      </c>
      <c r="C148" s="251" t="s">
        <v>403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1053</v>
      </c>
      <c r="C149" s="251" t="s">
        <v>404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405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406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407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408</v>
      </c>
      <c r="C153" s="251" t="s">
        <v>740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1287</v>
      </c>
      <c r="C154" s="251" t="s">
        <v>409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408</v>
      </c>
      <c r="C155" s="251" t="s">
        <v>410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1053</v>
      </c>
      <c r="C156" s="251" t="s">
        <v>411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613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412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413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414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415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613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400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408</v>
      </c>
      <c r="C166" s="251" t="s">
        <v>416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1421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1287</v>
      </c>
      <c r="C168" s="251" t="s">
        <v>417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1287</v>
      </c>
      <c r="C169" s="251" t="s">
        <v>418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408</v>
      </c>
      <c r="C170" s="251" t="s">
        <v>419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408</v>
      </c>
      <c r="C171" s="251" t="s">
        <v>420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421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1053</v>
      </c>
      <c r="C173" s="251" t="s">
        <v>422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1287</v>
      </c>
      <c r="C174" s="251" t="s">
        <v>423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613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424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425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426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1421</v>
      </c>
      <c r="C179" s="251" t="s">
        <v>427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1287</v>
      </c>
      <c r="C180" s="251" t="s">
        <v>428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429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1287</v>
      </c>
      <c r="C182" s="251" t="s">
        <v>430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431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432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1289</v>
      </c>
      <c r="C186" s="251" t="s">
        <v>433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1053</v>
      </c>
      <c r="C187" s="251" t="s">
        <v>434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1421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1287</v>
      </c>
      <c r="C189" s="251" t="s">
        <v>435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436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406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406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613</v>
      </c>
      <c r="H193" s="242">
        <f t="shared" si="5"/>
        <v>2</v>
      </c>
    </row>
    <row r="194" spans="1:8" ht="18" customHeight="1">
      <c r="A194" s="253">
        <v>42039</v>
      </c>
      <c r="B194" s="253" t="s">
        <v>1053</v>
      </c>
      <c r="C194" s="251" t="s">
        <v>437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438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439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613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440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1053</v>
      </c>
      <c r="C201" s="251" t="s">
        <v>441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1053</v>
      </c>
      <c r="C202" s="251" t="s">
        <v>442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443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1288</v>
      </c>
      <c r="C204" s="251" t="s">
        <v>444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1288</v>
      </c>
      <c r="C205" s="251" t="s">
        <v>445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446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406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447</v>
      </c>
      <c r="C209" s="251" t="s">
        <v>448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449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450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451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452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453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454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455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1053</v>
      </c>
      <c r="C217" s="251" t="s">
        <v>456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457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458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459</v>
      </c>
      <c r="C223" s="251" t="s">
        <v>460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461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462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463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464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465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466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1287</v>
      </c>
      <c r="C231" s="251" t="s">
        <v>467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1053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839</v>
      </c>
      <c r="C233" s="251" t="s">
        <v>468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469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470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1053</v>
      </c>
      <c r="C236" s="251" t="s">
        <v>373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471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472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473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474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475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1289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476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1288</v>
      </c>
      <c r="C245" s="251" t="s">
        <v>477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478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1287</v>
      </c>
      <c r="C247" s="251" t="s">
        <v>479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1289</v>
      </c>
      <c r="C248" s="251" t="s">
        <v>480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1287</v>
      </c>
      <c r="C249" s="251" t="s">
        <v>481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482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483</v>
      </c>
      <c r="D252" s="254"/>
      <c r="E252" s="254">
        <v>100000000</v>
      </c>
      <c r="F252" s="255">
        <f t="shared" si="6"/>
        <v>469962000</v>
      </c>
      <c r="G252" s="250" t="s">
        <v>613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484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459</v>
      </c>
      <c r="C255" s="251" t="s">
        <v>485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459</v>
      </c>
      <c r="C256" s="251" t="s">
        <v>486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487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488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381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489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490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1288</v>
      </c>
      <c r="C263" s="251" t="s">
        <v>491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1287</v>
      </c>
      <c r="C264" s="251" t="s">
        <v>492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493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494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495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839</v>
      </c>
      <c r="C268" s="251" t="s">
        <v>468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1053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1053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496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497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498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499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500</v>
      </c>
      <c r="D276" s="254"/>
      <c r="E276" s="254">
        <v>15017000</v>
      </c>
      <c r="F276" s="255">
        <f t="shared" si="8"/>
        <v>388518000</v>
      </c>
      <c r="G276" s="250" t="s">
        <v>613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501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502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1053</v>
      </c>
      <c r="C279" s="251" t="s">
        <v>503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504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505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459</v>
      </c>
      <c r="C282" s="251" t="s">
        <v>506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459</v>
      </c>
      <c r="C283" s="251" t="s">
        <v>507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508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509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1053</v>
      </c>
      <c r="C286" s="251" t="s">
        <v>510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511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512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613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613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414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613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513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514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387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515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516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1053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408</v>
      </c>
      <c r="C304" s="251" t="s">
        <v>889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452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408</v>
      </c>
      <c r="C306" s="251" t="s">
        <v>517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1053</v>
      </c>
      <c r="C307" s="251" t="s">
        <v>518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1053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519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520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494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521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504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613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613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613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407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522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523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524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525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526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459</v>
      </c>
      <c r="C324" s="251" t="s">
        <v>527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1053</v>
      </c>
      <c r="C325" s="251" t="s">
        <v>528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529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1421</v>
      </c>
      <c r="C328" s="251" t="s">
        <v>530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839</v>
      </c>
      <c r="C330" s="251" t="s">
        <v>468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1053</v>
      </c>
      <c r="C331" s="251" t="s">
        <v>531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457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532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1288</v>
      </c>
      <c r="C335" s="251" t="s">
        <v>533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408</v>
      </c>
      <c r="C336" s="251" t="s">
        <v>534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613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376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1288</v>
      </c>
      <c r="C344" s="251" t="s">
        <v>535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536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537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538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539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540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1053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541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1288</v>
      </c>
      <c r="C354" s="251" t="s">
        <v>542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543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544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1421</v>
      </c>
      <c r="C357" s="251" t="s">
        <v>545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494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1053</v>
      </c>
      <c r="C359" s="251" t="s">
        <v>546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547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548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613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549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1288</v>
      </c>
      <c r="C364" s="251" t="s">
        <v>550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551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552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553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1287</v>
      </c>
      <c r="C370" s="251" t="s">
        <v>403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554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1053</v>
      </c>
      <c r="C372" s="251" t="s">
        <v>555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378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537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556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557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1053</v>
      </c>
      <c r="C377" s="251" t="s">
        <v>558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559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560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561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400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562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1287</v>
      </c>
      <c r="C385" s="251" t="s">
        <v>563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564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565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566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613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613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613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377</v>
      </c>
      <c r="D392" s="254"/>
      <c r="E392" s="254">
        <v>100000000</v>
      </c>
      <c r="F392" s="255">
        <f t="shared" si="10"/>
        <v>98538000</v>
      </c>
      <c r="G392" s="250" t="s">
        <v>613</v>
      </c>
      <c r="H392" s="242">
        <f t="shared" si="11"/>
        <v>3</v>
      </c>
    </row>
    <row r="393" spans="1:8" ht="18" customHeight="1">
      <c r="A393" s="253">
        <v>42075</v>
      </c>
      <c r="B393" s="253" t="s">
        <v>447</v>
      </c>
      <c r="C393" s="251" t="s">
        <v>567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1287</v>
      </c>
      <c r="C394" s="251" t="s">
        <v>568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569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570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571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572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494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573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387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574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459</v>
      </c>
      <c r="C405" s="251" t="s">
        <v>575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576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577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578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459</v>
      </c>
      <c r="C409" s="251" t="s">
        <v>575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579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580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839</v>
      </c>
      <c r="C412" s="251" t="s">
        <v>367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581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582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1053</v>
      </c>
      <c r="C416" s="251" t="s">
        <v>583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584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585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586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587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588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1053</v>
      </c>
      <c r="C423" s="251" t="s">
        <v>589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586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582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447</v>
      </c>
      <c r="C426" s="251" t="s">
        <v>590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613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494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591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1053</v>
      </c>
      <c r="C434" s="251" t="s">
        <v>592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1053</v>
      </c>
      <c r="C435" s="251" t="s">
        <v>593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1421</v>
      </c>
      <c r="C436" s="251" t="s">
        <v>594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1421</v>
      </c>
      <c r="C437" s="251" t="s">
        <v>595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596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1288</v>
      </c>
      <c r="C439" s="251" t="s">
        <v>597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598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1287</v>
      </c>
      <c r="C441" s="251" t="s">
        <v>599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1421</v>
      </c>
      <c r="C443" s="251" t="s">
        <v>600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1287</v>
      </c>
      <c r="C444" s="251" t="s">
        <v>601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613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613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602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408</v>
      </c>
      <c r="C449" s="251" t="s">
        <v>603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604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605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1053</v>
      </c>
      <c r="C453" s="251" t="s">
        <v>606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607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1421</v>
      </c>
      <c r="C456" s="251" t="s">
        <v>608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609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610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737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738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540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1053</v>
      </c>
      <c r="C462" s="251" t="s">
        <v>739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408</v>
      </c>
      <c r="C463" s="251" t="s">
        <v>740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582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741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742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1288</v>
      </c>
      <c r="C467" s="251" t="s">
        <v>743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613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500</v>
      </c>
      <c r="D470" s="254"/>
      <c r="E470" s="254">
        <v>150000000</v>
      </c>
      <c r="F470" s="255">
        <f t="shared" si="14"/>
        <v>116809000</v>
      </c>
      <c r="G470" s="250" t="s">
        <v>613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762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494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1053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744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514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745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746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747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748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1287</v>
      </c>
      <c r="C480" s="251" t="s">
        <v>749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1421</v>
      </c>
      <c r="C481" s="251" t="s">
        <v>530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750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751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752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1053</v>
      </c>
      <c r="C487" s="251" t="s">
        <v>531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753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500</v>
      </c>
      <c r="D489" s="254"/>
      <c r="E489" s="254">
        <v>100000000</v>
      </c>
      <c r="F489" s="255">
        <f t="shared" si="14"/>
        <v>1566827000</v>
      </c>
      <c r="G489" s="250" t="s">
        <v>613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754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504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613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457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755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400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758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759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760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494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613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1053</v>
      </c>
      <c r="C507" s="251" t="s">
        <v>761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762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763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764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753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408</v>
      </c>
      <c r="C512" s="251" t="s">
        <v>534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765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1287</v>
      </c>
      <c r="C514" s="251" t="s">
        <v>766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767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1287</v>
      </c>
      <c r="C516" s="251" t="s">
        <v>768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386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769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770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771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772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773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1287</v>
      </c>
      <c r="C523" s="251" t="s">
        <v>774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775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762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1053</v>
      </c>
      <c r="C526" s="251" t="s">
        <v>373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776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777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501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778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779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780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781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387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500</v>
      </c>
      <c r="D535" s="254"/>
      <c r="E535" s="254">
        <v>50000000</v>
      </c>
      <c r="F535" s="255">
        <f t="shared" si="16"/>
        <v>369579000</v>
      </c>
      <c r="G535" s="250" t="s">
        <v>613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782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783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784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785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1288</v>
      </c>
      <c r="C540" s="251" t="s">
        <v>529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408</v>
      </c>
      <c r="C543" s="251" t="s">
        <v>740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786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1053</v>
      </c>
      <c r="C546" s="251" t="s">
        <v>787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763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788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789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1287</v>
      </c>
      <c r="C550" s="251" t="s">
        <v>790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791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753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447</v>
      </c>
      <c r="C554" s="251" t="s">
        <v>792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793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1288</v>
      </c>
      <c r="C556" s="251" t="s">
        <v>791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794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795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1287</v>
      </c>
      <c r="C559" s="251" t="s">
        <v>796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797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798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1053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762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799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753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800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801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501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802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763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803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804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805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1053</v>
      </c>
      <c r="C575" s="251" t="s">
        <v>387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806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1053</v>
      </c>
      <c r="C578" s="251" t="s">
        <v>589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807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408</v>
      </c>
      <c r="C580" s="251" t="s">
        <v>740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808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1421</v>
      </c>
      <c r="C582" s="251" t="s">
        <v>789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592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839</v>
      </c>
      <c r="C584" s="251" t="s">
        <v>809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810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494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613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500</v>
      </c>
      <c r="D588" s="254"/>
      <c r="E588" s="254">
        <v>45000000</v>
      </c>
      <c r="F588" s="255">
        <f t="shared" si="16"/>
        <v>202773000</v>
      </c>
      <c r="G588" s="250" t="s">
        <v>613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754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811</v>
      </c>
      <c r="D590" s="254"/>
      <c r="E590" s="254">
        <v>50000000</v>
      </c>
      <c r="F590" s="255">
        <f t="shared" si="18"/>
        <v>92773000</v>
      </c>
      <c r="G590" s="250" t="s">
        <v>613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1288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521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1053</v>
      </c>
      <c r="C593" s="251" t="s">
        <v>402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812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813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814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815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1287</v>
      </c>
      <c r="C598" s="251" t="s">
        <v>796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776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514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1101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816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817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818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408</v>
      </c>
      <c r="C605" s="251" t="s">
        <v>740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776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839</v>
      </c>
      <c r="C607" s="251" t="s">
        <v>468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1053</v>
      </c>
      <c r="C608" s="251" t="s">
        <v>819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810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754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500</v>
      </c>
      <c r="D611" s="254"/>
      <c r="E611" s="254">
        <v>50000000</v>
      </c>
      <c r="F611" s="255">
        <f t="shared" si="18"/>
        <v>537555000</v>
      </c>
      <c r="G611" s="250" t="s">
        <v>613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820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1097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457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821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822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1421</v>
      </c>
      <c r="C618" s="251" t="s">
        <v>823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1053</v>
      </c>
      <c r="C621" s="251" t="s">
        <v>824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557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511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1421</v>
      </c>
      <c r="C625" s="251" t="s">
        <v>825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1053</v>
      </c>
      <c r="C626" s="251" t="s">
        <v>761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826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1287</v>
      </c>
      <c r="C628" s="251" t="s">
        <v>827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804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494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828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1287</v>
      </c>
      <c r="C632" s="251" t="s">
        <v>774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1288</v>
      </c>
      <c r="C633" s="251" t="s">
        <v>829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1288</v>
      </c>
      <c r="C634" s="251" t="s">
        <v>830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831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1053</v>
      </c>
      <c r="C636" s="251" t="s">
        <v>531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832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1053</v>
      </c>
      <c r="C638" s="251" t="s">
        <v>373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835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836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810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500</v>
      </c>
      <c r="D643" s="254"/>
      <c r="E643" s="254">
        <v>50000000</v>
      </c>
      <c r="F643" s="255">
        <f t="shared" si="18"/>
        <v>257510000</v>
      </c>
      <c r="G643" s="250" t="s">
        <v>613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557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387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837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1288</v>
      </c>
      <c r="C649" s="251" t="s">
        <v>838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839</v>
      </c>
      <c r="C650" s="251" t="s">
        <v>809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840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841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842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843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1053</v>
      </c>
      <c r="C656" s="251" t="s">
        <v>844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845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1421</v>
      </c>
      <c r="C658" s="251" t="s">
        <v>840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613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613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846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847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848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849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850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1287</v>
      </c>
      <c r="C666" s="251" t="s">
        <v>851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852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853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854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855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1288</v>
      </c>
      <c r="C673" s="251" t="s">
        <v>856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857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798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859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858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835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1053</v>
      </c>
      <c r="C680" s="251" t="s">
        <v>860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613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483</v>
      </c>
      <c r="D683" s="254"/>
      <c r="E683" s="254">
        <v>100000000</v>
      </c>
      <c r="F683" s="255">
        <f t="shared" si="21"/>
        <v>651916000</v>
      </c>
      <c r="G683" s="250" t="s">
        <v>613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613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500</v>
      </c>
      <c r="D685" s="254"/>
      <c r="E685" s="254">
        <v>90000000</v>
      </c>
      <c r="F685" s="255">
        <f t="shared" si="21"/>
        <v>411916000</v>
      </c>
      <c r="G685" s="250" t="s">
        <v>613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861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377</v>
      </c>
      <c r="D687" s="254"/>
      <c r="E687" s="254">
        <v>100000000</v>
      </c>
      <c r="F687" s="255">
        <f t="shared" si="21"/>
        <v>256756000</v>
      </c>
      <c r="G687" s="250" t="s">
        <v>613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810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862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811</v>
      </c>
      <c r="D690" s="254"/>
      <c r="E690" s="254">
        <v>46340000</v>
      </c>
      <c r="F690" s="255">
        <f t="shared" si="21"/>
        <v>416000</v>
      </c>
      <c r="G690" s="250" t="s">
        <v>613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863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864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865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474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866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1288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839</v>
      </c>
      <c r="C698" s="251" t="s">
        <v>468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839</v>
      </c>
      <c r="C699" s="251" t="s">
        <v>867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839</v>
      </c>
      <c r="C702" s="251" t="s">
        <v>468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839</v>
      </c>
      <c r="C703" s="251" t="s">
        <v>809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868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494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798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613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613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613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869</v>
      </c>
      <c r="D710" s="254"/>
      <c r="E710" s="254">
        <v>32517000</v>
      </c>
      <c r="F710" s="255">
        <f t="shared" si="21"/>
        <v>73808000</v>
      </c>
      <c r="G710" s="250" t="s">
        <v>613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1053</v>
      </c>
      <c r="C712" s="251" t="s">
        <v>870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514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871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872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1287</v>
      </c>
      <c r="C716" s="251" t="s">
        <v>873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874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875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839</v>
      </c>
      <c r="C719" s="251" t="s">
        <v>809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810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876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877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1053</v>
      </c>
      <c r="C723" s="251" t="s">
        <v>592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447</v>
      </c>
      <c r="C724" s="251" t="s">
        <v>878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500</v>
      </c>
      <c r="D726" s="254"/>
      <c r="E726" s="254">
        <v>90000000</v>
      </c>
      <c r="F726" s="255">
        <f t="shared" si="23"/>
        <v>151044000</v>
      </c>
      <c r="G726" s="250" t="s">
        <v>613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879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880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1053</v>
      </c>
      <c r="C729" s="251" t="s">
        <v>881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1053</v>
      </c>
      <c r="C730" s="251" t="s">
        <v>589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882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883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762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839</v>
      </c>
      <c r="C738" s="251" t="s">
        <v>867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928</v>
      </c>
      <c r="D740" s="254"/>
      <c r="E740" s="254">
        <v>140000000</v>
      </c>
      <c r="F740" s="255">
        <f t="shared" si="23"/>
        <v>561000</v>
      </c>
      <c r="G740" s="250" t="s">
        <v>613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1053</v>
      </c>
      <c r="C743" s="251" t="s">
        <v>884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613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457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798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885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886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1421</v>
      </c>
      <c r="C751" s="251" t="s">
        <v>530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408</v>
      </c>
      <c r="C752" s="251" t="s">
        <v>534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887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888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408</v>
      </c>
      <c r="C755" s="251" t="s">
        <v>889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1053</v>
      </c>
      <c r="C757" s="251" t="s">
        <v>373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458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890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1421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553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891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838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892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1053</v>
      </c>
      <c r="C766" s="251" t="s">
        <v>761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1287</v>
      </c>
      <c r="C767" s="251" t="s">
        <v>893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1287</v>
      </c>
      <c r="C768" s="251" t="s">
        <v>894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869</v>
      </c>
      <c r="D769" s="254"/>
      <c r="E769" s="254">
        <v>34172000</v>
      </c>
      <c r="F769" s="255">
        <f t="shared" si="23"/>
        <v>1056565000</v>
      </c>
      <c r="G769" s="250" t="s">
        <v>613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1067</v>
      </c>
      <c r="D770" s="254"/>
      <c r="E770" s="254">
        <v>16000000</v>
      </c>
      <c r="F770" s="255">
        <f t="shared" si="23"/>
        <v>1040565000</v>
      </c>
      <c r="G770" s="250" t="s">
        <v>613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895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896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897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883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898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1287</v>
      </c>
      <c r="C777" s="251" t="s">
        <v>899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900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901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902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839</v>
      </c>
      <c r="C781" s="251" t="s">
        <v>1466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903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613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613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811</v>
      </c>
      <c r="D785" s="254"/>
      <c r="E785" s="254">
        <v>50000000</v>
      </c>
      <c r="F785" s="255">
        <f t="shared" si="25"/>
        <v>822690000</v>
      </c>
      <c r="G785" s="250" t="s">
        <v>613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904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500</v>
      </c>
      <c r="D787" s="254"/>
      <c r="E787" s="254">
        <v>60000000</v>
      </c>
      <c r="F787" s="255">
        <f t="shared" si="25"/>
        <v>762330000</v>
      </c>
      <c r="G787" s="250" t="s">
        <v>613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905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1287</v>
      </c>
      <c r="C789" s="251" t="s">
        <v>906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907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1287</v>
      </c>
      <c r="C791" s="251" t="s">
        <v>902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908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500</v>
      </c>
      <c r="D793" s="254"/>
      <c r="E793" s="254">
        <v>20000000</v>
      </c>
      <c r="F793" s="255">
        <f t="shared" si="25"/>
        <v>724864000</v>
      </c>
      <c r="G793" s="250" t="s">
        <v>613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909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798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1053</v>
      </c>
      <c r="C796" s="251" t="s">
        <v>919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920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408</v>
      </c>
      <c r="C798" s="251" t="s">
        <v>740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1097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839</v>
      </c>
      <c r="C800" s="251" t="s">
        <v>809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358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513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777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921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922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898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923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924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1288</v>
      </c>
      <c r="C811" s="251" t="s">
        <v>925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408</v>
      </c>
      <c r="C813" s="251" t="s">
        <v>740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494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926</v>
      </c>
      <c r="D816" s="254"/>
      <c r="E816" s="254">
        <v>100000000</v>
      </c>
      <c r="F816" s="255">
        <f t="shared" si="25"/>
        <v>438699000</v>
      </c>
      <c r="G816" s="250" t="s">
        <v>613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927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521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928</v>
      </c>
      <c r="D821" s="254"/>
      <c r="E821" s="254">
        <v>160048000</v>
      </c>
      <c r="F821" s="255">
        <f t="shared" si="25"/>
        <v>200682000</v>
      </c>
      <c r="G821" s="250" t="s">
        <v>613</v>
      </c>
      <c r="H821" s="242">
        <f t="shared" si="26"/>
        <v>6</v>
      </c>
    </row>
    <row r="822" spans="1:8" ht="18" customHeight="1">
      <c r="A822" s="253">
        <v>42173</v>
      </c>
      <c r="B822" s="253" t="s">
        <v>1288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613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500</v>
      </c>
      <c r="D824" s="254"/>
      <c r="E824" s="254">
        <v>30017000</v>
      </c>
      <c r="F824" s="255">
        <f t="shared" si="25"/>
        <v>70565000</v>
      </c>
      <c r="G824" s="250" t="s">
        <v>613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929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930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813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921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1287</v>
      </c>
      <c r="C830" s="251" t="s">
        <v>931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1288</v>
      </c>
      <c r="C831" s="251" t="s">
        <v>932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933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935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933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1053</v>
      </c>
      <c r="C835" s="251" t="s">
        <v>387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936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934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937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938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939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940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941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942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943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1288</v>
      </c>
      <c r="C846" s="251" t="s">
        <v>944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945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946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947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1053</v>
      </c>
      <c r="C851" s="251" t="s">
        <v>948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1053</v>
      </c>
      <c r="C852" s="251" t="s">
        <v>949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950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839</v>
      </c>
      <c r="C854" s="251" t="s">
        <v>951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613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928</v>
      </c>
      <c r="D856" s="254"/>
      <c r="E856" s="254">
        <v>295000000</v>
      </c>
      <c r="F856" s="255">
        <f t="shared" si="27"/>
        <v>312928000</v>
      </c>
      <c r="G856" s="250" t="s">
        <v>613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952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953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1053</v>
      </c>
      <c r="C859" s="251" t="s">
        <v>954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811</v>
      </c>
      <c r="D860" s="254"/>
      <c r="E860" s="254">
        <v>100000000</v>
      </c>
      <c r="F860" s="255">
        <f t="shared" si="27"/>
        <v>165807000</v>
      </c>
      <c r="G860" s="250" t="s">
        <v>613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955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869</v>
      </c>
      <c r="D862" s="254"/>
      <c r="E862" s="254">
        <v>40832000</v>
      </c>
      <c r="F862" s="255">
        <f t="shared" si="27"/>
        <v>31624000</v>
      </c>
      <c r="G862" s="250" t="s">
        <v>613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424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956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1053</v>
      </c>
      <c r="C866" s="251" t="s">
        <v>387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1053</v>
      </c>
      <c r="C867" s="251" t="s">
        <v>957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958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1053</v>
      </c>
      <c r="C870" s="251" t="s">
        <v>589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1287</v>
      </c>
      <c r="C871" s="251" t="s">
        <v>931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500</v>
      </c>
      <c r="D872" s="254"/>
      <c r="E872" s="254">
        <v>60018000</v>
      </c>
      <c r="F872" s="255">
        <f t="shared" si="27"/>
        <v>480209000</v>
      </c>
      <c r="G872" s="250" t="s">
        <v>613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959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956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543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1053</v>
      </c>
      <c r="C876" s="251" t="s">
        <v>402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960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557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961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415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962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1053</v>
      </c>
      <c r="C883" s="251" t="s">
        <v>963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408</v>
      </c>
      <c r="C884" s="251" t="s">
        <v>964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965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459</v>
      </c>
      <c r="C886" s="251" t="s">
        <v>966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926</v>
      </c>
      <c r="D887" s="254"/>
      <c r="E887" s="254">
        <v>200830000</v>
      </c>
      <c r="F887" s="255">
        <f t="shared" si="27"/>
        <v>428134000</v>
      </c>
      <c r="G887" s="250" t="s">
        <v>613</v>
      </c>
      <c r="H887" s="242">
        <f t="shared" si="28"/>
        <v>6</v>
      </c>
    </row>
    <row r="888" spans="1:8" ht="18" customHeight="1">
      <c r="A888" s="253">
        <v>42185</v>
      </c>
      <c r="B888" s="253" t="s">
        <v>1288</v>
      </c>
      <c r="C888" s="251" t="s">
        <v>967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494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408</v>
      </c>
      <c r="C890" s="251" t="s">
        <v>968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496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969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458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970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971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972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973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613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613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974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1421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975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976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1421</v>
      </c>
      <c r="C906" s="251" t="s">
        <v>530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977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457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408</v>
      </c>
      <c r="C909" s="251" t="s">
        <v>978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857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1053</v>
      </c>
      <c r="C912" s="251" t="s">
        <v>979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752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980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424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500</v>
      </c>
      <c r="D916" s="254"/>
      <c r="E916" s="254">
        <v>50000000</v>
      </c>
      <c r="F916" s="255">
        <f t="shared" si="29"/>
        <v>34790000</v>
      </c>
      <c r="G916" s="250" t="s">
        <v>613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514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909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1053</v>
      </c>
      <c r="C920" s="251" t="s">
        <v>373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1287</v>
      </c>
      <c r="C921" s="251" t="s">
        <v>981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982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414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983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408</v>
      </c>
      <c r="C926" s="251" t="s">
        <v>740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984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985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986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987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1288</v>
      </c>
      <c r="C931" s="251" t="s">
        <v>838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988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921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1097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989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990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991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992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838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993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994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995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494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424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996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551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839</v>
      </c>
      <c r="C948" s="251" t="s">
        <v>809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997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1287</v>
      </c>
      <c r="C952" s="251" t="s">
        <v>790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1288</v>
      </c>
      <c r="C953" s="251" t="s">
        <v>998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1053</v>
      </c>
      <c r="C955" s="251" t="s">
        <v>442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999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1000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1001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1002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1003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1053</v>
      </c>
      <c r="C962" s="251" t="s">
        <v>1004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839</v>
      </c>
      <c r="C963" s="251" t="s">
        <v>809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855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1005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950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839</v>
      </c>
      <c r="C968" s="251" t="s">
        <v>809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1053</v>
      </c>
      <c r="C969" s="251" t="s">
        <v>1006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839</v>
      </c>
      <c r="C970" s="251" t="s">
        <v>809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500</v>
      </c>
      <c r="D971" s="254"/>
      <c r="E971" s="254">
        <v>70000000</v>
      </c>
      <c r="F971" s="255">
        <f t="shared" si="29"/>
        <v>1331745000</v>
      </c>
      <c r="G971" s="250" t="s">
        <v>613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995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1053</v>
      </c>
      <c r="C974" s="251" t="s">
        <v>589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1002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1053</v>
      </c>
      <c r="C976" s="251" t="s">
        <v>1007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1008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1009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798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521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1010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839</v>
      </c>
      <c r="C986" s="251" t="s">
        <v>468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613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613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869</v>
      </c>
      <c r="D989" s="254"/>
      <c r="E989" s="254">
        <v>50017000</v>
      </c>
      <c r="F989" s="255">
        <f t="shared" si="31"/>
        <v>167105000</v>
      </c>
      <c r="G989" s="250" t="s">
        <v>613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811</v>
      </c>
      <c r="D990" s="254"/>
      <c r="E990" s="254">
        <v>35840000</v>
      </c>
      <c r="F990" s="255">
        <f t="shared" si="31"/>
        <v>131265000</v>
      </c>
      <c r="G990" s="250" t="s">
        <v>613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919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1013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857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857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1053</v>
      </c>
      <c r="C996" s="251" t="s">
        <v>1014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408</v>
      </c>
      <c r="C997" s="251" t="s">
        <v>1015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928</v>
      </c>
      <c r="D999" s="254"/>
      <c r="E999" s="254">
        <v>200060000</v>
      </c>
      <c r="F999" s="255">
        <f t="shared" si="31"/>
        <v>900865000</v>
      </c>
      <c r="G999" s="250" t="s">
        <v>613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613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500</v>
      </c>
      <c r="D1001" s="254"/>
      <c r="E1001" s="254">
        <v>100000000</v>
      </c>
      <c r="F1001" s="255">
        <f t="shared" si="31"/>
        <v>565865000</v>
      </c>
      <c r="G1001" s="250" t="s">
        <v>613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377</v>
      </c>
      <c r="D1002" s="254"/>
      <c r="E1002" s="254">
        <v>100000000</v>
      </c>
      <c r="F1002" s="255">
        <f t="shared" si="31"/>
        <v>465865000</v>
      </c>
      <c r="G1002" s="250" t="s">
        <v>613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741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494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1016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1017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1013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1018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857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408</v>
      </c>
      <c r="C1012" s="251" t="s">
        <v>1019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1020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1021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1022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1421</v>
      </c>
      <c r="C1017" s="251" t="s">
        <v>1020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988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869</v>
      </c>
      <c r="D1019" s="254"/>
      <c r="E1019" s="254">
        <v>55538000</v>
      </c>
      <c r="F1019" s="255">
        <f t="shared" si="31"/>
        <v>145665000</v>
      </c>
      <c r="G1019" s="250" t="s">
        <v>613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857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1023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408</v>
      </c>
      <c r="C1024" s="251" t="s">
        <v>1024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1025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1287</v>
      </c>
      <c r="C1026" s="251" t="s">
        <v>1026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1027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839</v>
      </c>
      <c r="C1028" s="251" t="s">
        <v>1028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839</v>
      </c>
      <c r="C1029" s="251" t="s">
        <v>1029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496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1030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1031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1032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1421</v>
      </c>
      <c r="C1034" s="251" t="s">
        <v>823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459</v>
      </c>
      <c r="C1035" s="251" t="s">
        <v>1038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962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1033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613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1287</v>
      </c>
      <c r="C1041" s="251" t="s">
        <v>1034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1035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1036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1053</v>
      </c>
      <c r="C1044" s="251" t="s">
        <v>761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458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1287</v>
      </c>
      <c r="C1046" s="251" t="s">
        <v>1037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514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926</v>
      </c>
      <c r="D1048" s="254"/>
      <c r="E1048" s="254">
        <v>100000000</v>
      </c>
      <c r="F1048" s="255">
        <f t="shared" si="33"/>
        <v>358764000</v>
      </c>
      <c r="G1048" s="250" t="s">
        <v>613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1039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1040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839</v>
      </c>
      <c r="C1051" s="251" t="s">
        <v>1041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457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1040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500</v>
      </c>
      <c r="D1054" s="254"/>
      <c r="E1054" s="254">
        <v>50000000</v>
      </c>
      <c r="F1054" s="255">
        <f t="shared" si="33"/>
        <v>283507000</v>
      </c>
      <c r="G1054" s="250" t="s">
        <v>613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869</v>
      </c>
      <c r="D1055" s="254"/>
      <c r="E1055" s="254">
        <v>60000000</v>
      </c>
      <c r="F1055" s="255">
        <f t="shared" si="33"/>
        <v>223507000</v>
      </c>
      <c r="G1055" s="250" t="s">
        <v>613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1042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857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1043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1044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1053</v>
      </c>
      <c r="C1060" s="251" t="s">
        <v>1045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1046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1047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1001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1048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1049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1050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1051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1052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1053</v>
      </c>
      <c r="C1070" s="251" t="s">
        <v>1054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1055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1033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839</v>
      </c>
      <c r="C1075" s="251" t="s">
        <v>1056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613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613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1057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869</v>
      </c>
      <c r="D1079" s="254"/>
      <c r="E1079" s="254">
        <v>71430000</v>
      </c>
      <c r="F1079" s="255">
        <f t="shared" si="33"/>
        <v>169599000</v>
      </c>
      <c r="G1079" s="250" t="s">
        <v>613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1058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1048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1059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1060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1061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857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414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1053</v>
      </c>
      <c r="C1087" s="251" t="s">
        <v>1062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1063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1064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500</v>
      </c>
      <c r="D1090" s="254"/>
      <c r="E1090" s="254">
        <v>15017000</v>
      </c>
      <c r="F1090" s="255">
        <f t="shared" si="33"/>
        <v>56310000</v>
      </c>
      <c r="G1090" s="250" t="s">
        <v>613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1065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857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965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1048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1066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1067</v>
      </c>
      <c r="D1097" s="254"/>
      <c r="E1097" s="254">
        <v>30022000</v>
      </c>
      <c r="F1097" s="255">
        <f t="shared" si="33"/>
        <v>21167000</v>
      </c>
      <c r="G1097" s="250" t="s">
        <v>613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1068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1069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1070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1053</v>
      </c>
      <c r="C1105" s="251" t="s">
        <v>589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928</v>
      </c>
      <c r="D1106" s="254"/>
      <c r="E1106" s="254">
        <v>285115000</v>
      </c>
      <c r="F1106" s="255">
        <f t="shared" si="35"/>
        <v>412782000</v>
      </c>
      <c r="G1106" s="250" t="s">
        <v>613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500</v>
      </c>
      <c r="D1107" s="254"/>
      <c r="E1107" s="254">
        <v>60000000</v>
      </c>
      <c r="F1107" s="255">
        <f t="shared" si="35"/>
        <v>352782000</v>
      </c>
      <c r="G1107" s="250" t="s">
        <v>613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1071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408</v>
      </c>
      <c r="C1110" s="251" t="s">
        <v>740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613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926</v>
      </c>
      <c r="D1112" s="254"/>
      <c r="E1112" s="254">
        <v>200000000</v>
      </c>
      <c r="F1112" s="255">
        <f t="shared" si="35"/>
        <v>618723000</v>
      </c>
      <c r="G1112" s="250" t="s">
        <v>613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613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474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1072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1287</v>
      </c>
      <c r="C1118" s="251" t="s">
        <v>1073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1053</v>
      </c>
      <c r="C1119" s="251" t="s">
        <v>1074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1075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857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1076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1077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955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1078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1061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868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358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1079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1080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1081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447</v>
      </c>
      <c r="C1133" s="251" t="s">
        <v>1082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1083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344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1084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1085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476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476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1086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1287</v>
      </c>
      <c r="C1142" s="251" t="s">
        <v>1087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1088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869</v>
      </c>
      <c r="D1144" s="254"/>
      <c r="E1144" s="254">
        <v>50017000</v>
      </c>
      <c r="F1144" s="255">
        <f t="shared" si="35"/>
        <v>56914000</v>
      </c>
      <c r="G1144" s="250" t="s">
        <v>613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1089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1090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945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1091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1092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1093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1094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494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1053</v>
      </c>
      <c r="C1154" s="251" t="s">
        <v>1095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1096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551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1097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1098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839</v>
      </c>
      <c r="C1160" s="251" t="s">
        <v>1099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839</v>
      </c>
      <c r="C1161" s="251" t="s">
        <v>1100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1102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839</v>
      </c>
      <c r="C1167" s="251" t="s">
        <v>1099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839</v>
      </c>
      <c r="C1168" s="251" t="s">
        <v>1100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1017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1103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798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1104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1287</v>
      </c>
      <c r="C1173" s="251" t="s">
        <v>1105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1421</v>
      </c>
      <c r="C1174" s="251" t="s">
        <v>530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1106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839</v>
      </c>
      <c r="C1178" s="251" t="s">
        <v>809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1053</v>
      </c>
      <c r="C1180" s="251" t="s">
        <v>1107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1053</v>
      </c>
      <c r="C1184" s="251" t="s">
        <v>1108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1053</v>
      </c>
      <c r="C1185" s="251" t="s">
        <v>1109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458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457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869</v>
      </c>
      <c r="D1188" s="254"/>
      <c r="E1188" s="254">
        <v>66154000</v>
      </c>
      <c r="F1188" s="255">
        <f t="shared" si="37"/>
        <v>622850000</v>
      </c>
      <c r="G1188" s="250" t="s">
        <v>613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496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839</v>
      </c>
      <c r="C1190" s="251" t="s">
        <v>809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1053</v>
      </c>
      <c r="C1192" s="251" t="s">
        <v>1112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1110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1421</v>
      </c>
      <c r="C1194" s="251" t="s">
        <v>1111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1113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1114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839</v>
      </c>
      <c r="C1197" s="251" t="s">
        <v>1115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1116</v>
      </c>
      <c r="D1198" s="254"/>
      <c r="E1198" s="254">
        <v>70021000</v>
      </c>
      <c r="F1198" s="255">
        <f t="shared" si="37"/>
        <v>177670000</v>
      </c>
      <c r="G1198" s="250" t="s">
        <v>613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984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1117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1053</v>
      </c>
      <c r="C1201" s="251" t="s">
        <v>373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1118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1119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1120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1121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839</v>
      </c>
      <c r="C1207" s="251" t="s">
        <v>1029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1122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1123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1287</v>
      </c>
      <c r="C1210" s="251" t="s">
        <v>766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1124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1125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1126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1127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839</v>
      </c>
      <c r="C1215" s="251" t="s">
        <v>1193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1128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500</v>
      </c>
      <c r="D1217" s="254"/>
      <c r="E1217" s="254">
        <v>20017000</v>
      </c>
      <c r="F1217" s="255">
        <f t="shared" si="37"/>
        <v>484136000</v>
      </c>
      <c r="G1217" s="250" t="s">
        <v>613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1129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813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1130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1131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1053</v>
      </c>
      <c r="C1222" s="251" t="s">
        <v>1132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344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1016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514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1421</v>
      </c>
      <c r="C1227" s="251" t="s">
        <v>1133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1116</v>
      </c>
      <c r="D1228" s="254"/>
      <c r="E1228" s="254">
        <v>45217000</v>
      </c>
      <c r="F1228" s="255">
        <f t="shared" si="37"/>
        <v>392280000</v>
      </c>
      <c r="G1228" s="250" t="s">
        <v>613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869</v>
      </c>
      <c r="D1229" s="254"/>
      <c r="E1229" s="254">
        <v>70021000</v>
      </c>
      <c r="F1229" s="255">
        <f t="shared" si="37"/>
        <v>322259000</v>
      </c>
      <c r="G1229" s="250" t="s">
        <v>613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926</v>
      </c>
      <c r="D1230" s="254"/>
      <c r="E1230" s="254">
        <v>100000000</v>
      </c>
      <c r="F1230" s="255">
        <f t="shared" si="37"/>
        <v>222259000</v>
      </c>
      <c r="G1230" s="250" t="s">
        <v>613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476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1134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1053</v>
      </c>
      <c r="C1234" s="251" t="s">
        <v>1135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1288</v>
      </c>
      <c r="C1235" s="251" t="s">
        <v>1136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1137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1138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1084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1137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1287</v>
      </c>
      <c r="C1242" s="251" t="s">
        <v>1139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447</v>
      </c>
      <c r="C1246" s="251" t="s">
        <v>1140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500</v>
      </c>
      <c r="D1247" s="254"/>
      <c r="E1247" s="254">
        <v>50017000</v>
      </c>
      <c r="F1247" s="255">
        <f t="shared" si="39"/>
        <v>1126321000</v>
      </c>
      <c r="G1247" s="250" t="s">
        <v>613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1067</v>
      </c>
      <c r="D1248" s="254"/>
      <c r="E1248" s="254">
        <v>11597000</v>
      </c>
      <c r="F1248" s="255">
        <f t="shared" si="39"/>
        <v>1114724000</v>
      </c>
      <c r="G1248" s="250" t="s">
        <v>613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1141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1142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1122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1143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962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408</v>
      </c>
      <c r="C1255" s="251" t="s">
        <v>740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1053</v>
      </c>
      <c r="C1257" s="251" t="s">
        <v>589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1177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926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1116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869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1287</v>
      </c>
      <c r="C1262" s="251" t="s">
        <v>1178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945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1053</v>
      </c>
      <c r="C1264" s="251" t="s">
        <v>1179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984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1287</v>
      </c>
      <c r="C1266" s="251" t="s">
        <v>1180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1288</v>
      </c>
      <c r="C1267" s="251" t="s">
        <v>1181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1182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1183</v>
      </c>
      <c r="C1269" s="251" t="s">
        <v>1184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1185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1186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1287</v>
      </c>
      <c r="C1272" s="251" t="s">
        <v>1187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1053</v>
      </c>
      <c r="C1273" s="251" t="s">
        <v>1188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1053</v>
      </c>
      <c r="C1274" s="251" t="s">
        <v>870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1189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1190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1191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1192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839</v>
      </c>
      <c r="C1279" s="251" t="s">
        <v>1193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1194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1195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1287</v>
      </c>
      <c r="C1283" s="251" t="s">
        <v>1196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1197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1198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1199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551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1200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1288</v>
      </c>
      <c r="C1289" s="251" t="s">
        <v>1201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1202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1288</v>
      </c>
      <c r="C1293" s="251" t="s">
        <v>1203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838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500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1421</v>
      </c>
      <c r="C1297" s="251" t="s">
        <v>530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402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1204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1205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1206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1069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1053</v>
      </c>
      <c r="C1304" s="251" t="s">
        <v>1207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1053</v>
      </c>
      <c r="C1305" s="251" t="s">
        <v>1208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1053</v>
      </c>
      <c r="C1308" s="251" t="s">
        <v>761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1209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1210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921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1211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1212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1213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921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1421</v>
      </c>
      <c r="C1318" s="251" t="s">
        <v>1214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1215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1216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928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1217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1218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1122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408</v>
      </c>
      <c r="C1326" s="251" t="s">
        <v>740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458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1219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1221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1215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457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869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1089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1220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1098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1222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1053</v>
      </c>
      <c r="C1338" s="251" t="s">
        <v>373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813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1068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496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1223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1224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1225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1226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1227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500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1228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1229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1230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811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1231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850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1232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1233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1088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1234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452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1235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1236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1237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1238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551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447</v>
      </c>
      <c r="C1368" s="251" t="s">
        <v>1239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344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1212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1240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1241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1242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839</v>
      </c>
      <c r="C1375" s="251" t="s">
        <v>1028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1243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1244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1245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1246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1247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1288</v>
      </c>
      <c r="C1382" s="251" t="s">
        <v>1248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500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1249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1053</v>
      </c>
      <c r="C1385" s="251" t="s">
        <v>1250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1053</v>
      </c>
      <c r="C1386" s="251" t="s">
        <v>589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459</v>
      </c>
      <c r="C1387" s="251" t="s">
        <v>843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1251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1252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1253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553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1089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1254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869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1097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1255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1256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1257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1258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1259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1053</v>
      </c>
      <c r="C1403" s="251" t="s">
        <v>881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474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1288</v>
      </c>
      <c r="C1405" s="251" t="s">
        <v>932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1260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1017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1287</v>
      </c>
      <c r="C1408" s="251" t="s">
        <v>1261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1122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1262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945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1263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1070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921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1264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1421</v>
      </c>
      <c r="C1419" s="251" t="s">
        <v>1265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1266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1267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1268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1269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1270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1271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500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1272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1273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1103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1421</v>
      </c>
      <c r="C1434" s="251" t="s">
        <v>823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839</v>
      </c>
      <c r="C1435" s="251" t="s">
        <v>1274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1053</v>
      </c>
      <c r="C1437" s="251" t="s">
        <v>870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1215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1275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1276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1053</v>
      </c>
      <c r="C1442" s="251" t="s">
        <v>1277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1287</v>
      </c>
      <c r="C1444" s="251" t="s">
        <v>815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1278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1279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1280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1281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1287</v>
      </c>
      <c r="C1449" s="251" t="s">
        <v>1286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1215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1290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1291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458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1292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1421</v>
      </c>
      <c r="C1456" s="251" t="s">
        <v>823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1053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1287</v>
      </c>
      <c r="C1458" s="251" t="s">
        <v>1293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1294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991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1295</v>
      </c>
      <c r="C1461" s="251" t="s">
        <v>1296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1297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1255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1217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1287</v>
      </c>
      <c r="C1465" s="251" t="s">
        <v>1298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1299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500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1299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1300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1301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1287</v>
      </c>
      <c r="C1471" s="251" t="s">
        <v>1302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1303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1304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1053</v>
      </c>
      <c r="C1475" s="251" t="s">
        <v>1305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1306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1307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1308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1303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1309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1287</v>
      </c>
      <c r="C1481" s="251" t="s">
        <v>1310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1287</v>
      </c>
      <c r="C1482" s="251" t="s">
        <v>1311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408</v>
      </c>
      <c r="C1483" s="251" t="s">
        <v>1312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1053</v>
      </c>
      <c r="C1484" s="251" t="s">
        <v>1313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839</v>
      </c>
      <c r="C1485" s="251" t="s">
        <v>809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1314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1315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1316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1317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376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1318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1299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1319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559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1320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1321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1104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1197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1322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1323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1288</v>
      </c>
      <c r="C1504" s="251" t="s">
        <v>1324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1325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1327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1287</v>
      </c>
      <c r="C1507" s="251" t="s">
        <v>1328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1287</v>
      </c>
      <c r="C1508" s="251" t="s">
        <v>1329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1330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1320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1331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1332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1333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1334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1335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1053</v>
      </c>
      <c r="C1518" s="251" t="s">
        <v>1108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839</v>
      </c>
      <c r="C1519" s="251" t="s">
        <v>1336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1337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1194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500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1119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869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1197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1338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1339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1340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1231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557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358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1341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1342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1218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457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1287</v>
      </c>
      <c r="C1536" s="251" t="s">
        <v>1343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1269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1344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839</v>
      </c>
      <c r="C1539" s="251" t="s">
        <v>1345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1346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1287</v>
      </c>
      <c r="C1543" s="251" t="s">
        <v>1347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1348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552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1349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1350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1351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1053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376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475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1339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1220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1053</v>
      </c>
      <c r="C1555" s="251" t="s">
        <v>1352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1353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408</v>
      </c>
      <c r="C1559" s="251" t="s">
        <v>740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928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1089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1354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1355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1287</v>
      </c>
      <c r="C1566" s="251" t="s">
        <v>1356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1122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1357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1358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1346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1359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1217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customHeight="1">
      <c r="A1573" s="253">
        <v>42331</v>
      </c>
      <c r="B1573" s="253" t="s">
        <v>1287</v>
      </c>
      <c r="C1573" s="251" t="s">
        <v>1399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customHeight="1">
      <c r="A1574" s="253">
        <v>42331</v>
      </c>
      <c r="B1574" s="253" t="s">
        <v>337</v>
      </c>
      <c r="C1574" s="251" t="s">
        <v>1400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customHeight="1">
      <c r="A1575" s="253">
        <v>42331</v>
      </c>
      <c r="B1575" s="253" t="s">
        <v>323</v>
      </c>
      <c r="C1575" s="251" t="s">
        <v>1401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customHeight="1">
      <c r="A1576" s="253">
        <v>42331</v>
      </c>
      <c r="B1576" s="253" t="s">
        <v>323</v>
      </c>
      <c r="C1576" s="251" t="s">
        <v>1402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customHeight="1">
      <c r="A1577" s="253">
        <v>42331</v>
      </c>
      <c r="B1577" s="253" t="s">
        <v>291</v>
      </c>
      <c r="C1577" s="251" t="s">
        <v>1403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customHeight="1">
      <c r="A1578" s="253">
        <v>42332</v>
      </c>
      <c r="B1578" s="253" t="s">
        <v>323</v>
      </c>
      <c r="C1578" s="251" t="s">
        <v>476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customHeight="1">
      <c r="A1579" s="253">
        <v>42332</v>
      </c>
      <c r="B1579" s="253" t="s">
        <v>343</v>
      </c>
      <c r="C1579" s="251" t="s">
        <v>344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customHeight="1">
      <c r="A1580" s="253">
        <v>42332</v>
      </c>
      <c r="B1580" s="253" t="s">
        <v>285</v>
      </c>
      <c r="C1580" s="251" t="s">
        <v>1404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customHeight="1">
      <c r="A1581" s="253">
        <v>42332</v>
      </c>
      <c r="B1581" s="253" t="s">
        <v>300</v>
      </c>
      <c r="C1581" s="251" t="s">
        <v>1405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customHeight="1">
      <c r="A1582" s="253">
        <v>42333</v>
      </c>
      <c r="B1582" s="253" t="s">
        <v>1287</v>
      </c>
      <c r="C1582" s="251" t="s">
        <v>1406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customHeight="1">
      <c r="A1583" s="253">
        <v>42333</v>
      </c>
      <c r="B1583" s="253" t="s">
        <v>285</v>
      </c>
      <c r="C1583" s="251" t="s">
        <v>1407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customHeight="1">
      <c r="A1584" s="253">
        <v>42333</v>
      </c>
      <c r="B1584" s="253" t="s">
        <v>285</v>
      </c>
      <c r="C1584" s="251" t="s">
        <v>1197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customHeight="1">
      <c r="A1585" s="253">
        <v>42333</v>
      </c>
      <c r="B1585" s="253" t="s">
        <v>1053</v>
      </c>
      <c r="C1585" s="251" t="s">
        <v>1408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customHeight="1">
      <c r="A1586" s="253">
        <v>42333</v>
      </c>
      <c r="B1586" s="253" t="s">
        <v>291</v>
      </c>
      <c r="C1586" s="251" t="s">
        <v>1409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customHeight="1">
      <c r="A1587" s="253">
        <v>42333</v>
      </c>
      <c r="B1587" s="253" t="s">
        <v>285</v>
      </c>
      <c r="C1587" s="251" t="s">
        <v>1410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customHeight="1">
      <c r="A1588" s="253">
        <v>42334</v>
      </c>
      <c r="B1588" s="253" t="s">
        <v>1287</v>
      </c>
      <c r="C1588" s="251" t="s">
        <v>1088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customHeight="1">
      <c r="A1589" s="253">
        <v>42334</v>
      </c>
      <c r="B1589" s="253" t="s">
        <v>285</v>
      </c>
      <c r="C1589" s="251" t="s">
        <v>1411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customHeight="1">
      <c r="A1590" s="253">
        <v>42334</v>
      </c>
      <c r="B1590" s="253" t="s">
        <v>287</v>
      </c>
      <c r="C1590" s="251" t="s">
        <v>1217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customHeight="1">
      <c r="A1591" s="253">
        <v>42334</v>
      </c>
      <c r="B1591" s="253" t="s">
        <v>285</v>
      </c>
      <c r="C1591" s="251" t="s">
        <v>1412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customHeight="1">
      <c r="A1592" s="253">
        <v>42334</v>
      </c>
      <c r="B1592" s="253" t="s">
        <v>1053</v>
      </c>
      <c r="C1592" s="251" t="s">
        <v>1413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customHeight="1">
      <c r="A1593" s="253">
        <v>42335</v>
      </c>
      <c r="B1593" s="253" t="s">
        <v>285</v>
      </c>
      <c r="C1593" s="251" t="s">
        <v>1414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customHeight="1">
      <c r="A1594" s="253">
        <v>42335</v>
      </c>
      <c r="B1594" s="253" t="s">
        <v>1287</v>
      </c>
      <c r="C1594" s="251" t="s">
        <v>1415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customHeight="1">
      <c r="A1595" s="253">
        <v>42335</v>
      </c>
      <c r="B1595" s="253" t="s">
        <v>337</v>
      </c>
      <c r="C1595" s="251" t="s">
        <v>1416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customHeight="1">
      <c r="A1596" s="253">
        <v>42335</v>
      </c>
      <c r="B1596" s="253" t="s">
        <v>285</v>
      </c>
      <c r="C1596" s="251" t="s">
        <v>1197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customHeight="1">
      <c r="A1597" s="253">
        <v>42335</v>
      </c>
      <c r="B1597" s="253" t="s">
        <v>291</v>
      </c>
      <c r="C1597" s="251" t="s">
        <v>1420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customHeight="1">
      <c r="A1599" s="253">
        <v>42336</v>
      </c>
      <c r="B1599" s="253" t="s">
        <v>1287</v>
      </c>
      <c r="C1599" s="251" t="s">
        <v>1417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customHeight="1">
      <c r="A1601" s="253">
        <v>42336</v>
      </c>
      <c r="B1601" s="253" t="s">
        <v>287</v>
      </c>
      <c r="C1601" s="251" t="s">
        <v>1119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customHeight="1">
      <c r="A1602" s="253">
        <v>42336</v>
      </c>
      <c r="B1602" s="253" t="s">
        <v>287</v>
      </c>
      <c r="C1602" s="251" t="s">
        <v>500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customHeight="1">
      <c r="A1603" s="253">
        <v>42336</v>
      </c>
      <c r="B1603" s="253" t="s">
        <v>337</v>
      </c>
      <c r="C1603" s="251" t="s">
        <v>1418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customHeight="1">
      <c r="A1605" s="253">
        <v>42336</v>
      </c>
      <c r="B1605" s="253" t="s">
        <v>337</v>
      </c>
      <c r="C1605" s="251" t="s">
        <v>1419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customHeight="1">
      <c r="A1606" s="253">
        <v>42339</v>
      </c>
      <c r="B1606" s="253" t="s">
        <v>1053</v>
      </c>
      <c r="C1606" s="251" t="s">
        <v>870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customHeight="1">
      <c r="A1607" s="253">
        <v>42339</v>
      </c>
      <c r="B1607" s="253" t="s">
        <v>1053</v>
      </c>
      <c r="C1607" s="251" t="s">
        <v>881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customHeight="1">
      <c r="A1608" s="253">
        <v>42339</v>
      </c>
      <c r="B1608" s="253" t="s">
        <v>291</v>
      </c>
      <c r="C1608" s="251" t="s">
        <v>881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customHeight="1">
      <c r="A1609" s="253">
        <v>42339</v>
      </c>
      <c r="B1609" s="253" t="s">
        <v>1421</v>
      </c>
      <c r="C1609" s="251" t="s">
        <v>1422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customHeight="1">
      <c r="A1610" s="253">
        <v>42339</v>
      </c>
      <c r="B1610" s="253" t="s">
        <v>1423</v>
      </c>
      <c r="C1610" s="251" t="s">
        <v>1090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customHeight="1">
      <c r="A1612" s="253">
        <v>42339</v>
      </c>
      <c r="B1612" s="253" t="s">
        <v>285</v>
      </c>
      <c r="C1612" s="251" t="s">
        <v>1424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customHeight="1">
      <c r="A1613" s="253">
        <v>42339</v>
      </c>
      <c r="B1613" s="253" t="s">
        <v>285</v>
      </c>
      <c r="C1613" s="251" t="s">
        <v>1425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customHeight="1">
      <c r="A1614" s="253">
        <v>42339</v>
      </c>
      <c r="B1614" s="253" t="s">
        <v>1426</v>
      </c>
      <c r="C1614" s="251" t="s">
        <v>1427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customHeight="1">
      <c r="A1617" s="253">
        <v>42339</v>
      </c>
      <c r="B1617" s="253" t="s">
        <v>308</v>
      </c>
      <c r="C1617" s="251" t="s">
        <v>458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customHeight="1">
      <c r="A1618" s="253">
        <v>42339</v>
      </c>
      <c r="B1618" s="253" t="s">
        <v>343</v>
      </c>
      <c r="C1618" s="251" t="s">
        <v>1231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customHeight="1">
      <c r="A1619" s="253">
        <v>42339</v>
      </c>
      <c r="B1619" s="253" t="s">
        <v>1053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customHeight="1">
      <c r="A1620" s="253">
        <v>42339</v>
      </c>
      <c r="B1620" s="253" t="s">
        <v>318</v>
      </c>
      <c r="C1620" s="251" t="s">
        <v>1428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customHeight="1">
      <c r="A1623" s="253">
        <v>42339</v>
      </c>
      <c r="B1623" s="253" t="s">
        <v>285</v>
      </c>
      <c r="C1623" s="251" t="s">
        <v>1429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customHeight="1">
      <c r="A1624" s="253">
        <v>42339</v>
      </c>
      <c r="B1624" s="253" t="s">
        <v>74</v>
      </c>
      <c r="C1624" s="251" t="s">
        <v>519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customHeight="1">
      <c r="A1629" s="253">
        <v>42339</v>
      </c>
      <c r="B1629" s="253" t="s">
        <v>287</v>
      </c>
      <c r="C1629" s="251" t="s">
        <v>376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customHeight="1">
      <c r="A1630" s="253">
        <v>42339</v>
      </c>
      <c r="B1630" s="253" t="s">
        <v>287</v>
      </c>
      <c r="C1630" s="251" t="s">
        <v>1089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customHeight="1">
      <c r="A1632" s="253">
        <v>42339</v>
      </c>
      <c r="B1632" s="253" t="s">
        <v>337</v>
      </c>
      <c r="C1632" s="251" t="s">
        <v>496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customHeight="1">
      <c r="A1633" s="253">
        <v>42339</v>
      </c>
      <c r="B1633" s="253" t="s">
        <v>1053</v>
      </c>
      <c r="C1633" s="251" t="s">
        <v>1430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customHeight="1">
      <c r="A1634" s="253">
        <v>42339</v>
      </c>
      <c r="B1634" s="253" t="s">
        <v>839</v>
      </c>
      <c r="C1634" s="251" t="s">
        <v>1431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customHeight="1">
      <c r="A1636" s="253">
        <v>42340</v>
      </c>
      <c r="B1636" s="253" t="s">
        <v>287</v>
      </c>
      <c r="C1636" s="251" t="s">
        <v>1194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customHeight="1">
      <c r="A1637" s="253">
        <v>42340</v>
      </c>
      <c r="B1637" s="253" t="s">
        <v>285</v>
      </c>
      <c r="C1637" s="251" t="s">
        <v>1432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customHeight="1">
      <c r="A1638" s="253">
        <v>42340</v>
      </c>
      <c r="B1638" s="253" t="s">
        <v>285</v>
      </c>
      <c r="C1638" s="251" t="s">
        <v>1433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customHeight="1">
      <c r="A1639" s="253">
        <v>42340</v>
      </c>
      <c r="B1639" s="253" t="s">
        <v>285</v>
      </c>
      <c r="C1639" s="251" t="s">
        <v>1434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customHeight="1">
      <c r="A1640" s="253">
        <v>42340</v>
      </c>
      <c r="B1640" s="253" t="s">
        <v>285</v>
      </c>
      <c r="C1640" s="251" t="s">
        <v>932</v>
      </c>
      <c r="D1640" s="254"/>
      <c r="E1640" s="254">
        <v>100000</v>
      </c>
      <c r="F1640" s="255">
        <f t="shared" si="51"/>
        <v>25229000</v>
      </c>
      <c r="G1640" s="250"/>
      <c r="H1640" s="242">
        <f t="shared" si="52"/>
        <v>12</v>
      </c>
    </row>
    <row r="1641" spans="1:8" ht="18" customHeight="1">
      <c r="A1641" s="253">
        <v>42340</v>
      </c>
      <c r="B1641" s="253" t="s">
        <v>323</v>
      </c>
      <c r="C1641" s="251" t="s">
        <v>1436</v>
      </c>
      <c r="D1641" s="254">
        <v>5000000</v>
      </c>
      <c r="E1641" s="254"/>
      <c r="F1641" s="255">
        <f t="shared" si="51"/>
        <v>30229000</v>
      </c>
      <c r="G1641" s="250"/>
      <c r="H1641" s="242">
        <f t="shared" si="52"/>
        <v>12</v>
      </c>
    </row>
    <row r="1642" spans="1:8" ht="18" customHeight="1">
      <c r="A1642" s="253">
        <v>42340</v>
      </c>
      <c r="B1642" s="253" t="s">
        <v>291</v>
      </c>
      <c r="C1642" s="251" t="s">
        <v>476</v>
      </c>
      <c r="D1642" s="254"/>
      <c r="E1642" s="254">
        <v>5350000</v>
      </c>
      <c r="F1642" s="255">
        <f t="shared" si="51"/>
        <v>24879000</v>
      </c>
      <c r="G1642" s="250"/>
      <c r="H1642" s="242">
        <f t="shared" si="52"/>
        <v>12</v>
      </c>
    </row>
    <row r="1643" spans="1:8" ht="18" customHeight="1">
      <c r="A1643" s="253">
        <v>42340</v>
      </c>
      <c r="B1643" s="253" t="s">
        <v>300</v>
      </c>
      <c r="C1643" s="251" t="s">
        <v>1185</v>
      </c>
      <c r="D1643" s="254"/>
      <c r="E1643" s="254">
        <v>5610000</v>
      </c>
      <c r="F1643" s="255">
        <f t="shared" si="51"/>
        <v>19269000</v>
      </c>
      <c r="G1643" s="250"/>
      <c r="H1643" s="242">
        <f t="shared" si="52"/>
        <v>12</v>
      </c>
    </row>
    <row r="1644" spans="1:8" ht="18" customHeight="1">
      <c r="A1644" s="253">
        <v>42340</v>
      </c>
      <c r="B1644" s="253" t="s">
        <v>1053</v>
      </c>
      <c r="C1644" s="251" t="s">
        <v>1437</v>
      </c>
      <c r="D1644" s="254"/>
      <c r="E1644" s="254">
        <v>1700000</v>
      </c>
      <c r="F1644" s="255">
        <f t="shared" si="51"/>
        <v>17569000</v>
      </c>
      <c r="G1644" s="250"/>
      <c r="H1644" s="242">
        <f t="shared" si="52"/>
        <v>12</v>
      </c>
    </row>
    <row r="1645" spans="1:8" ht="18" customHeight="1">
      <c r="A1645" s="253">
        <v>42340</v>
      </c>
      <c r="B1645" s="253" t="s">
        <v>1287</v>
      </c>
      <c r="C1645" s="251" t="s">
        <v>1438</v>
      </c>
      <c r="D1645" s="254"/>
      <c r="E1645" s="254">
        <v>3400000</v>
      </c>
      <c r="F1645" s="255">
        <f t="shared" si="51"/>
        <v>14169000</v>
      </c>
      <c r="G1645" s="250"/>
      <c r="H1645" s="242">
        <f t="shared" si="52"/>
        <v>12</v>
      </c>
    </row>
    <row r="1646" spans="1:8" ht="18" customHeight="1">
      <c r="A1646" s="253">
        <v>42343</v>
      </c>
      <c r="B1646" s="253"/>
      <c r="C1646" s="251" t="s">
        <v>1439</v>
      </c>
      <c r="D1646" s="254">
        <v>20000000</v>
      </c>
      <c r="E1646" s="254"/>
      <c r="F1646" s="255">
        <f t="shared" si="51"/>
        <v>34169000</v>
      </c>
      <c r="G1646" s="250"/>
      <c r="H1646" s="242">
        <f t="shared" si="52"/>
        <v>12</v>
      </c>
    </row>
    <row r="1647" spans="1:8" ht="18" customHeight="1">
      <c r="A1647" s="253">
        <v>42343</v>
      </c>
      <c r="B1647" s="253" t="s">
        <v>287</v>
      </c>
      <c r="C1647" s="251" t="s">
        <v>500</v>
      </c>
      <c r="D1647" s="254"/>
      <c r="E1647" s="254">
        <v>18017000</v>
      </c>
      <c r="F1647" s="255">
        <f t="shared" si="51"/>
        <v>16152000</v>
      </c>
      <c r="G1647" s="250"/>
      <c r="H1647" s="242">
        <f t="shared" si="52"/>
        <v>12</v>
      </c>
    </row>
    <row r="1648" spans="1:8" ht="18" customHeight="1">
      <c r="A1648" s="253">
        <v>42343</v>
      </c>
      <c r="B1648" s="253" t="s">
        <v>285</v>
      </c>
      <c r="C1648" s="251" t="s">
        <v>1440</v>
      </c>
      <c r="D1648" s="254"/>
      <c r="E1648" s="254">
        <v>5000000</v>
      </c>
      <c r="F1648" s="255">
        <f t="shared" si="51"/>
        <v>11152000</v>
      </c>
      <c r="G1648" s="250"/>
      <c r="H1648" s="242">
        <f t="shared" si="52"/>
        <v>12</v>
      </c>
    </row>
    <row r="1649" spans="1:8" ht="18" customHeight="1">
      <c r="A1649" s="253">
        <v>42343</v>
      </c>
      <c r="B1649" s="253" t="s">
        <v>323</v>
      </c>
      <c r="C1649" s="251" t="s">
        <v>1441</v>
      </c>
      <c r="D1649" s="254">
        <v>5000000</v>
      </c>
      <c r="E1649" s="254"/>
      <c r="F1649" s="255">
        <f t="shared" si="51"/>
        <v>16152000</v>
      </c>
      <c r="G1649" s="250"/>
      <c r="H1649" s="242">
        <f t="shared" si="52"/>
        <v>12</v>
      </c>
    </row>
    <row r="1650" spans="1:8" ht="18" customHeight="1">
      <c r="A1650" s="253">
        <v>42343</v>
      </c>
      <c r="B1650" s="253" t="s">
        <v>285</v>
      </c>
      <c r="C1650" s="251" t="s">
        <v>838</v>
      </c>
      <c r="D1650" s="254"/>
      <c r="E1650" s="254">
        <v>5386000</v>
      </c>
      <c r="F1650" s="255">
        <f t="shared" si="51"/>
        <v>10766000</v>
      </c>
      <c r="G1650" s="250"/>
      <c r="H1650" s="242">
        <f t="shared" si="52"/>
        <v>12</v>
      </c>
    </row>
    <row r="1651" spans="1:8" ht="18" customHeight="1">
      <c r="A1651" s="253">
        <v>42343</v>
      </c>
      <c r="B1651" s="253" t="s">
        <v>323</v>
      </c>
      <c r="C1651" s="251" t="s">
        <v>1442</v>
      </c>
      <c r="D1651" s="254"/>
      <c r="E1651" s="254">
        <v>5000000</v>
      </c>
      <c r="F1651" s="255">
        <f t="shared" si="51"/>
        <v>5766000</v>
      </c>
      <c r="G1651" s="250"/>
      <c r="H1651" s="242">
        <f t="shared" si="52"/>
        <v>12</v>
      </c>
    </row>
    <row r="1652" spans="1:8" ht="18" customHeight="1">
      <c r="A1652" s="253">
        <v>42343</v>
      </c>
      <c r="B1652" s="253" t="s">
        <v>285</v>
      </c>
      <c r="C1652" s="251" t="s">
        <v>1443</v>
      </c>
      <c r="D1652" s="254"/>
      <c r="E1652" s="254">
        <v>700000</v>
      </c>
      <c r="F1652" s="255">
        <f t="shared" si="51"/>
        <v>5066000</v>
      </c>
      <c r="G1652" s="250"/>
      <c r="H1652" s="242">
        <f t="shared" si="52"/>
        <v>12</v>
      </c>
    </row>
    <row r="1653" spans="1:8" ht="18" customHeight="1">
      <c r="A1653" s="253">
        <v>42343</v>
      </c>
      <c r="B1653" s="253" t="s">
        <v>1053</v>
      </c>
      <c r="C1653" s="251" t="s">
        <v>1444</v>
      </c>
      <c r="D1653" s="254"/>
      <c r="E1653" s="254">
        <v>443000</v>
      </c>
      <c r="F1653" s="255">
        <f t="shared" si="51"/>
        <v>4623000</v>
      </c>
      <c r="G1653" s="250"/>
      <c r="H1653" s="242">
        <f t="shared" si="52"/>
        <v>12</v>
      </c>
    </row>
    <row r="1654" spans="1:8" ht="18" customHeight="1">
      <c r="A1654" s="253">
        <v>42345</v>
      </c>
      <c r="B1654" s="253" t="s">
        <v>74</v>
      </c>
      <c r="C1654" s="251" t="s">
        <v>294</v>
      </c>
      <c r="D1654" s="254">
        <v>160000000</v>
      </c>
      <c r="E1654" s="254"/>
      <c r="F1654" s="255">
        <f t="shared" si="51"/>
        <v>164623000</v>
      </c>
      <c r="G1654" s="250"/>
      <c r="H1654" s="242">
        <f t="shared" si="52"/>
        <v>12</v>
      </c>
    </row>
    <row r="1655" spans="1:8" ht="18" customHeight="1">
      <c r="A1655" s="253">
        <v>42345</v>
      </c>
      <c r="B1655" s="253" t="s">
        <v>1053</v>
      </c>
      <c r="C1655" s="251" t="s">
        <v>1445</v>
      </c>
      <c r="D1655" s="254"/>
      <c r="E1655" s="254">
        <v>6800000</v>
      </c>
      <c r="F1655" s="255">
        <f t="shared" si="51"/>
        <v>157823000</v>
      </c>
      <c r="G1655" s="250"/>
      <c r="H1655" s="242">
        <f t="shared" si="52"/>
        <v>12</v>
      </c>
    </row>
    <row r="1656" spans="1:8" ht="18" customHeight="1">
      <c r="A1656" s="253">
        <v>42345</v>
      </c>
      <c r="B1656" s="253" t="s">
        <v>287</v>
      </c>
      <c r="C1656" s="251" t="s">
        <v>475</v>
      </c>
      <c r="D1656" s="254"/>
      <c r="E1656" s="254">
        <v>150000000</v>
      </c>
      <c r="F1656" s="255">
        <f t="shared" si="51"/>
        <v>7823000</v>
      </c>
      <c r="G1656" s="250"/>
      <c r="H1656" s="242">
        <f t="shared" si="52"/>
        <v>12</v>
      </c>
    </row>
    <row r="1657" spans="1:8" ht="18" customHeight="1">
      <c r="A1657" s="253">
        <v>42345</v>
      </c>
      <c r="B1657" s="253" t="s">
        <v>1053</v>
      </c>
      <c r="C1657" s="251" t="s">
        <v>1446</v>
      </c>
      <c r="D1657" s="254"/>
      <c r="E1657" s="254">
        <v>1000000</v>
      </c>
      <c r="F1657" s="255">
        <f t="shared" si="51"/>
        <v>6823000</v>
      </c>
      <c r="G1657" s="250"/>
      <c r="H1657" s="242">
        <f t="shared" si="52"/>
        <v>12</v>
      </c>
    </row>
    <row r="1658" spans="1:8" ht="18" customHeight="1">
      <c r="A1658" s="253">
        <v>42345</v>
      </c>
      <c r="B1658" s="253" t="s">
        <v>1053</v>
      </c>
      <c r="C1658" s="251" t="s">
        <v>1447</v>
      </c>
      <c r="D1658" s="254"/>
      <c r="E1658" s="254">
        <v>5000000</v>
      </c>
      <c r="F1658" s="255">
        <f t="shared" si="51"/>
        <v>1823000</v>
      </c>
      <c r="G1658" s="250"/>
      <c r="H1658" s="242">
        <f t="shared" si="52"/>
        <v>12</v>
      </c>
    </row>
    <row r="1659" spans="1:8" ht="18" customHeight="1">
      <c r="A1659" s="253">
        <v>42345</v>
      </c>
      <c r="B1659" s="253" t="s">
        <v>323</v>
      </c>
      <c r="C1659" s="251" t="s">
        <v>1448</v>
      </c>
      <c r="D1659" s="254"/>
      <c r="E1659" s="254">
        <v>700000</v>
      </c>
      <c r="F1659" s="255">
        <f t="shared" si="51"/>
        <v>1123000</v>
      </c>
      <c r="G1659" s="250"/>
      <c r="H1659" s="242">
        <f t="shared" si="52"/>
        <v>12</v>
      </c>
    </row>
    <row r="1660" spans="1:8" ht="18" customHeight="1">
      <c r="A1660" s="253">
        <v>42345</v>
      </c>
      <c r="B1660" s="253" t="s">
        <v>285</v>
      </c>
      <c r="C1660" s="251" t="s">
        <v>1449</v>
      </c>
      <c r="D1660" s="254"/>
      <c r="E1660" s="254">
        <v>100000</v>
      </c>
      <c r="F1660" s="255">
        <f t="shared" si="51"/>
        <v>1023000</v>
      </c>
      <c r="G1660" s="250"/>
      <c r="H1660" s="242">
        <f t="shared" si="52"/>
        <v>12</v>
      </c>
    </row>
    <row r="1661" spans="1:8" ht="18" customHeight="1">
      <c r="A1661" s="253">
        <v>42345</v>
      </c>
      <c r="B1661" s="253" t="s">
        <v>337</v>
      </c>
      <c r="C1661" s="251" t="s">
        <v>1450</v>
      </c>
      <c r="D1661" s="254"/>
      <c r="E1661" s="254">
        <v>450000</v>
      </c>
      <c r="F1661" s="255">
        <f t="shared" si="51"/>
        <v>573000</v>
      </c>
      <c r="G1661" s="250"/>
      <c r="H1661" s="242">
        <f t="shared" si="52"/>
        <v>12</v>
      </c>
    </row>
    <row r="1662" spans="1:8" ht="18" customHeight="1">
      <c r="A1662" s="253">
        <v>42346</v>
      </c>
      <c r="B1662" s="253" t="s">
        <v>323</v>
      </c>
      <c r="C1662" s="251" t="s">
        <v>1451</v>
      </c>
      <c r="D1662" s="254">
        <v>700000</v>
      </c>
      <c r="E1662" s="254"/>
      <c r="F1662" s="255">
        <f t="shared" si="51"/>
        <v>1273000</v>
      </c>
      <c r="G1662" s="250"/>
      <c r="H1662" s="242">
        <f t="shared" si="52"/>
        <v>12</v>
      </c>
    </row>
    <row r="1663" spans="1:8" ht="18" customHeight="1">
      <c r="A1663" s="253">
        <v>42346</v>
      </c>
      <c r="B1663" s="253" t="s">
        <v>291</v>
      </c>
      <c r="C1663" s="251" t="s">
        <v>1452</v>
      </c>
      <c r="D1663" s="254"/>
      <c r="E1663" s="254">
        <v>1100000</v>
      </c>
      <c r="F1663" s="255">
        <f t="shared" si="51"/>
        <v>173000</v>
      </c>
      <c r="G1663" s="250"/>
      <c r="H1663" s="242">
        <f t="shared" si="52"/>
        <v>12</v>
      </c>
    </row>
    <row r="1664" spans="1:8" ht="18" customHeight="1">
      <c r="A1664" s="253">
        <v>42347</v>
      </c>
      <c r="B1664" s="253" t="s">
        <v>74</v>
      </c>
      <c r="C1664" s="251" t="s">
        <v>294</v>
      </c>
      <c r="D1664" s="254">
        <v>1390000000</v>
      </c>
      <c r="E1664" s="254"/>
      <c r="F1664" s="255">
        <f t="shared" si="51"/>
        <v>1390173000</v>
      </c>
      <c r="G1664" s="250"/>
      <c r="H1664" s="242">
        <f t="shared" si="52"/>
        <v>12</v>
      </c>
    </row>
    <row r="1665" spans="1:8" ht="18" customHeight="1">
      <c r="A1665" s="253">
        <v>42347</v>
      </c>
      <c r="B1665" s="253" t="s">
        <v>74</v>
      </c>
      <c r="C1665" s="251" t="s">
        <v>296</v>
      </c>
      <c r="D1665" s="254"/>
      <c r="E1665" s="254">
        <v>480000000</v>
      </c>
      <c r="F1665" s="255">
        <f t="shared" si="51"/>
        <v>910173000</v>
      </c>
      <c r="G1665" s="250"/>
      <c r="H1665" s="242">
        <f t="shared" si="52"/>
        <v>12</v>
      </c>
    </row>
    <row r="1666" spans="1:8" ht="18" customHeight="1">
      <c r="A1666" s="253">
        <v>42347</v>
      </c>
      <c r="B1666" s="253" t="s">
        <v>337</v>
      </c>
      <c r="C1666" s="251" t="s">
        <v>1453</v>
      </c>
      <c r="D1666" s="254"/>
      <c r="E1666" s="254">
        <v>50000000</v>
      </c>
      <c r="F1666" s="255">
        <f t="shared" si="51"/>
        <v>860173000</v>
      </c>
      <c r="G1666" s="250"/>
      <c r="H1666" s="242">
        <f t="shared" si="52"/>
        <v>12</v>
      </c>
    </row>
    <row r="1667" spans="1:8" ht="18" customHeight="1">
      <c r="A1667" s="253">
        <v>42347</v>
      </c>
      <c r="B1667" s="253" t="s">
        <v>337</v>
      </c>
      <c r="C1667" s="251" t="s">
        <v>1454</v>
      </c>
      <c r="D1667" s="254"/>
      <c r="E1667" s="254">
        <v>3310000</v>
      </c>
      <c r="F1667" s="255">
        <f t="shared" si="51"/>
        <v>856863000</v>
      </c>
      <c r="G1667" s="250"/>
      <c r="H1667" s="242">
        <f t="shared" si="52"/>
        <v>12</v>
      </c>
    </row>
    <row r="1668" spans="1:8" ht="18" customHeight="1">
      <c r="A1668" s="253">
        <v>42347</v>
      </c>
      <c r="B1668" s="253" t="s">
        <v>287</v>
      </c>
      <c r="C1668" s="251" t="s">
        <v>952</v>
      </c>
      <c r="D1668" s="254"/>
      <c r="E1668" s="254">
        <v>193050000</v>
      </c>
      <c r="F1668" s="255">
        <f t="shared" si="51"/>
        <v>663813000</v>
      </c>
      <c r="G1668" s="250"/>
      <c r="H1668" s="242">
        <f t="shared" si="52"/>
        <v>12</v>
      </c>
    </row>
    <row r="1669" spans="1:8" ht="18" customHeight="1">
      <c r="A1669" s="253">
        <v>42347</v>
      </c>
      <c r="B1669" s="253" t="s">
        <v>287</v>
      </c>
      <c r="C1669" s="251" t="s">
        <v>869</v>
      </c>
      <c r="D1669" s="254"/>
      <c r="E1669" s="254">
        <v>60018000</v>
      </c>
      <c r="F1669" s="255">
        <f t="shared" si="51"/>
        <v>603795000</v>
      </c>
      <c r="G1669" s="250"/>
      <c r="H1669" s="242">
        <f t="shared" si="52"/>
        <v>12</v>
      </c>
    </row>
    <row r="1670" spans="1:8" ht="18" customHeight="1">
      <c r="A1670" s="253">
        <v>42347</v>
      </c>
      <c r="B1670" s="253" t="s">
        <v>287</v>
      </c>
      <c r="C1670" s="251" t="s">
        <v>346</v>
      </c>
      <c r="D1670" s="254"/>
      <c r="E1670" s="254">
        <v>200000000</v>
      </c>
      <c r="F1670" s="255">
        <f t="shared" si="51"/>
        <v>403795000</v>
      </c>
      <c r="G1670" s="250"/>
      <c r="H1670" s="242">
        <f t="shared" si="52"/>
        <v>12</v>
      </c>
    </row>
    <row r="1671" spans="1:8" ht="18" customHeight="1">
      <c r="A1671" s="253">
        <v>42347</v>
      </c>
      <c r="B1671" s="253" t="s">
        <v>287</v>
      </c>
      <c r="C1671" s="251" t="s">
        <v>413</v>
      </c>
      <c r="D1671" s="254"/>
      <c r="E1671" s="254">
        <v>31584000</v>
      </c>
      <c r="F1671" s="255">
        <f t="shared" si="51"/>
        <v>372211000</v>
      </c>
      <c r="G1671" s="250"/>
      <c r="H1671" s="242">
        <f t="shared" si="52"/>
        <v>12</v>
      </c>
    </row>
    <row r="1672" spans="1:8" ht="18" customHeight="1">
      <c r="A1672" s="253">
        <v>42347</v>
      </c>
      <c r="B1672" s="253" t="s">
        <v>287</v>
      </c>
      <c r="C1672" s="251" t="s">
        <v>377</v>
      </c>
      <c r="D1672" s="254"/>
      <c r="E1672" s="254">
        <v>50022000</v>
      </c>
      <c r="F1672" s="255">
        <f t="shared" si="51"/>
        <v>322189000</v>
      </c>
      <c r="G1672" s="250"/>
      <c r="H1672" s="242">
        <f t="shared" si="52"/>
        <v>12</v>
      </c>
    </row>
    <row r="1673" spans="1:8" ht="18" customHeight="1">
      <c r="A1673" s="253">
        <v>42347</v>
      </c>
      <c r="B1673" s="253" t="s">
        <v>343</v>
      </c>
      <c r="C1673" s="251" t="s">
        <v>457</v>
      </c>
      <c r="D1673" s="254"/>
      <c r="E1673" s="254">
        <v>10517000</v>
      </c>
      <c r="F1673" s="255">
        <f t="shared" si="51"/>
        <v>311672000</v>
      </c>
      <c r="G1673" s="250"/>
      <c r="H1673" s="242">
        <f t="shared" si="52"/>
        <v>12</v>
      </c>
    </row>
    <row r="1674" spans="1:8" ht="18" customHeight="1">
      <c r="A1674" s="253">
        <v>42347</v>
      </c>
      <c r="B1674" s="253" t="s">
        <v>343</v>
      </c>
      <c r="C1674" s="251" t="s">
        <v>1231</v>
      </c>
      <c r="D1674" s="254"/>
      <c r="E1674" s="254">
        <v>5017000</v>
      </c>
      <c r="F1674" s="255">
        <f t="shared" si="51"/>
        <v>306655000</v>
      </c>
      <c r="G1674" s="250"/>
      <c r="H1674" s="242">
        <f t="shared" si="52"/>
        <v>12</v>
      </c>
    </row>
    <row r="1675" spans="1:8" ht="18" customHeight="1">
      <c r="A1675" s="253">
        <v>42347</v>
      </c>
      <c r="B1675" s="253" t="s">
        <v>316</v>
      </c>
      <c r="C1675" s="251" t="s">
        <v>317</v>
      </c>
      <c r="D1675" s="254"/>
      <c r="E1675" s="254">
        <v>4907000</v>
      </c>
      <c r="F1675" s="255">
        <f t="shared" si="51"/>
        <v>301748000</v>
      </c>
      <c r="G1675" s="250"/>
      <c r="H1675" s="242">
        <f t="shared" si="52"/>
        <v>12</v>
      </c>
    </row>
    <row r="1676" spans="1:8" ht="18" customHeight="1">
      <c r="A1676" s="253">
        <v>42347</v>
      </c>
      <c r="B1676" s="253" t="s">
        <v>285</v>
      </c>
      <c r="C1676" s="251" t="s">
        <v>1440</v>
      </c>
      <c r="D1676" s="254"/>
      <c r="E1676" s="254">
        <v>464000</v>
      </c>
      <c r="F1676" s="255">
        <f t="shared" si="51"/>
        <v>301284000</v>
      </c>
      <c r="G1676" s="250"/>
      <c r="H1676" s="242">
        <f t="shared" si="52"/>
        <v>12</v>
      </c>
    </row>
    <row r="1677" spans="1:8" ht="18" customHeight="1">
      <c r="A1677" s="253">
        <v>42347</v>
      </c>
      <c r="B1677" s="253" t="s">
        <v>300</v>
      </c>
      <c r="C1677" s="251" t="s">
        <v>1455</v>
      </c>
      <c r="D1677" s="254"/>
      <c r="E1677" s="254">
        <v>4790000</v>
      </c>
      <c r="F1677" s="255">
        <f t="shared" si="51"/>
        <v>296494000</v>
      </c>
      <c r="G1677" s="250"/>
      <c r="H1677" s="242">
        <f t="shared" si="52"/>
        <v>12</v>
      </c>
    </row>
    <row r="1678" spans="1:8" ht="18" customHeight="1">
      <c r="A1678" s="253">
        <v>42347</v>
      </c>
      <c r="B1678" s="253" t="s">
        <v>285</v>
      </c>
      <c r="C1678" s="251" t="s">
        <v>1456</v>
      </c>
      <c r="D1678" s="254"/>
      <c r="E1678" s="254">
        <v>40615000</v>
      </c>
      <c r="F1678" s="255">
        <f t="shared" si="51"/>
        <v>255879000</v>
      </c>
      <c r="G1678" s="250"/>
      <c r="H1678" s="242">
        <f t="shared" si="52"/>
        <v>12</v>
      </c>
    </row>
    <row r="1679" spans="1:8" ht="18" customHeight="1">
      <c r="A1679" s="253">
        <v>42347</v>
      </c>
      <c r="B1679" s="253" t="s">
        <v>285</v>
      </c>
      <c r="C1679" s="251" t="s">
        <v>1457</v>
      </c>
      <c r="D1679" s="254"/>
      <c r="E1679" s="254">
        <v>1515000</v>
      </c>
      <c r="F1679" s="255">
        <f t="shared" si="51"/>
        <v>254364000</v>
      </c>
      <c r="G1679" s="250"/>
      <c r="H1679" s="242">
        <f t="shared" si="52"/>
        <v>12</v>
      </c>
    </row>
    <row r="1680" spans="1:8" ht="18" customHeight="1">
      <c r="A1680" s="253">
        <v>42347</v>
      </c>
      <c r="B1680" s="253" t="s">
        <v>316</v>
      </c>
      <c r="C1680" s="251" t="s">
        <v>363</v>
      </c>
      <c r="D1680" s="254"/>
      <c r="E1680" s="254">
        <v>5576000</v>
      </c>
      <c r="F1680" s="255">
        <f t="shared" si="51"/>
        <v>248788000</v>
      </c>
      <c r="G1680" s="250"/>
      <c r="H1680" s="242">
        <f t="shared" si="52"/>
        <v>12</v>
      </c>
    </row>
    <row r="1681" spans="1:8" ht="18" customHeight="1">
      <c r="A1681" s="253">
        <v>42348</v>
      </c>
      <c r="B1681" s="253" t="s">
        <v>1421</v>
      </c>
      <c r="C1681" s="251" t="s">
        <v>1458</v>
      </c>
      <c r="D1681" s="254"/>
      <c r="E1681" s="254">
        <v>4800000</v>
      </c>
      <c r="F1681" s="255">
        <f t="shared" ref="F1681:F1744" si="53">IF(C1681&lt;&gt;"",F1680+D1681-E1681,0)</f>
        <v>243988000</v>
      </c>
      <c r="G1681" s="250"/>
      <c r="H1681" s="242">
        <f t="shared" ref="H1681" si="54">IF(A1681&lt;&gt;"",MONTH(A1681),"")</f>
        <v>12</v>
      </c>
    </row>
    <row r="1682" spans="1:8" ht="18" customHeight="1">
      <c r="A1682" s="253">
        <v>42348</v>
      </c>
      <c r="B1682" s="253" t="s">
        <v>285</v>
      </c>
      <c r="C1682" s="251" t="s">
        <v>1459</v>
      </c>
      <c r="D1682" s="254"/>
      <c r="E1682" s="254">
        <v>140000</v>
      </c>
      <c r="F1682" s="255">
        <f t="shared" si="53"/>
        <v>243848000</v>
      </c>
      <c r="G1682" s="250"/>
    </row>
    <row r="1683" spans="1:8" ht="18" customHeight="1">
      <c r="A1683" s="253">
        <v>42348</v>
      </c>
      <c r="B1683" s="253" t="s">
        <v>285</v>
      </c>
      <c r="C1683" s="251" t="s">
        <v>551</v>
      </c>
      <c r="D1683" s="254"/>
      <c r="E1683" s="254">
        <v>225000</v>
      </c>
      <c r="F1683" s="255">
        <f t="shared" si="53"/>
        <v>243623000</v>
      </c>
      <c r="G1683" s="250"/>
    </row>
    <row r="1684" spans="1:8" ht="18" customHeight="1">
      <c r="A1684" s="253">
        <v>42348</v>
      </c>
      <c r="B1684" s="253" t="s">
        <v>287</v>
      </c>
      <c r="C1684" s="251" t="s">
        <v>500</v>
      </c>
      <c r="D1684" s="254"/>
      <c r="E1684" s="254">
        <v>70020000</v>
      </c>
      <c r="F1684" s="255">
        <f t="shared" si="53"/>
        <v>173603000</v>
      </c>
      <c r="G1684" s="250"/>
    </row>
    <row r="1685" spans="1:8" ht="18" customHeight="1">
      <c r="A1685" s="253">
        <v>42348</v>
      </c>
      <c r="B1685" s="253" t="s">
        <v>291</v>
      </c>
      <c r="C1685" s="251" t="s">
        <v>1460</v>
      </c>
      <c r="D1685" s="254"/>
      <c r="E1685" s="254">
        <v>570000</v>
      </c>
      <c r="F1685" s="255">
        <f t="shared" si="53"/>
        <v>173033000</v>
      </c>
      <c r="G1685" s="250"/>
    </row>
    <row r="1686" spans="1:8" ht="18" customHeight="1">
      <c r="A1686" s="253">
        <v>42349</v>
      </c>
      <c r="B1686" s="253" t="s">
        <v>74</v>
      </c>
      <c r="C1686" s="251" t="s">
        <v>294</v>
      </c>
      <c r="D1686" s="254">
        <v>745000000</v>
      </c>
      <c r="E1686" s="254"/>
      <c r="F1686" s="255">
        <f t="shared" si="53"/>
        <v>918033000</v>
      </c>
      <c r="G1686" s="250"/>
    </row>
    <row r="1687" spans="1:8" ht="18" customHeight="1">
      <c r="A1687" s="253">
        <v>42349</v>
      </c>
      <c r="B1687" s="253" t="s">
        <v>337</v>
      </c>
      <c r="C1687" s="251" t="s">
        <v>296</v>
      </c>
      <c r="D1687" s="254"/>
      <c r="E1687" s="254">
        <v>450000000</v>
      </c>
      <c r="F1687" s="255">
        <f t="shared" si="53"/>
        <v>468033000</v>
      </c>
      <c r="G1687" s="250"/>
    </row>
    <row r="1688" spans="1:8" ht="18" customHeight="1">
      <c r="A1688" s="253">
        <v>42349</v>
      </c>
      <c r="B1688" s="253" t="s">
        <v>74</v>
      </c>
      <c r="C1688" s="251" t="s">
        <v>295</v>
      </c>
      <c r="D1688" s="254"/>
      <c r="E1688" s="254">
        <v>150000000</v>
      </c>
      <c r="F1688" s="255">
        <f t="shared" si="53"/>
        <v>318033000</v>
      </c>
      <c r="G1688" s="250"/>
    </row>
    <row r="1689" spans="1:8" ht="18" customHeight="1">
      <c r="A1689" s="253">
        <v>42349</v>
      </c>
      <c r="B1689" s="253" t="s">
        <v>1053</v>
      </c>
      <c r="C1689" s="251" t="s">
        <v>1350</v>
      </c>
      <c r="D1689" s="254"/>
      <c r="E1689" s="254">
        <v>20000000</v>
      </c>
      <c r="F1689" s="255">
        <f t="shared" si="53"/>
        <v>298033000</v>
      </c>
      <c r="G1689" s="250"/>
    </row>
    <row r="1690" spans="1:8" ht="18" customHeight="1">
      <c r="A1690" s="253">
        <v>42349</v>
      </c>
      <c r="B1690" s="253" t="s">
        <v>343</v>
      </c>
      <c r="C1690" s="251" t="s">
        <v>513</v>
      </c>
      <c r="D1690" s="254"/>
      <c r="E1690" s="254">
        <v>250165000</v>
      </c>
      <c r="F1690" s="255">
        <f t="shared" si="53"/>
        <v>47868000</v>
      </c>
      <c r="G1690" s="250"/>
    </row>
    <row r="1691" spans="1:8" ht="18" customHeight="1">
      <c r="A1691" s="253">
        <v>42349</v>
      </c>
      <c r="B1691" s="253" t="s">
        <v>323</v>
      </c>
      <c r="C1691" s="251" t="s">
        <v>1461</v>
      </c>
      <c r="D1691" s="254">
        <v>1515000</v>
      </c>
      <c r="E1691" s="254"/>
      <c r="F1691" s="255">
        <f t="shared" si="53"/>
        <v>49383000</v>
      </c>
      <c r="G1691" s="250"/>
    </row>
    <row r="1692" spans="1:8" ht="18" customHeight="1">
      <c r="A1692" s="253">
        <v>42349</v>
      </c>
      <c r="B1692" s="253" t="s">
        <v>285</v>
      </c>
      <c r="C1692" s="251" t="s">
        <v>1457</v>
      </c>
      <c r="D1692" s="254"/>
      <c r="E1692" s="254">
        <v>2172000</v>
      </c>
      <c r="F1692" s="255">
        <f t="shared" si="53"/>
        <v>47211000</v>
      </c>
      <c r="G1692" s="250"/>
    </row>
    <row r="1693" spans="1:8" ht="18" customHeight="1">
      <c r="A1693" s="253">
        <v>42349</v>
      </c>
      <c r="B1693" s="253" t="s">
        <v>285</v>
      </c>
      <c r="C1693" s="251" t="s">
        <v>1462</v>
      </c>
      <c r="D1693" s="254"/>
      <c r="E1693" s="254">
        <v>190000</v>
      </c>
      <c r="F1693" s="255">
        <f t="shared" si="53"/>
        <v>47021000</v>
      </c>
      <c r="G1693" s="250"/>
    </row>
    <row r="1694" spans="1:8" ht="18" customHeight="1">
      <c r="A1694" s="253">
        <v>42349</v>
      </c>
      <c r="B1694" s="253" t="s">
        <v>1287</v>
      </c>
      <c r="C1694" s="251" t="s">
        <v>1463</v>
      </c>
      <c r="D1694" s="254"/>
      <c r="E1694" s="254">
        <v>1700000</v>
      </c>
      <c r="F1694" s="255">
        <f t="shared" si="53"/>
        <v>45321000</v>
      </c>
      <c r="G1694" s="250"/>
    </row>
    <row r="1695" spans="1:8" ht="18" customHeight="1">
      <c r="A1695" s="253">
        <v>42349</v>
      </c>
      <c r="B1695" s="253" t="s">
        <v>285</v>
      </c>
      <c r="C1695" s="251" t="s">
        <v>1464</v>
      </c>
      <c r="D1695" s="254"/>
      <c r="E1695" s="254">
        <v>285000</v>
      </c>
      <c r="F1695" s="255">
        <f t="shared" si="53"/>
        <v>45036000</v>
      </c>
      <c r="G1695" s="250"/>
    </row>
    <row r="1696" spans="1:8" ht="18" customHeight="1">
      <c r="A1696" s="253">
        <v>42349</v>
      </c>
      <c r="B1696" s="253" t="s">
        <v>1053</v>
      </c>
      <c r="C1696" s="251" t="s">
        <v>1439</v>
      </c>
      <c r="D1696" s="254">
        <v>3500000</v>
      </c>
      <c r="E1696" s="254"/>
      <c r="F1696" s="255">
        <f t="shared" si="53"/>
        <v>48536000</v>
      </c>
      <c r="G1696" s="250"/>
    </row>
    <row r="1697" spans="1:7" ht="18" customHeight="1">
      <c r="A1697" s="253">
        <v>42349</v>
      </c>
      <c r="B1697" s="253" t="s">
        <v>314</v>
      </c>
      <c r="C1697" s="251" t="s">
        <v>572</v>
      </c>
      <c r="D1697" s="254"/>
      <c r="E1697" s="254">
        <v>25000000</v>
      </c>
      <c r="F1697" s="255">
        <f t="shared" si="53"/>
        <v>23536000</v>
      </c>
      <c r="G1697" s="250"/>
    </row>
    <row r="1698" spans="1:7" ht="18" customHeight="1">
      <c r="A1698" s="253">
        <v>42349</v>
      </c>
      <c r="B1698" s="253" t="s">
        <v>314</v>
      </c>
      <c r="C1698" s="251" t="s">
        <v>1465</v>
      </c>
      <c r="D1698" s="254"/>
      <c r="E1698" s="254">
        <v>48000000</v>
      </c>
      <c r="F1698" s="255">
        <f t="shared" si="53"/>
        <v>-24464000</v>
      </c>
      <c r="G1698" s="250"/>
    </row>
    <row r="1699" spans="1:7" ht="18" customHeight="1">
      <c r="A1699" s="253">
        <v>42349</v>
      </c>
      <c r="B1699" s="253" t="s">
        <v>1053</v>
      </c>
      <c r="C1699" s="251" t="s">
        <v>1446</v>
      </c>
      <c r="D1699" s="254"/>
      <c r="E1699" s="254">
        <v>500000</v>
      </c>
      <c r="F1699" s="255">
        <f t="shared" si="53"/>
        <v>-24964000</v>
      </c>
      <c r="G1699" s="250"/>
    </row>
    <row r="1700" spans="1:7" ht="18" customHeight="1">
      <c r="A1700" s="253">
        <v>42349</v>
      </c>
      <c r="B1700" s="253" t="s">
        <v>1053</v>
      </c>
      <c r="C1700" s="251" t="s">
        <v>1439</v>
      </c>
      <c r="D1700" s="254">
        <v>25000000</v>
      </c>
      <c r="E1700" s="254"/>
      <c r="F1700" s="255">
        <f t="shared" si="53"/>
        <v>36000</v>
      </c>
      <c r="G1700" s="250"/>
    </row>
    <row r="1701" spans="1:7" ht="18" customHeight="1">
      <c r="A1701" s="253">
        <v>42353</v>
      </c>
      <c r="B1701" s="253" t="s">
        <v>839</v>
      </c>
      <c r="C1701" s="251" t="s">
        <v>1466</v>
      </c>
      <c r="D1701" s="254">
        <v>300000000</v>
      </c>
      <c r="E1701" s="254"/>
      <c r="F1701" s="255">
        <f t="shared" si="53"/>
        <v>300036000</v>
      </c>
      <c r="G1701" s="250"/>
    </row>
    <row r="1702" spans="1:7" ht="18" customHeight="1">
      <c r="A1702" s="253">
        <v>42353</v>
      </c>
      <c r="B1702" s="253" t="s">
        <v>287</v>
      </c>
      <c r="C1702" s="251" t="s">
        <v>928</v>
      </c>
      <c r="D1702" s="254"/>
      <c r="E1702" s="254">
        <v>86622000</v>
      </c>
      <c r="F1702" s="255">
        <f t="shared" si="53"/>
        <v>213414000</v>
      </c>
      <c r="G1702" s="250"/>
    </row>
    <row r="1703" spans="1:7" ht="18" customHeight="1">
      <c r="A1703" s="253">
        <v>42353</v>
      </c>
      <c r="B1703" s="253" t="s">
        <v>287</v>
      </c>
      <c r="C1703" s="251" t="s">
        <v>414</v>
      </c>
      <c r="D1703" s="254"/>
      <c r="E1703" s="254">
        <v>50017000</v>
      </c>
      <c r="F1703" s="255">
        <f t="shared" si="53"/>
        <v>163397000</v>
      </c>
      <c r="G1703" s="250"/>
    </row>
    <row r="1704" spans="1:7" ht="18" customHeight="1">
      <c r="A1704" s="253">
        <v>42353</v>
      </c>
      <c r="B1704" s="253" t="s">
        <v>1053</v>
      </c>
      <c r="C1704" s="251" t="s">
        <v>404</v>
      </c>
      <c r="D1704" s="254"/>
      <c r="E1704" s="254">
        <v>5000000</v>
      </c>
      <c r="F1704" s="255">
        <f t="shared" si="53"/>
        <v>158397000</v>
      </c>
      <c r="G1704" s="250"/>
    </row>
    <row r="1705" spans="1:7" ht="18" customHeight="1">
      <c r="A1705" s="253">
        <v>42353</v>
      </c>
      <c r="B1705" s="253" t="s">
        <v>337</v>
      </c>
      <c r="C1705" s="251" t="s">
        <v>1358</v>
      </c>
      <c r="D1705" s="254"/>
      <c r="E1705" s="254">
        <v>10000000</v>
      </c>
      <c r="F1705" s="255">
        <f t="shared" si="53"/>
        <v>148397000</v>
      </c>
      <c r="G1705" s="250"/>
    </row>
    <row r="1706" spans="1:7" ht="18" customHeight="1">
      <c r="A1706" s="253">
        <v>42353</v>
      </c>
      <c r="B1706" s="253" t="s">
        <v>1287</v>
      </c>
      <c r="C1706" s="251" t="s">
        <v>1467</v>
      </c>
      <c r="D1706" s="254"/>
      <c r="E1706" s="254">
        <v>1800000</v>
      </c>
      <c r="F1706" s="255">
        <f t="shared" si="53"/>
        <v>146597000</v>
      </c>
      <c r="G1706" s="250"/>
    </row>
    <row r="1707" spans="1:7" ht="18" customHeight="1">
      <c r="A1707" s="253">
        <v>42353</v>
      </c>
      <c r="B1707" s="253" t="s">
        <v>285</v>
      </c>
      <c r="C1707" s="251" t="s">
        <v>1272</v>
      </c>
      <c r="D1707" s="254"/>
      <c r="E1707" s="254">
        <v>7822000</v>
      </c>
      <c r="F1707" s="255">
        <f t="shared" si="53"/>
        <v>138775000</v>
      </c>
      <c r="G1707" s="250"/>
    </row>
    <row r="1708" spans="1:7" ht="18" customHeight="1">
      <c r="A1708" s="253">
        <v>42353</v>
      </c>
      <c r="B1708" s="253" t="s">
        <v>285</v>
      </c>
      <c r="C1708" s="251" t="s">
        <v>1468</v>
      </c>
      <c r="D1708" s="254"/>
      <c r="E1708" s="254">
        <v>80000</v>
      </c>
      <c r="F1708" s="255">
        <f t="shared" si="53"/>
        <v>138695000</v>
      </c>
      <c r="G1708" s="250"/>
    </row>
    <row r="1709" spans="1:7" ht="18" customHeight="1">
      <c r="A1709" s="253">
        <v>42353</v>
      </c>
      <c r="B1709" s="253" t="s">
        <v>285</v>
      </c>
      <c r="C1709" s="251" t="s">
        <v>1469</v>
      </c>
      <c r="D1709" s="254"/>
      <c r="E1709" s="254">
        <v>280000</v>
      </c>
      <c r="F1709" s="255">
        <f t="shared" si="53"/>
        <v>138415000</v>
      </c>
      <c r="G1709" s="250"/>
    </row>
    <row r="1710" spans="1:7" ht="18" customHeight="1">
      <c r="A1710" s="253">
        <v>42353</v>
      </c>
      <c r="B1710" s="253" t="s">
        <v>291</v>
      </c>
      <c r="C1710" s="251" t="s">
        <v>387</v>
      </c>
      <c r="D1710" s="254"/>
      <c r="E1710" s="254">
        <v>2364000</v>
      </c>
      <c r="F1710" s="255">
        <f t="shared" si="53"/>
        <v>136051000</v>
      </c>
      <c r="G1710" s="250"/>
    </row>
    <row r="1711" spans="1:7" ht="18" customHeight="1">
      <c r="A1711" s="253">
        <v>42353</v>
      </c>
      <c r="B1711" s="253" t="s">
        <v>291</v>
      </c>
      <c r="C1711" s="251" t="s">
        <v>1470</v>
      </c>
      <c r="D1711" s="254"/>
      <c r="E1711" s="254">
        <v>16500000</v>
      </c>
      <c r="F1711" s="255">
        <f t="shared" si="53"/>
        <v>119551000</v>
      </c>
      <c r="G1711" s="250"/>
    </row>
    <row r="1712" spans="1:7" ht="18" customHeight="1">
      <c r="A1712" s="253">
        <v>42353</v>
      </c>
      <c r="B1712" s="253" t="s">
        <v>298</v>
      </c>
      <c r="C1712" s="251" t="s">
        <v>1471</v>
      </c>
      <c r="D1712" s="254"/>
      <c r="E1712" s="254">
        <v>4725000</v>
      </c>
      <c r="F1712" s="255">
        <f t="shared" si="53"/>
        <v>114826000</v>
      </c>
      <c r="G1712" s="250"/>
    </row>
    <row r="1713" spans="1:7" ht="18" customHeight="1">
      <c r="A1713" s="253">
        <v>42353</v>
      </c>
      <c r="B1713" s="253" t="s">
        <v>337</v>
      </c>
      <c r="C1713" s="251" t="s">
        <v>1472</v>
      </c>
      <c r="D1713" s="254"/>
      <c r="E1713" s="254">
        <v>20000000</v>
      </c>
      <c r="F1713" s="255">
        <f t="shared" si="53"/>
        <v>94826000</v>
      </c>
      <c r="G1713" s="250"/>
    </row>
    <row r="1714" spans="1:7" ht="18" customHeight="1">
      <c r="A1714" s="253">
        <v>42353</v>
      </c>
      <c r="B1714" s="253" t="s">
        <v>285</v>
      </c>
      <c r="C1714" s="251" t="s">
        <v>1473</v>
      </c>
      <c r="D1714" s="254"/>
      <c r="E1714" s="254">
        <v>2288000</v>
      </c>
      <c r="F1714" s="255">
        <f t="shared" si="53"/>
        <v>92538000</v>
      </c>
      <c r="G1714" s="250"/>
    </row>
    <row r="1715" spans="1:7" ht="18" customHeight="1">
      <c r="A1715" s="253">
        <v>42353</v>
      </c>
      <c r="B1715" s="253" t="s">
        <v>337</v>
      </c>
      <c r="C1715" s="251" t="s">
        <v>1350</v>
      </c>
      <c r="D1715" s="254"/>
      <c r="E1715" s="254">
        <v>50017000</v>
      </c>
      <c r="F1715" s="255">
        <f t="shared" si="53"/>
        <v>42521000</v>
      </c>
      <c r="G1715" s="250"/>
    </row>
    <row r="1716" spans="1:7" ht="18" customHeight="1">
      <c r="A1716" s="253">
        <v>42353</v>
      </c>
      <c r="B1716" s="253" t="s">
        <v>285</v>
      </c>
      <c r="C1716" s="251" t="s">
        <v>1474</v>
      </c>
      <c r="D1716" s="254"/>
      <c r="E1716" s="254">
        <v>953000</v>
      </c>
      <c r="F1716" s="255">
        <f t="shared" si="53"/>
        <v>41568000</v>
      </c>
      <c r="G1716" s="250"/>
    </row>
    <row r="1717" spans="1:7" ht="18" customHeight="1">
      <c r="A1717" s="253">
        <v>42353</v>
      </c>
      <c r="B1717" s="253" t="s">
        <v>285</v>
      </c>
      <c r="C1717" s="251" t="s">
        <v>1475</v>
      </c>
      <c r="D1717" s="254"/>
      <c r="E1717" s="254">
        <v>300000</v>
      </c>
      <c r="F1717" s="255">
        <f t="shared" si="53"/>
        <v>41268000</v>
      </c>
      <c r="G1717" s="250"/>
    </row>
    <row r="1718" spans="1:7" ht="18" customHeight="1">
      <c r="A1718" s="253">
        <v>42353</v>
      </c>
      <c r="B1718" s="253" t="s">
        <v>337</v>
      </c>
      <c r="C1718" s="251" t="s">
        <v>1476</v>
      </c>
      <c r="D1718" s="254"/>
      <c r="E1718" s="254">
        <v>200000</v>
      </c>
      <c r="F1718" s="255">
        <f t="shared" si="53"/>
        <v>41068000</v>
      </c>
      <c r="G1718" s="250"/>
    </row>
    <row r="1719" spans="1:7" ht="18" customHeight="1">
      <c r="A1719" s="253">
        <v>42356</v>
      </c>
      <c r="B1719" s="253" t="s">
        <v>74</v>
      </c>
      <c r="C1719" s="251" t="s">
        <v>294</v>
      </c>
      <c r="D1719" s="254">
        <v>340000000</v>
      </c>
      <c r="E1719" s="254"/>
      <c r="F1719" s="255">
        <f t="shared" si="53"/>
        <v>381068000</v>
      </c>
      <c r="G1719" s="250"/>
    </row>
    <row r="1720" spans="1:7" ht="18" customHeight="1">
      <c r="A1720" s="253">
        <v>42356</v>
      </c>
      <c r="B1720" s="253" t="s">
        <v>337</v>
      </c>
      <c r="C1720" s="251" t="s">
        <v>1477</v>
      </c>
      <c r="D1720" s="254"/>
      <c r="E1720" s="254">
        <v>30000000</v>
      </c>
      <c r="F1720" s="255">
        <f t="shared" si="53"/>
        <v>351068000</v>
      </c>
      <c r="G1720" s="250"/>
    </row>
    <row r="1721" spans="1:7" ht="18" customHeight="1">
      <c r="A1721" s="253">
        <v>42356</v>
      </c>
      <c r="B1721" s="253" t="s">
        <v>298</v>
      </c>
      <c r="C1721" s="251" t="s">
        <v>1478</v>
      </c>
      <c r="D1721" s="254"/>
      <c r="E1721" s="254">
        <v>348547000</v>
      </c>
      <c r="F1721" s="255">
        <f t="shared" si="53"/>
        <v>2521000</v>
      </c>
      <c r="G1721" s="250"/>
    </row>
    <row r="1722" spans="1:7" ht="18" customHeight="1">
      <c r="A1722" s="253">
        <v>42357</v>
      </c>
      <c r="B1722" s="253" t="s">
        <v>1479</v>
      </c>
      <c r="C1722" s="251" t="s">
        <v>1480</v>
      </c>
      <c r="D1722" s="254"/>
      <c r="E1722" s="254">
        <v>1500000</v>
      </c>
      <c r="F1722" s="255">
        <f t="shared" si="53"/>
        <v>1021000</v>
      </c>
      <c r="G1722" s="250"/>
    </row>
    <row r="1723" spans="1:7" ht="18" customHeight="1">
      <c r="A1723" s="253">
        <v>42357</v>
      </c>
      <c r="B1723" s="253" t="s">
        <v>285</v>
      </c>
      <c r="C1723" s="251" t="s">
        <v>1481</v>
      </c>
      <c r="D1723" s="254"/>
      <c r="E1723" s="254">
        <v>308000</v>
      </c>
      <c r="F1723" s="255">
        <f t="shared" si="53"/>
        <v>713000</v>
      </c>
      <c r="G1723" s="250"/>
    </row>
    <row r="1724" spans="1:7" ht="18" customHeight="1">
      <c r="A1724" s="253">
        <v>42359</v>
      </c>
      <c r="B1724" s="253" t="s">
        <v>74</v>
      </c>
      <c r="C1724" s="251" t="s">
        <v>294</v>
      </c>
      <c r="D1724" s="254">
        <v>1120000000</v>
      </c>
      <c r="E1724" s="254"/>
      <c r="F1724" s="255">
        <f t="shared" si="53"/>
        <v>1120713000</v>
      </c>
      <c r="G1724" s="250"/>
    </row>
    <row r="1725" spans="1:7" ht="18" customHeight="1">
      <c r="A1725" s="253">
        <v>42360</v>
      </c>
      <c r="B1725" s="253" t="s">
        <v>74</v>
      </c>
      <c r="C1725" s="251" t="s">
        <v>294</v>
      </c>
      <c r="D1725" s="254">
        <v>1980000000</v>
      </c>
      <c r="E1725" s="254"/>
      <c r="F1725" s="255">
        <f t="shared" si="53"/>
        <v>3100713000</v>
      </c>
      <c r="G1725" s="250"/>
    </row>
    <row r="1726" spans="1:7" ht="18" customHeight="1">
      <c r="A1726" s="253">
        <v>42360</v>
      </c>
      <c r="B1726" s="253" t="s">
        <v>839</v>
      </c>
      <c r="C1726" s="251" t="s">
        <v>1193</v>
      </c>
      <c r="D1726" s="254">
        <v>50000000</v>
      </c>
      <c r="E1726" s="254"/>
      <c r="F1726" s="255">
        <f t="shared" si="53"/>
        <v>3150713000</v>
      </c>
      <c r="G1726" s="250"/>
    </row>
    <row r="1727" spans="1:7" ht="18" customHeight="1">
      <c r="A1727" s="253">
        <v>42360</v>
      </c>
      <c r="B1727" s="253" t="s">
        <v>287</v>
      </c>
      <c r="C1727" s="251" t="s">
        <v>346</v>
      </c>
      <c r="D1727" s="254"/>
      <c r="E1727" s="254">
        <v>250000000</v>
      </c>
      <c r="F1727" s="255">
        <f t="shared" si="53"/>
        <v>2900713000</v>
      </c>
      <c r="G1727" s="250"/>
    </row>
    <row r="1728" spans="1:7" ht="18" customHeight="1">
      <c r="A1728" s="253">
        <v>42360</v>
      </c>
      <c r="B1728" s="253" t="s">
        <v>287</v>
      </c>
      <c r="C1728" s="251" t="s">
        <v>1089</v>
      </c>
      <c r="D1728" s="254"/>
      <c r="E1728" s="254">
        <v>200000000</v>
      </c>
      <c r="F1728" s="255">
        <f t="shared" si="53"/>
        <v>2700713000</v>
      </c>
      <c r="G1728" s="250"/>
    </row>
    <row r="1729" spans="1:7" ht="18" customHeight="1">
      <c r="A1729" s="253">
        <v>42360</v>
      </c>
      <c r="B1729" s="253" t="s">
        <v>287</v>
      </c>
      <c r="C1729" s="251" t="s">
        <v>1194</v>
      </c>
      <c r="D1729" s="254"/>
      <c r="E1729" s="254">
        <v>122600000</v>
      </c>
      <c r="F1729" s="255">
        <f t="shared" si="53"/>
        <v>2578113000</v>
      </c>
      <c r="G1729" s="250"/>
    </row>
    <row r="1730" spans="1:7" ht="18" customHeight="1">
      <c r="A1730" s="253">
        <v>42360</v>
      </c>
      <c r="B1730" s="253" t="s">
        <v>285</v>
      </c>
      <c r="C1730" s="251" t="s">
        <v>1482</v>
      </c>
      <c r="D1730" s="254"/>
      <c r="E1730" s="254">
        <v>17000000</v>
      </c>
      <c r="F1730" s="255">
        <f t="shared" si="53"/>
        <v>2561113000</v>
      </c>
      <c r="G1730" s="250"/>
    </row>
    <row r="1731" spans="1:7" ht="18" customHeight="1">
      <c r="A1731" s="253">
        <v>42360</v>
      </c>
      <c r="B1731" s="253" t="s">
        <v>316</v>
      </c>
      <c r="C1731" s="251" t="s">
        <v>317</v>
      </c>
      <c r="D1731" s="254"/>
      <c r="E1731" s="254">
        <v>4352000</v>
      </c>
      <c r="F1731" s="255">
        <f t="shared" si="53"/>
        <v>2556761000</v>
      </c>
      <c r="G1731" s="250"/>
    </row>
    <row r="1732" spans="1:7" ht="18" customHeight="1">
      <c r="A1732" s="253">
        <v>42360</v>
      </c>
      <c r="B1732" s="253" t="s">
        <v>1287</v>
      </c>
      <c r="C1732" s="251" t="s">
        <v>1483</v>
      </c>
      <c r="D1732" s="254"/>
      <c r="E1732" s="254">
        <v>1050000</v>
      </c>
      <c r="F1732" s="255">
        <f t="shared" si="53"/>
        <v>2555711000</v>
      </c>
      <c r="G1732" s="250"/>
    </row>
    <row r="1733" spans="1:7" ht="18" customHeight="1">
      <c r="A1733" s="253">
        <v>42360</v>
      </c>
      <c r="B1733" s="253" t="s">
        <v>1053</v>
      </c>
      <c r="C1733" s="251" t="s">
        <v>387</v>
      </c>
      <c r="D1733" s="254"/>
      <c r="E1733" s="254">
        <v>935000</v>
      </c>
      <c r="F1733" s="255">
        <f t="shared" si="53"/>
        <v>2554776000</v>
      </c>
      <c r="G1733" s="250"/>
    </row>
    <row r="1734" spans="1:7" ht="18" customHeight="1">
      <c r="A1734" s="253">
        <v>42360</v>
      </c>
      <c r="B1734" s="253" t="s">
        <v>839</v>
      </c>
      <c r="C1734" s="251" t="s">
        <v>1484</v>
      </c>
      <c r="D1734" s="254">
        <v>400000000</v>
      </c>
      <c r="E1734" s="254"/>
      <c r="F1734" s="255">
        <f t="shared" si="53"/>
        <v>2954776000</v>
      </c>
      <c r="G1734" s="250"/>
    </row>
    <row r="1735" spans="1:7" ht="18" customHeight="1">
      <c r="A1735" s="253">
        <v>42360</v>
      </c>
      <c r="B1735" s="253" t="s">
        <v>337</v>
      </c>
      <c r="C1735" s="251" t="s">
        <v>1485</v>
      </c>
      <c r="D1735" s="254"/>
      <c r="E1735" s="254">
        <v>400000000</v>
      </c>
      <c r="F1735" s="255">
        <f t="shared" si="53"/>
        <v>2554776000</v>
      </c>
      <c r="G1735" s="250"/>
    </row>
    <row r="1736" spans="1:7" ht="18" customHeight="1">
      <c r="A1736" s="253">
        <v>42360</v>
      </c>
      <c r="B1736" s="253" t="s">
        <v>1053</v>
      </c>
      <c r="C1736" s="251" t="s">
        <v>1486</v>
      </c>
      <c r="D1736" s="254"/>
      <c r="E1736" s="254">
        <v>56800000</v>
      </c>
      <c r="F1736" s="255">
        <f t="shared" si="53"/>
        <v>2497976000</v>
      </c>
      <c r="G1736" s="250"/>
    </row>
    <row r="1737" spans="1:7" ht="18" customHeight="1">
      <c r="A1737" s="253">
        <v>42360</v>
      </c>
      <c r="B1737" s="253" t="s">
        <v>839</v>
      </c>
      <c r="C1737" s="251" t="s">
        <v>1484</v>
      </c>
      <c r="D1737" s="254"/>
      <c r="E1737" s="254">
        <v>402133000</v>
      </c>
      <c r="F1737" s="255">
        <f t="shared" si="53"/>
        <v>2095843000</v>
      </c>
      <c r="G1737" s="250"/>
    </row>
    <row r="1738" spans="1:7" ht="18" customHeight="1">
      <c r="A1738" s="253">
        <v>42360</v>
      </c>
      <c r="B1738" s="253" t="s">
        <v>337</v>
      </c>
      <c r="C1738" s="251" t="s">
        <v>296</v>
      </c>
      <c r="D1738" s="254"/>
      <c r="E1738" s="254">
        <v>170000000</v>
      </c>
      <c r="F1738" s="255">
        <f t="shared" si="53"/>
        <v>1925843000</v>
      </c>
      <c r="G1738" s="250"/>
    </row>
    <row r="1739" spans="1:7" ht="18" customHeight="1">
      <c r="A1739" s="253">
        <v>42360</v>
      </c>
      <c r="B1739" s="253" t="s">
        <v>839</v>
      </c>
      <c r="C1739" s="251" t="s">
        <v>1487</v>
      </c>
      <c r="D1739" s="254"/>
      <c r="E1739" s="254">
        <v>481741000</v>
      </c>
      <c r="F1739" s="255">
        <f t="shared" si="53"/>
        <v>1444102000</v>
      </c>
      <c r="G1739" s="250"/>
    </row>
    <row r="1740" spans="1:7" ht="18" customHeight="1">
      <c r="A1740" s="253">
        <v>42360</v>
      </c>
      <c r="B1740" s="253" t="s">
        <v>287</v>
      </c>
      <c r="C1740" s="251" t="s">
        <v>1217</v>
      </c>
      <c r="D1740" s="254"/>
      <c r="E1740" s="254">
        <v>400000000</v>
      </c>
      <c r="F1740" s="255">
        <f t="shared" si="53"/>
        <v>1044102000</v>
      </c>
      <c r="G1740" s="250"/>
    </row>
    <row r="1741" spans="1:7" ht="18" customHeight="1">
      <c r="A1741" s="253">
        <v>42360</v>
      </c>
      <c r="B1741" s="253" t="s">
        <v>287</v>
      </c>
      <c r="C1741" s="251" t="s">
        <v>475</v>
      </c>
      <c r="D1741" s="254"/>
      <c r="E1741" s="254">
        <v>89360000</v>
      </c>
      <c r="F1741" s="255">
        <f t="shared" si="53"/>
        <v>954742000</v>
      </c>
      <c r="G1741" s="250"/>
    </row>
    <row r="1742" spans="1:7" ht="18" customHeight="1">
      <c r="A1742" s="253">
        <v>42360</v>
      </c>
      <c r="B1742" s="253" t="s">
        <v>1053</v>
      </c>
      <c r="C1742" s="251" t="s">
        <v>1488</v>
      </c>
      <c r="D1742" s="254"/>
      <c r="E1742" s="254">
        <v>30000000</v>
      </c>
      <c r="F1742" s="255">
        <f t="shared" si="53"/>
        <v>924742000</v>
      </c>
      <c r="G1742" s="250"/>
    </row>
    <row r="1743" spans="1:7" ht="18" customHeight="1">
      <c r="A1743" s="253">
        <v>42360</v>
      </c>
      <c r="B1743" s="253" t="s">
        <v>1053</v>
      </c>
      <c r="C1743" s="251" t="s">
        <v>1489</v>
      </c>
      <c r="D1743" s="254"/>
      <c r="E1743" s="254">
        <v>4000000</v>
      </c>
      <c r="F1743" s="255">
        <f t="shared" si="53"/>
        <v>920742000</v>
      </c>
      <c r="G1743" s="250"/>
    </row>
    <row r="1744" spans="1:7" ht="18" customHeight="1">
      <c r="A1744" s="253">
        <v>42360</v>
      </c>
      <c r="B1744" s="253" t="s">
        <v>1053</v>
      </c>
      <c r="C1744" s="251" t="s">
        <v>1490</v>
      </c>
      <c r="D1744" s="254"/>
      <c r="E1744" s="254">
        <v>6000000</v>
      </c>
      <c r="F1744" s="255">
        <f t="shared" si="53"/>
        <v>914742000</v>
      </c>
      <c r="G1744" s="250"/>
    </row>
    <row r="1745" spans="1:7" ht="18" customHeight="1">
      <c r="A1745" s="253">
        <v>42360</v>
      </c>
      <c r="B1745" s="253" t="s">
        <v>308</v>
      </c>
      <c r="C1745" s="251" t="s">
        <v>310</v>
      </c>
      <c r="D1745" s="254"/>
      <c r="E1745" s="254">
        <v>190000000</v>
      </c>
      <c r="F1745" s="255">
        <f t="shared" ref="F1745:F1808" si="55">IF(C1745&lt;&gt;"",F1744+D1745-E1745,0)</f>
        <v>724742000</v>
      </c>
      <c r="G1745" s="250"/>
    </row>
    <row r="1746" spans="1:7" ht="18" customHeight="1">
      <c r="A1746" s="253">
        <v>42360</v>
      </c>
      <c r="B1746" s="253" t="s">
        <v>308</v>
      </c>
      <c r="C1746" s="251" t="s">
        <v>1122</v>
      </c>
      <c r="D1746" s="254"/>
      <c r="E1746" s="254">
        <v>200000000</v>
      </c>
      <c r="F1746" s="255">
        <f t="shared" si="55"/>
        <v>524742000</v>
      </c>
      <c r="G1746" s="250"/>
    </row>
    <row r="1747" spans="1:7" ht="18" customHeight="1">
      <c r="A1747" s="253">
        <v>42360</v>
      </c>
      <c r="B1747" s="253" t="s">
        <v>343</v>
      </c>
      <c r="C1747" s="251" t="s">
        <v>358</v>
      </c>
      <c r="D1747" s="254"/>
      <c r="E1747" s="254">
        <v>9000000</v>
      </c>
      <c r="F1747" s="255">
        <f t="shared" si="55"/>
        <v>515742000</v>
      </c>
      <c r="G1747" s="250"/>
    </row>
    <row r="1748" spans="1:7" ht="18" customHeight="1">
      <c r="A1748" s="253">
        <v>42360</v>
      </c>
      <c r="B1748" s="253" t="s">
        <v>285</v>
      </c>
      <c r="C1748" s="251" t="s">
        <v>1103</v>
      </c>
      <c r="D1748" s="254"/>
      <c r="E1748" s="254">
        <v>10000000</v>
      </c>
      <c r="F1748" s="255">
        <f t="shared" si="55"/>
        <v>505742000</v>
      </c>
      <c r="G1748" s="250"/>
    </row>
    <row r="1749" spans="1:7" ht="18" customHeight="1">
      <c r="A1749" s="253">
        <v>42360</v>
      </c>
      <c r="B1749" s="253" t="s">
        <v>1053</v>
      </c>
      <c r="C1749" s="251" t="s">
        <v>1491</v>
      </c>
      <c r="D1749" s="254"/>
      <c r="E1749" s="254">
        <v>2848000</v>
      </c>
      <c r="F1749" s="255">
        <f t="shared" si="55"/>
        <v>502894000</v>
      </c>
      <c r="G1749" s="250"/>
    </row>
    <row r="1750" spans="1:7" ht="18" customHeight="1">
      <c r="A1750" s="253">
        <v>42360</v>
      </c>
      <c r="B1750" s="253" t="s">
        <v>337</v>
      </c>
      <c r="C1750" s="251" t="s">
        <v>1492</v>
      </c>
      <c r="D1750" s="254"/>
      <c r="E1750" s="254">
        <v>100000000</v>
      </c>
      <c r="F1750" s="255">
        <f t="shared" si="55"/>
        <v>402894000</v>
      </c>
      <c r="G1750" s="250"/>
    </row>
    <row r="1751" spans="1:7" ht="18" customHeight="1">
      <c r="A1751" s="253">
        <v>42361</v>
      </c>
      <c r="B1751" s="253" t="s">
        <v>323</v>
      </c>
      <c r="C1751" s="251" t="s">
        <v>1493</v>
      </c>
      <c r="D1751" s="254"/>
      <c r="E1751" s="254">
        <v>2500000</v>
      </c>
      <c r="F1751" s="255">
        <f t="shared" si="55"/>
        <v>400394000</v>
      </c>
      <c r="G1751" s="250"/>
    </row>
    <row r="1752" spans="1:7" ht="18" customHeight="1">
      <c r="A1752" s="253">
        <v>42361</v>
      </c>
      <c r="B1752" s="253" t="s">
        <v>74</v>
      </c>
      <c r="C1752" s="251" t="s">
        <v>295</v>
      </c>
      <c r="D1752" s="254"/>
      <c r="E1752" s="254">
        <v>50000000</v>
      </c>
      <c r="F1752" s="255">
        <f t="shared" si="55"/>
        <v>350394000</v>
      </c>
      <c r="G1752" s="250"/>
    </row>
    <row r="1753" spans="1:7" ht="18" customHeight="1">
      <c r="A1753" s="253">
        <v>42361</v>
      </c>
      <c r="B1753" s="253" t="s">
        <v>291</v>
      </c>
      <c r="C1753" s="251" t="s">
        <v>1494</v>
      </c>
      <c r="D1753" s="254"/>
      <c r="E1753" s="254">
        <v>35711000</v>
      </c>
      <c r="F1753" s="255">
        <f t="shared" si="55"/>
        <v>314683000</v>
      </c>
      <c r="G1753" s="250"/>
    </row>
    <row r="1754" spans="1:7" ht="18" customHeight="1">
      <c r="A1754" s="253">
        <v>42361</v>
      </c>
      <c r="B1754" s="253" t="s">
        <v>1053</v>
      </c>
      <c r="C1754" s="251" t="s">
        <v>1446</v>
      </c>
      <c r="D1754" s="254"/>
      <c r="E1754" s="254">
        <v>1000000</v>
      </c>
      <c r="F1754" s="255">
        <f t="shared" si="55"/>
        <v>313683000</v>
      </c>
      <c r="G1754" s="250"/>
    </row>
    <row r="1755" spans="1:7" ht="18" customHeight="1">
      <c r="A1755" s="253">
        <v>42361</v>
      </c>
      <c r="B1755" s="253" t="s">
        <v>298</v>
      </c>
      <c r="C1755" s="251" t="s">
        <v>1495</v>
      </c>
      <c r="D1755" s="254"/>
      <c r="E1755" s="254">
        <v>55336000</v>
      </c>
      <c r="F1755" s="255">
        <f t="shared" si="55"/>
        <v>258347000</v>
      </c>
      <c r="G1755" s="250"/>
    </row>
    <row r="1756" spans="1:7" ht="18" customHeight="1">
      <c r="A1756" s="253">
        <v>42361</v>
      </c>
      <c r="B1756" s="253" t="s">
        <v>298</v>
      </c>
      <c r="C1756" s="251" t="s">
        <v>1496</v>
      </c>
      <c r="D1756" s="254"/>
      <c r="E1756" s="254">
        <v>3664000</v>
      </c>
      <c r="F1756" s="255">
        <f t="shared" si="55"/>
        <v>254683000</v>
      </c>
      <c r="G1756" s="250"/>
    </row>
    <row r="1757" spans="1:7" ht="18" customHeight="1">
      <c r="A1757" s="253">
        <v>42361</v>
      </c>
      <c r="B1757" s="253" t="s">
        <v>285</v>
      </c>
      <c r="C1757" s="251" t="s">
        <v>1497</v>
      </c>
      <c r="D1757" s="254"/>
      <c r="E1757" s="254">
        <v>12828000</v>
      </c>
      <c r="F1757" s="255">
        <f t="shared" si="55"/>
        <v>241855000</v>
      </c>
      <c r="G1757" s="250"/>
    </row>
    <row r="1758" spans="1:7" ht="18" customHeight="1">
      <c r="A1758" s="253">
        <v>42361</v>
      </c>
      <c r="B1758" s="253" t="s">
        <v>1287</v>
      </c>
      <c r="C1758" s="251" t="s">
        <v>1498</v>
      </c>
      <c r="D1758" s="254"/>
      <c r="E1758" s="254">
        <v>500000</v>
      </c>
      <c r="F1758" s="255">
        <f t="shared" si="55"/>
        <v>241355000</v>
      </c>
      <c r="G1758" s="250"/>
    </row>
    <row r="1759" spans="1:7" ht="18" customHeight="1">
      <c r="A1759" s="253">
        <v>42361</v>
      </c>
      <c r="B1759" s="253" t="s">
        <v>285</v>
      </c>
      <c r="C1759" s="251" t="s">
        <v>1459</v>
      </c>
      <c r="D1759" s="254"/>
      <c r="E1759" s="254">
        <v>160000</v>
      </c>
      <c r="F1759" s="255">
        <f t="shared" si="55"/>
        <v>241195000</v>
      </c>
      <c r="G1759" s="250"/>
    </row>
    <row r="1760" spans="1:7" ht="18" customHeight="1">
      <c r="A1760" s="253">
        <v>42361</v>
      </c>
      <c r="B1760" s="253" t="s">
        <v>285</v>
      </c>
      <c r="C1760" s="251" t="s">
        <v>1197</v>
      </c>
      <c r="D1760" s="254"/>
      <c r="E1760" s="254">
        <v>220000</v>
      </c>
      <c r="F1760" s="255">
        <f t="shared" si="55"/>
        <v>240975000</v>
      </c>
      <c r="G1760" s="250"/>
    </row>
    <row r="1761" spans="1:7" ht="18" customHeight="1">
      <c r="A1761" s="253">
        <v>42361</v>
      </c>
      <c r="B1761" s="253" t="s">
        <v>1053</v>
      </c>
      <c r="C1761" s="251" t="s">
        <v>1499</v>
      </c>
      <c r="D1761" s="254"/>
      <c r="E1761" s="254">
        <v>1000000</v>
      </c>
      <c r="F1761" s="255">
        <f t="shared" si="55"/>
        <v>239975000</v>
      </c>
      <c r="G1761" s="250"/>
    </row>
    <row r="1762" spans="1:7" ht="18" customHeight="1">
      <c r="A1762" s="253">
        <v>42363</v>
      </c>
      <c r="B1762" s="253" t="s">
        <v>337</v>
      </c>
      <c r="C1762" s="251" t="s">
        <v>519</v>
      </c>
      <c r="D1762" s="254">
        <v>2000000000</v>
      </c>
      <c r="E1762" s="254"/>
      <c r="F1762" s="255">
        <f t="shared" si="55"/>
        <v>2239975000</v>
      </c>
      <c r="G1762" s="250"/>
    </row>
    <row r="1763" spans="1:7" ht="18" customHeight="1">
      <c r="A1763" s="253">
        <v>42363</v>
      </c>
      <c r="B1763" s="253" t="s">
        <v>337</v>
      </c>
      <c r="C1763" s="251" t="s">
        <v>296</v>
      </c>
      <c r="D1763" s="254"/>
      <c r="E1763" s="254">
        <v>13000000</v>
      </c>
      <c r="F1763" s="255">
        <f t="shared" si="55"/>
        <v>2226975000</v>
      </c>
      <c r="G1763" s="250"/>
    </row>
    <row r="1764" spans="1:7" ht="18" customHeight="1">
      <c r="A1764" s="253">
        <v>42363</v>
      </c>
      <c r="B1764" s="253" t="s">
        <v>287</v>
      </c>
      <c r="C1764" s="251" t="s">
        <v>305</v>
      </c>
      <c r="D1764" s="254"/>
      <c r="E1764" s="254">
        <v>800000000</v>
      </c>
      <c r="F1764" s="255">
        <f t="shared" si="55"/>
        <v>1426975000</v>
      </c>
      <c r="G1764" s="250"/>
    </row>
    <row r="1765" spans="1:7" ht="18" customHeight="1">
      <c r="A1765" s="253">
        <v>42363</v>
      </c>
      <c r="B1765" s="253" t="s">
        <v>287</v>
      </c>
      <c r="C1765" s="251" t="s">
        <v>376</v>
      </c>
      <c r="D1765" s="254"/>
      <c r="E1765" s="254">
        <v>200000000</v>
      </c>
      <c r="F1765" s="255">
        <f t="shared" si="55"/>
        <v>1226975000</v>
      </c>
      <c r="G1765" s="250"/>
    </row>
    <row r="1766" spans="1:7" ht="18" customHeight="1">
      <c r="A1766" s="253">
        <v>42363</v>
      </c>
      <c r="B1766" s="253" t="s">
        <v>287</v>
      </c>
      <c r="C1766" s="251" t="s">
        <v>306</v>
      </c>
      <c r="D1766" s="254"/>
      <c r="E1766" s="254">
        <v>100000000</v>
      </c>
      <c r="F1766" s="255">
        <f t="shared" si="55"/>
        <v>1126975000</v>
      </c>
      <c r="G1766" s="250"/>
    </row>
    <row r="1767" spans="1:7" ht="18" customHeight="1">
      <c r="A1767" s="253">
        <v>42363</v>
      </c>
      <c r="B1767" s="253" t="s">
        <v>287</v>
      </c>
      <c r="C1767" s="251" t="s">
        <v>483</v>
      </c>
      <c r="D1767" s="254"/>
      <c r="E1767" s="254">
        <v>100000000</v>
      </c>
      <c r="F1767" s="255">
        <f t="shared" si="55"/>
        <v>1026975000</v>
      </c>
      <c r="G1767" s="250"/>
    </row>
    <row r="1768" spans="1:7" ht="18" customHeight="1">
      <c r="A1768" s="253">
        <v>42363</v>
      </c>
      <c r="B1768" s="253" t="s">
        <v>287</v>
      </c>
      <c r="C1768" s="251" t="s">
        <v>414</v>
      </c>
      <c r="D1768" s="254"/>
      <c r="E1768" s="254">
        <v>100000000</v>
      </c>
      <c r="F1768" s="255">
        <f t="shared" si="55"/>
        <v>926975000</v>
      </c>
      <c r="G1768" s="250"/>
    </row>
    <row r="1769" spans="1:7" ht="18" customHeight="1">
      <c r="A1769" s="253">
        <v>42363</v>
      </c>
      <c r="B1769" s="253" t="s">
        <v>287</v>
      </c>
      <c r="C1769" s="251" t="s">
        <v>500</v>
      </c>
      <c r="D1769" s="254"/>
      <c r="E1769" s="254">
        <v>70017000</v>
      </c>
      <c r="F1769" s="255">
        <f t="shared" si="55"/>
        <v>856958000</v>
      </c>
      <c r="G1769" s="250"/>
    </row>
    <row r="1770" spans="1:7" ht="18" customHeight="1">
      <c r="A1770" s="253">
        <v>42363</v>
      </c>
      <c r="B1770" s="253" t="s">
        <v>300</v>
      </c>
      <c r="C1770" s="251" t="s">
        <v>1500</v>
      </c>
      <c r="D1770" s="254"/>
      <c r="E1770" s="254">
        <v>60000000</v>
      </c>
      <c r="F1770" s="255">
        <f t="shared" si="55"/>
        <v>796958000</v>
      </c>
      <c r="G1770" s="250"/>
    </row>
    <row r="1771" spans="1:7" ht="18" customHeight="1">
      <c r="A1771" s="253">
        <v>42363</v>
      </c>
      <c r="B1771" s="253" t="s">
        <v>1053</v>
      </c>
      <c r="C1771" s="251" t="s">
        <v>1501</v>
      </c>
      <c r="D1771" s="254"/>
      <c r="E1771" s="254">
        <v>1000000</v>
      </c>
      <c r="F1771" s="255">
        <f t="shared" si="55"/>
        <v>795958000</v>
      </c>
      <c r="G1771" s="250"/>
    </row>
    <row r="1772" spans="1:7" ht="18" customHeight="1">
      <c r="A1772" s="253">
        <v>42363</v>
      </c>
      <c r="B1772" s="253" t="s">
        <v>343</v>
      </c>
      <c r="C1772" s="251" t="s">
        <v>344</v>
      </c>
      <c r="D1772" s="254"/>
      <c r="E1772" s="254">
        <v>18000000</v>
      </c>
      <c r="F1772" s="255">
        <f t="shared" si="55"/>
        <v>777958000</v>
      </c>
      <c r="G1772" s="250"/>
    </row>
    <row r="1773" spans="1:7" ht="18" customHeight="1">
      <c r="A1773" s="253">
        <v>42363</v>
      </c>
      <c r="B1773" s="253" t="s">
        <v>74</v>
      </c>
      <c r="C1773" s="251" t="s">
        <v>294</v>
      </c>
      <c r="D1773" s="254">
        <v>970000000</v>
      </c>
      <c r="E1773" s="254"/>
      <c r="F1773" s="255">
        <f t="shared" si="55"/>
        <v>1747958000</v>
      </c>
      <c r="G1773" s="250"/>
    </row>
    <row r="1774" spans="1:7" ht="18" customHeight="1">
      <c r="A1774" s="253">
        <v>42363</v>
      </c>
      <c r="B1774" s="253" t="s">
        <v>337</v>
      </c>
      <c r="C1774" s="251" t="s">
        <v>296</v>
      </c>
      <c r="D1774" s="254"/>
      <c r="E1774" s="254">
        <v>600000000</v>
      </c>
      <c r="F1774" s="255">
        <f t="shared" si="55"/>
        <v>1147958000</v>
      </c>
      <c r="G1774" s="250"/>
    </row>
    <row r="1775" spans="1:7" ht="18" customHeight="1">
      <c r="A1775" s="253">
        <v>42363</v>
      </c>
      <c r="B1775" s="253" t="s">
        <v>74</v>
      </c>
      <c r="C1775" s="251" t="s">
        <v>295</v>
      </c>
      <c r="D1775" s="254"/>
      <c r="E1775" s="254">
        <v>400000000</v>
      </c>
      <c r="F1775" s="255">
        <f t="shared" si="55"/>
        <v>747958000</v>
      </c>
      <c r="G1775" s="250"/>
    </row>
    <row r="1776" spans="1:7" ht="18" customHeight="1">
      <c r="A1776" s="253">
        <v>42363</v>
      </c>
      <c r="B1776" s="253" t="s">
        <v>323</v>
      </c>
      <c r="C1776" s="251" t="s">
        <v>1502</v>
      </c>
      <c r="D1776" s="254">
        <v>17000000</v>
      </c>
      <c r="E1776" s="254"/>
      <c r="F1776" s="255">
        <f t="shared" si="55"/>
        <v>764958000</v>
      </c>
      <c r="G1776" s="250"/>
    </row>
    <row r="1777" spans="1:7" ht="18" customHeight="1">
      <c r="A1777" s="253">
        <v>42363</v>
      </c>
      <c r="B1777" s="253" t="s">
        <v>285</v>
      </c>
      <c r="C1777" s="251" t="s">
        <v>1503</v>
      </c>
      <c r="D1777" s="254"/>
      <c r="E1777" s="254">
        <v>11963000</v>
      </c>
      <c r="F1777" s="255">
        <f t="shared" si="55"/>
        <v>752995000</v>
      </c>
      <c r="G1777" s="250"/>
    </row>
    <row r="1778" spans="1:7" ht="18" customHeight="1">
      <c r="A1778" s="253">
        <v>42364</v>
      </c>
      <c r="B1778" s="253" t="s">
        <v>323</v>
      </c>
      <c r="C1778" s="251" t="s">
        <v>1504</v>
      </c>
      <c r="D1778" s="254">
        <v>2500000</v>
      </c>
      <c r="E1778" s="254"/>
      <c r="F1778" s="255">
        <f t="shared" si="55"/>
        <v>755495000</v>
      </c>
      <c r="G1778" s="250"/>
    </row>
    <row r="1779" spans="1:7" ht="18" customHeight="1">
      <c r="A1779" s="253">
        <v>42364</v>
      </c>
      <c r="B1779" s="253" t="s">
        <v>291</v>
      </c>
      <c r="C1779" s="251" t="s">
        <v>1493</v>
      </c>
      <c r="D1779" s="254"/>
      <c r="E1779" s="254">
        <v>3339000</v>
      </c>
      <c r="F1779" s="255">
        <f t="shared" si="55"/>
        <v>752156000</v>
      </c>
      <c r="G1779" s="250"/>
    </row>
    <row r="1780" spans="1:7" ht="18" customHeight="1">
      <c r="A1780" s="253">
        <v>42364</v>
      </c>
      <c r="B1780" s="253" t="s">
        <v>285</v>
      </c>
      <c r="C1780" s="251" t="s">
        <v>1505</v>
      </c>
      <c r="D1780" s="254"/>
      <c r="E1780" s="254">
        <v>343000</v>
      </c>
      <c r="F1780" s="255">
        <f t="shared" si="55"/>
        <v>751813000</v>
      </c>
      <c r="G1780" s="250"/>
    </row>
    <row r="1781" spans="1:7" ht="18" customHeight="1">
      <c r="A1781" s="253">
        <v>42364</v>
      </c>
      <c r="B1781" s="253" t="s">
        <v>314</v>
      </c>
      <c r="C1781" s="251" t="s">
        <v>1506</v>
      </c>
      <c r="D1781" s="254"/>
      <c r="E1781" s="254">
        <v>8350000</v>
      </c>
      <c r="F1781" s="255">
        <f t="shared" si="55"/>
        <v>743463000</v>
      </c>
      <c r="G1781" s="250"/>
    </row>
    <row r="1782" spans="1:7" ht="18" customHeight="1">
      <c r="A1782" s="253">
        <v>42364</v>
      </c>
      <c r="B1782" s="253" t="s">
        <v>1053</v>
      </c>
      <c r="C1782" s="251" t="s">
        <v>870</v>
      </c>
      <c r="D1782" s="254"/>
      <c r="E1782" s="254">
        <v>4800000</v>
      </c>
      <c r="F1782" s="255">
        <f t="shared" si="55"/>
        <v>738663000</v>
      </c>
      <c r="G1782" s="250"/>
    </row>
    <row r="1783" spans="1:7" ht="18" customHeight="1">
      <c r="A1783" s="253">
        <v>42364</v>
      </c>
      <c r="B1783" s="253" t="s">
        <v>323</v>
      </c>
      <c r="C1783" s="251" t="s">
        <v>1507</v>
      </c>
      <c r="D1783" s="254"/>
      <c r="E1783" s="254">
        <v>6000000</v>
      </c>
      <c r="F1783" s="255">
        <f t="shared" si="55"/>
        <v>732663000</v>
      </c>
      <c r="G1783" s="250"/>
    </row>
    <row r="1784" spans="1:7" ht="18" customHeight="1">
      <c r="A1784" s="253">
        <v>42364</v>
      </c>
      <c r="B1784" s="253" t="s">
        <v>1053</v>
      </c>
      <c r="C1784" s="251" t="s">
        <v>1446</v>
      </c>
      <c r="D1784" s="254"/>
      <c r="E1784" s="254">
        <v>1000000</v>
      </c>
      <c r="F1784" s="255">
        <f t="shared" si="55"/>
        <v>731663000</v>
      </c>
      <c r="G1784" s="250"/>
    </row>
    <row r="1785" spans="1:7" ht="18" customHeight="1">
      <c r="A1785" s="253">
        <v>42367</v>
      </c>
      <c r="B1785" s="253" t="s">
        <v>287</v>
      </c>
      <c r="C1785" s="251" t="s">
        <v>504</v>
      </c>
      <c r="D1785" s="254"/>
      <c r="E1785" s="254">
        <v>13017000</v>
      </c>
      <c r="F1785" s="255">
        <f t="shared" si="55"/>
        <v>718646000</v>
      </c>
      <c r="G1785" s="250"/>
    </row>
    <row r="1786" spans="1:7" ht="18" customHeight="1">
      <c r="A1786" s="253">
        <v>42367</v>
      </c>
      <c r="B1786" s="253" t="s">
        <v>323</v>
      </c>
      <c r="C1786" s="251" t="s">
        <v>1493</v>
      </c>
      <c r="D1786" s="254"/>
      <c r="E1786" s="254">
        <v>1000000</v>
      </c>
      <c r="F1786" s="255">
        <f t="shared" si="55"/>
        <v>717646000</v>
      </c>
      <c r="G1786" s="250"/>
    </row>
    <row r="1787" spans="1:7" ht="18" customHeight="1">
      <c r="A1787" s="253">
        <v>42367</v>
      </c>
      <c r="B1787" s="253" t="s">
        <v>285</v>
      </c>
      <c r="C1787" s="251" t="s">
        <v>1508</v>
      </c>
      <c r="D1787" s="254"/>
      <c r="E1787" s="254">
        <v>230000</v>
      </c>
      <c r="F1787" s="255">
        <f t="shared" si="55"/>
        <v>717416000</v>
      </c>
      <c r="G1787" s="250"/>
    </row>
    <row r="1788" spans="1:7" ht="18" customHeight="1">
      <c r="A1788" s="253">
        <v>42367</v>
      </c>
      <c r="B1788" s="253" t="s">
        <v>337</v>
      </c>
      <c r="C1788" s="251" t="s">
        <v>496</v>
      </c>
      <c r="D1788" s="254"/>
      <c r="E1788" s="254">
        <v>250000000</v>
      </c>
      <c r="F1788" s="255">
        <f t="shared" si="55"/>
        <v>467416000</v>
      </c>
      <c r="G1788" s="250"/>
    </row>
    <row r="1789" spans="1:7" ht="18" customHeight="1">
      <c r="A1789" s="253">
        <v>42367</v>
      </c>
      <c r="B1789" s="253" t="s">
        <v>298</v>
      </c>
      <c r="C1789" s="251" t="s">
        <v>496</v>
      </c>
      <c r="D1789" s="254"/>
      <c r="E1789" s="254">
        <v>72875000</v>
      </c>
      <c r="F1789" s="255">
        <f t="shared" si="55"/>
        <v>394541000</v>
      </c>
      <c r="G1789" s="250"/>
    </row>
    <row r="1790" spans="1:7" ht="18" customHeight="1">
      <c r="A1790" s="253">
        <v>42367</v>
      </c>
      <c r="B1790" s="253" t="s">
        <v>308</v>
      </c>
      <c r="C1790" s="251" t="s">
        <v>458</v>
      </c>
      <c r="D1790" s="254"/>
      <c r="E1790" s="254">
        <v>10000000</v>
      </c>
      <c r="F1790" s="255">
        <f t="shared" si="55"/>
        <v>384541000</v>
      </c>
      <c r="G1790" s="250"/>
    </row>
    <row r="1791" spans="1:7" ht="18" customHeight="1">
      <c r="A1791" s="253">
        <v>42367</v>
      </c>
      <c r="B1791" s="253" t="s">
        <v>337</v>
      </c>
      <c r="C1791" s="251" t="s">
        <v>1509</v>
      </c>
      <c r="D1791" s="254"/>
      <c r="E1791" s="254">
        <v>1000000</v>
      </c>
      <c r="F1791" s="255">
        <f t="shared" si="55"/>
        <v>383541000</v>
      </c>
      <c r="G1791" s="250"/>
    </row>
    <row r="1792" spans="1:7" ht="18" customHeight="1">
      <c r="A1792" s="253">
        <v>42367</v>
      </c>
      <c r="B1792" s="253" t="s">
        <v>285</v>
      </c>
      <c r="C1792" s="251" t="s">
        <v>991</v>
      </c>
      <c r="D1792" s="254"/>
      <c r="E1792" s="254">
        <v>4000000</v>
      </c>
      <c r="F1792" s="255">
        <f t="shared" si="55"/>
        <v>379541000</v>
      </c>
      <c r="G1792" s="250"/>
    </row>
    <row r="1793" spans="1:7" ht="18" customHeight="1">
      <c r="A1793" s="253">
        <v>42367</v>
      </c>
      <c r="B1793" s="253" t="s">
        <v>285</v>
      </c>
      <c r="C1793" s="251" t="s">
        <v>1323</v>
      </c>
      <c r="D1793" s="254"/>
      <c r="E1793" s="254">
        <v>250000</v>
      </c>
      <c r="F1793" s="255">
        <f t="shared" si="55"/>
        <v>379291000</v>
      </c>
      <c r="G1793" s="250"/>
    </row>
    <row r="1794" spans="1:7" ht="18" customHeight="1">
      <c r="A1794" s="253">
        <v>42368</v>
      </c>
      <c r="B1794" s="253" t="s">
        <v>337</v>
      </c>
      <c r="C1794" s="251" t="s">
        <v>1510</v>
      </c>
      <c r="D1794" s="254">
        <v>197675000</v>
      </c>
      <c r="E1794" s="254"/>
      <c r="F1794" s="255">
        <f t="shared" si="55"/>
        <v>576966000</v>
      </c>
      <c r="G1794" s="250"/>
    </row>
    <row r="1795" spans="1:7" ht="18" customHeight="1">
      <c r="A1795" s="253">
        <v>42368</v>
      </c>
      <c r="B1795" s="253" t="s">
        <v>337</v>
      </c>
      <c r="C1795" s="251" t="s">
        <v>1511</v>
      </c>
      <c r="D1795" s="254"/>
      <c r="E1795" s="254">
        <v>41450000</v>
      </c>
      <c r="F1795" s="255">
        <f t="shared" si="55"/>
        <v>535516000</v>
      </c>
      <c r="G1795" s="250"/>
    </row>
    <row r="1796" spans="1:7" ht="18" customHeight="1">
      <c r="A1796" s="253">
        <v>42368</v>
      </c>
      <c r="B1796" s="253" t="s">
        <v>337</v>
      </c>
      <c r="C1796" s="251" t="s">
        <v>296</v>
      </c>
      <c r="D1796" s="254"/>
      <c r="E1796" s="254">
        <v>210000000</v>
      </c>
      <c r="F1796" s="255">
        <f t="shared" si="55"/>
        <v>325516000</v>
      </c>
      <c r="G1796" s="250"/>
    </row>
    <row r="1797" spans="1:7" ht="18" customHeight="1">
      <c r="A1797" s="253">
        <v>42368</v>
      </c>
      <c r="B1797" s="253" t="s">
        <v>1053</v>
      </c>
      <c r="C1797" s="251" t="s">
        <v>1512</v>
      </c>
      <c r="D1797" s="254"/>
      <c r="E1797" s="254">
        <v>22000000</v>
      </c>
      <c r="F1797" s="255">
        <f t="shared" si="55"/>
        <v>303516000</v>
      </c>
      <c r="G1797" s="250"/>
    </row>
    <row r="1798" spans="1:7" ht="18" customHeight="1">
      <c r="A1798" s="253">
        <v>42368</v>
      </c>
      <c r="B1798" s="253" t="s">
        <v>287</v>
      </c>
      <c r="C1798" s="251" t="s">
        <v>345</v>
      </c>
      <c r="D1798" s="254"/>
      <c r="E1798" s="254">
        <v>200000000</v>
      </c>
      <c r="F1798" s="255">
        <f t="shared" si="55"/>
        <v>103516000</v>
      </c>
      <c r="G1798" s="250"/>
    </row>
    <row r="1799" spans="1:7" ht="18" customHeight="1">
      <c r="A1799" s="253">
        <v>42368</v>
      </c>
      <c r="B1799" s="253" t="s">
        <v>287</v>
      </c>
      <c r="C1799" s="251" t="s">
        <v>869</v>
      </c>
      <c r="D1799" s="254"/>
      <c r="E1799" s="254">
        <v>44995000</v>
      </c>
      <c r="F1799" s="255">
        <f t="shared" si="55"/>
        <v>58521000</v>
      </c>
      <c r="G1799" s="250"/>
    </row>
    <row r="1800" spans="1:7" ht="18" customHeight="1">
      <c r="A1800" s="253">
        <v>42368</v>
      </c>
      <c r="B1800" s="253" t="s">
        <v>74</v>
      </c>
      <c r="C1800" s="251" t="s">
        <v>519</v>
      </c>
      <c r="D1800" s="254">
        <v>1350000000</v>
      </c>
      <c r="E1800" s="254"/>
      <c r="F1800" s="255">
        <f t="shared" si="55"/>
        <v>1408521000</v>
      </c>
      <c r="G1800" s="250"/>
    </row>
    <row r="1801" spans="1:7" ht="18" customHeight="1">
      <c r="A1801" s="253">
        <v>42368</v>
      </c>
      <c r="B1801" s="253" t="s">
        <v>1053</v>
      </c>
      <c r="C1801" s="251" t="s">
        <v>1513</v>
      </c>
      <c r="D1801" s="254"/>
      <c r="E1801" s="254">
        <v>50017000</v>
      </c>
      <c r="F1801" s="255">
        <f t="shared" si="55"/>
        <v>1358504000</v>
      </c>
      <c r="G1801" s="250"/>
    </row>
    <row r="1802" spans="1:7" ht="18" customHeight="1">
      <c r="A1802" s="253">
        <v>42368</v>
      </c>
      <c r="B1802" s="253" t="s">
        <v>1053</v>
      </c>
      <c r="C1802" s="251" t="s">
        <v>1499</v>
      </c>
      <c r="D1802" s="254"/>
      <c r="E1802" s="254">
        <v>5000000</v>
      </c>
      <c r="F1802" s="255">
        <f t="shared" si="55"/>
        <v>1353504000</v>
      </c>
      <c r="G1802" s="250"/>
    </row>
    <row r="1803" spans="1:7" ht="18" customHeight="1">
      <c r="A1803" s="253">
        <v>42368</v>
      </c>
      <c r="B1803" s="253" t="s">
        <v>323</v>
      </c>
      <c r="C1803" s="251" t="s">
        <v>1514</v>
      </c>
      <c r="D1803" s="254">
        <v>5000000</v>
      </c>
      <c r="E1803" s="254"/>
      <c r="F1803" s="255">
        <f t="shared" si="55"/>
        <v>1358504000</v>
      </c>
      <c r="G1803" s="250"/>
    </row>
    <row r="1804" spans="1:7" ht="18" customHeight="1">
      <c r="A1804" s="253">
        <v>42368</v>
      </c>
      <c r="B1804" s="253" t="s">
        <v>285</v>
      </c>
      <c r="C1804" s="251" t="s">
        <v>838</v>
      </c>
      <c r="D1804" s="254"/>
      <c r="E1804" s="254">
        <v>5370000</v>
      </c>
      <c r="F1804" s="255">
        <f t="shared" si="55"/>
        <v>1353134000</v>
      </c>
      <c r="G1804" s="250"/>
    </row>
    <row r="1805" spans="1:7" ht="18" customHeight="1">
      <c r="A1805" s="253">
        <v>42368</v>
      </c>
      <c r="B1805" s="253" t="s">
        <v>1421</v>
      </c>
      <c r="C1805" s="251" t="s">
        <v>530</v>
      </c>
      <c r="D1805" s="254"/>
      <c r="E1805" s="254">
        <v>2035000</v>
      </c>
      <c r="F1805" s="255">
        <f t="shared" si="55"/>
        <v>1351099000</v>
      </c>
      <c r="G1805" s="250"/>
    </row>
    <row r="1806" spans="1:7" ht="18" customHeight="1">
      <c r="A1806" s="253">
        <v>42368</v>
      </c>
      <c r="B1806" s="253" t="s">
        <v>323</v>
      </c>
      <c r="C1806" s="251" t="s">
        <v>1515</v>
      </c>
      <c r="D1806" s="254">
        <v>6000000</v>
      </c>
      <c r="E1806" s="254"/>
      <c r="F1806" s="255">
        <f t="shared" si="55"/>
        <v>1357099000</v>
      </c>
      <c r="G1806" s="250"/>
    </row>
    <row r="1807" spans="1:7" ht="18" customHeight="1">
      <c r="A1807" s="253">
        <v>42368</v>
      </c>
      <c r="B1807" s="253" t="s">
        <v>1421</v>
      </c>
      <c r="C1807" s="251" t="s">
        <v>1507</v>
      </c>
      <c r="D1807" s="254"/>
      <c r="E1807" s="254">
        <v>17540000</v>
      </c>
      <c r="F1807" s="255">
        <f t="shared" si="55"/>
        <v>1339559000</v>
      </c>
      <c r="G1807" s="250"/>
    </row>
    <row r="1808" spans="1:7" ht="18" customHeight="1">
      <c r="A1808" s="253">
        <v>42368</v>
      </c>
      <c r="B1808" s="253" t="s">
        <v>337</v>
      </c>
      <c r="C1808" s="251" t="s">
        <v>1516</v>
      </c>
      <c r="D1808" s="254"/>
      <c r="E1808" s="254">
        <v>1000000</v>
      </c>
      <c r="F1808" s="255">
        <f t="shared" si="55"/>
        <v>1338559000</v>
      </c>
      <c r="G1808" s="250"/>
    </row>
    <row r="1809" spans="1:7" ht="18" customHeight="1">
      <c r="A1809" s="253">
        <v>42368</v>
      </c>
      <c r="B1809" s="253" t="s">
        <v>323</v>
      </c>
      <c r="C1809" s="251" t="s">
        <v>1517</v>
      </c>
      <c r="D1809" s="254">
        <v>1000000</v>
      </c>
      <c r="E1809" s="254"/>
      <c r="F1809" s="255">
        <f t="shared" ref="F1809:F1812" si="56">IF(C1809&lt;&gt;"",F1808+D1809-E1809,0)</f>
        <v>1339559000</v>
      </c>
      <c r="G1809" s="250"/>
    </row>
    <row r="1810" spans="1:7" ht="18" customHeight="1">
      <c r="A1810" s="253">
        <v>42368</v>
      </c>
      <c r="B1810" s="253" t="s">
        <v>1053</v>
      </c>
      <c r="C1810" s="251" t="s">
        <v>1518</v>
      </c>
      <c r="D1810" s="254"/>
      <c r="E1810" s="254">
        <v>175000</v>
      </c>
      <c r="F1810" s="255">
        <f t="shared" si="56"/>
        <v>1339384000</v>
      </c>
      <c r="G1810" s="250"/>
    </row>
    <row r="1811" spans="1:7" ht="18" customHeight="1">
      <c r="A1811" s="253">
        <v>42368</v>
      </c>
      <c r="B1811" s="253" t="s">
        <v>1520</v>
      </c>
      <c r="C1811" s="251" t="s">
        <v>1519</v>
      </c>
      <c r="D1811" s="254"/>
      <c r="E1811" s="254">
        <v>1312000000</v>
      </c>
      <c r="F1811" s="255">
        <f t="shared" si="56"/>
        <v>27384000</v>
      </c>
      <c r="G1811" s="250"/>
    </row>
    <row r="1812" spans="1:7" ht="18" customHeight="1">
      <c r="A1812" s="253">
        <v>42368</v>
      </c>
      <c r="B1812" s="253" t="s">
        <v>1053</v>
      </c>
      <c r="C1812" s="251" t="s">
        <v>1521</v>
      </c>
      <c r="D1812" s="254"/>
      <c r="E1812" s="254">
        <v>429000</v>
      </c>
      <c r="F1812" s="255">
        <f t="shared" si="56"/>
        <v>26955000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83144489000</v>
      </c>
      <c r="E1814" s="252">
        <f>SUM(E13:E1813)</f>
        <v>83128653000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26955000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22"/>
  </sheetPr>
  <dimension ref="A1:I46"/>
  <sheetViews>
    <sheetView tabSelected="1" workbookViewId="0">
      <selection activeCell="G12" sqref="G12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12/1/2016</v>
      </c>
      <c r="E1" s="30" t="str">
        <f ca="1">"CÔNG NỢ KHÁC - LONG AN : " &amp; DAY($I$1)&amp;"/"&amp;MONTH($I$1)&amp;"/"&amp;YEAR($I$1)</f>
        <v>CÔNG NỢ KHÁC - LONG AN : 12/1/2016</v>
      </c>
      <c r="I1" s="36">
        <f ca="1">TODAY()</f>
        <v>42381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1150</v>
      </c>
      <c r="C3" s="160">
        <f>IF(ISNA(VLOOKUP(B3,[2]T.KẾT!$B$4:$C$14,2,0)),0,VLOOKUP(B3,[2]T.KẾT!$B$4:$C$14,2,0))</f>
        <v>62481100</v>
      </c>
      <c r="D3" s="89"/>
      <c r="E3" s="132">
        <v>1</v>
      </c>
      <c r="F3" s="139" t="s">
        <v>66</v>
      </c>
      <c r="G3" s="131">
        <f>IF('AN PHÚ'!$I$139&lt;0,0,'AN PHÚ'!$I$139)</f>
        <v>124797984</v>
      </c>
      <c r="I3" s="142"/>
    </row>
    <row r="4" spans="1:9" s="17" customFormat="1" ht="19.5" customHeight="1">
      <c r="A4" s="27">
        <v>2</v>
      </c>
      <c r="B4" s="32" t="s">
        <v>1151</v>
      </c>
      <c r="C4" s="160">
        <f>IF(ISNA(VLOOKUP(B4,[2]T.KẾT!$B$4:$C$14,2,0)),0,VLOOKUP(B4,[2]T.KẾT!$B$4:$C$14,2,0))</f>
        <v>59990640</v>
      </c>
      <c r="D4" s="45"/>
      <c r="E4" s="25">
        <v>2</v>
      </c>
      <c r="F4" s="163" t="s">
        <v>67</v>
      </c>
      <c r="G4" s="131">
        <f>'TTCL-VÙNG 4'!F109</f>
        <v>6217000</v>
      </c>
    </row>
    <row r="5" spans="1:9" s="17" customFormat="1" ht="19.5" customHeight="1">
      <c r="A5" s="27">
        <v>3</v>
      </c>
      <c r="B5" s="597" t="s">
        <v>1152</v>
      </c>
      <c r="C5" s="596">
        <f>IF(ISNA(VLOOKUP(B5,[2]T.KẾT!$B$4:$C$14,2,0)),0,VLOOKUP(B5,[2]T.KẾT!$B$4:$C$14,2,0))</f>
        <v>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1153</v>
      </c>
      <c r="C6" s="160">
        <f>IF(ISNA(VLOOKUP(B6,[2]T.KẾT!$B$4:$C$14,2,0)),0,VLOOKUP(B6,[2]T.KẾT!$B$4:$C$14,2,0))</f>
        <v>9400000</v>
      </c>
      <c r="D6" s="45"/>
      <c r="E6" s="25">
        <v>5</v>
      </c>
      <c r="F6" s="163" t="s">
        <v>1285</v>
      </c>
      <c r="G6" s="131"/>
      <c r="I6" s="140"/>
    </row>
    <row r="7" spans="1:9" s="17" customFormat="1" ht="19.5" customHeight="1">
      <c r="A7" s="27">
        <v>5</v>
      </c>
      <c r="B7" s="35" t="s">
        <v>1154</v>
      </c>
      <c r="C7" s="160">
        <f>IF(ISNA(VLOOKUP(B7,[2]T.KẾT!$B$4:$C$14,2,0)),0,VLOOKUP(B7,[2]T.KẾT!$B$4:$C$14,2,0))</f>
        <v>108149533</v>
      </c>
      <c r="D7" s="45"/>
      <c r="E7" s="25">
        <v>6</v>
      </c>
      <c r="F7" s="161" t="s">
        <v>1371</v>
      </c>
      <c r="G7" s="159">
        <v>7500000</v>
      </c>
      <c r="I7" s="140"/>
    </row>
    <row r="8" spans="1:9" s="17" customFormat="1" ht="19.5" customHeight="1">
      <c r="A8" s="27">
        <v>6</v>
      </c>
      <c r="B8" s="35" t="s">
        <v>1155</v>
      </c>
      <c r="C8" s="160">
        <f>IF(ISNA(VLOOKUP(B8,[2]T.KẾT!$B$4:$C$14,2,0)),0,VLOOKUP(B8,[2]T.KẾT!$B$4:$C$14,2,0))</f>
        <v>46833400</v>
      </c>
      <c r="D8" s="45"/>
      <c r="E8" s="25">
        <v>7</v>
      </c>
      <c r="F8" s="161" t="s">
        <v>1390</v>
      </c>
      <c r="G8" s="159">
        <v>39198830</v>
      </c>
      <c r="I8" s="140"/>
    </row>
    <row r="9" spans="1:9" s="17" customFormat="1" ht="19.5" customHeight="1">
      <c r="A9" s="598">
        <v>7</v>
      </c>
      <c r="B9" s="597" t="s">
        <v>1381</v>
      </c>
      <c r="C9" s="131"/>
      <c r="D9" s="45"/>
      <c r="E9" s="25">
        <v>8</v>
      </c>
      <c r="F9" s="161" t="s">
        <v>1522</v>
      </c>
      <c r="G9" s="159">
        <v>27118300</v>
      </c>
      <c r="I9" s="140"/>
    </row>
    <row r="10" spans="1:9" s="17" customFormat="1" ht="19.5" customHeight="1">
      <c r="A10" s="25">
        <v>8</v>
      </c>
      <c r="B10" s="39" t="s">
        <v>1366</v>
      </c>
      <c r="C10" s="44">
        <v>85536000</v>
      </c>
      <c r="D10" s="45"/>
      <c r="E10" s="25">
        <v>9</v>
      </c>
      <c r="F10" s="192" t="s">
        <v>1435</v>
      </c>
      <c r="G10" s="159">
        <v>56980000</v>
      </c>
      <c r="I10" s="140"/>
    </row>
    <row r="11" spans="1:9" s="17" customFormat="1" ht="19.5" customHeight="1">
      <c r="A11" s="598"/>
      <c r="B11" s="597"/>
      <c r="C11" s="131"/>
      <c r="D11" s="45"/>
      <c r="E11" s="25">
        <v>10</v>
      </c>
      <c r="F11" s="161" t="s">
        <v>1524</v>
      </c>
      <c r="G11" s="159">
        <v>24446400</v>
      </c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372390673</v>
      </c>
      <c r="D13" s="88"/>
      <c r="E13" s="627" t="s">
        <v>4</v>
      </c>
      <c r="F13" s="628"/>
      <c r="G13" s="33">
        <f>SUM(G3:G12)</f>
        <v>286258514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12/1/2016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12/1/2016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HEADWAY!I105</f>
        <v>122052598.4000001</v>
      </c>
      <c r="D17" s="26"/>
      <c r="E17" s="40">
        <v>1</v>
      </c>
      <c r="F17" s="616" t="s">
        <v>1389</v>
      </c>
      <c r="G17" s="159">
        <v>24600000</v>
      </c>
      <c r="I17" s="140"/>
    </row>
    <row r="18" spans="1:9" s="17" customFormat="1" ht="19.5" customHeight="1">
      <c r="A18" s="25">
        <v>2</v>
      </c>
      <c r="B18" s="192" t="s">
        <v>1156</v>
      </c>
      <c r="C18" s="131">
        <f>'Song Tân'!H235</f>
        <v>0</v>
      </c>
      <c r="D18" s="26"/>
      <c r="E18" s="25">
        <v>2</v>
      </c>
      <c r="F18" s="618" t="s">
        <v>1523</v>
      </c>
      <c r="G18" s="131">
        <v>36300000</v>
      </c>
    </row>
    <row r="19" spans="1:9" s="17" customFormat="1" ht="19.5" customHeight="1">
      <c r="A19" s="25">
        <v>3</v>
      </c>
      <c r="B19" s="192" t="s">
        <v>1144</v>
      </c>
      <c r="C19" s="131">
        <f>AAAS!I82</f>
        <v>0</v>
      </c>
      <c r="D19" s="26"/>
      <c r="E19" s="25">
        <v>3</v>
      </c>
      <c r="F19" s="597"/>
      <c r="G19" s="131"/>
    </row>
    <row r="20" spans="1:9" s="17" customFormat="1" ht="19.5" customHeight="1">
      <c r="A20" s="25">
        <v>4</v>
      </c>
      <c r="B20" s="192" t="s">
        <v>1157</v>
      </c>
      <c r="C20" s="131">
        <f>'Keo Cont'!K38</f>
        <v>20040000</v>
      </c>
      <c r="D20" s="26"/>
      <c r="E20" s="25"/>
      <c r="F20" s="597"/>
      <c r="G20" s="131"/>
    </row>
    <row r="21" spans="1:9" s="20" customFormat="1" ht="19.5" customHeight="1">
      <c r="A21" s="25">
        <v>5</v>
      </c>
      <c r="B21" s="601" t="s">
        <v>1388</v>
      </c>
      <c r="C21" s="131">
        <f>12210000+4070000</f>
        <v>16280000</v>
      </c>
      <c r="D21" s="602"/>
      <c r="E21" s="600"/>
      <c r="F21" s="617"/>
      <c r="G21" s="131"/>
    </row>
    <row r="22" spans="1:9" s="17" customFormat="1" ht="19.5" customHeight="1">
      <c r="A22" s="626" t="s">
        <v>4</v>
      </c>
      <c r="B22" s="626"/>
      <c r="C22" s="33">
        <f>SUM(C17:C21)</f>
        <v>158372598.4000001</v>
      </c>
      <c r="D22" s="26"/>
      <c r="E22" s="626" t="s">
        <v>4</v>
      </c>
      <c r="F22" s="626"/>
      <c r="G22" s="33">
        <f>SUM(G17:G21)</f>
        <v>60900000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12/1/2016</v>
      </c>
      <c r="B24" s="6"/>
      <c r="C24" s="7"/>
      <c r="D24" s="26"/>
      <c r="E24" s="15" t="str">
        <f ca="1">"CÔNG NỢ CÁ - TRÀ VINH: " &amp; DAY(I1)&amp;"/"&amp;MONTH(I1)&amp;"/"&amp;YEAR(I1)</f>
        <v>CÔNG NỢ CÁ - TRÀ VINH: 12/1/2016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1360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1175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1176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1174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1284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1158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1283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1361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1173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1282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1362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1159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1160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1363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1161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1364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1162</v>
      </c>
      <c r="C40" s="42">
        <f>IF(ISNA(VLOOKUP(B40,[3]T.KẾT!$B$4:$C$33,2,0)),0,VLOOKUP(B40,[3]T.KẾT!$B$4:$C$33,2,0))</f>
        <v>36338.200000000186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1163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1164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1165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26" t="s">
        <v>4</v>
      </c>
      <c r="B45" s="626"/>
      <c r="C45" s="12">
        <f>SUM(C26:C44)</f>
        <v>5397541.5</v>
      </c>
      <c r="E45" s="626" t="s">
        <v>4</v>
      </c>
      <c r="F45" s="626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3" sqref="E13"/>
    </sheetView>
  </sheetViews>
  <sheetFormatPr defaultRowHeight="15"/>
  <cols>
    <col min="1" max="1" width="9" style="615" customWidth="1"/>
    <col min="2" max="2" width="34" style="605" customWidth="1"/>
    <col min="3" max="10" width="12.5703125" style="605" customWidth="1"/>
    <col min="11" max="11" width="7.42578125" style="605" customWidth="1"/>
    <col min="12" max="16384" width="9.140625" style="605"/>
  </cols>
  <sheetData>
    <row r="1" spans="1:11" s="242" customFormat="1" ht="24" customHeight="1">
      <c r="A1" s="624" t="s">
        <v>274</v>
      </c>
      <c r="B1" s="619" t="s">
        <v>22</v>
      </c>
      <c r="C1" s="619" t="s">
        <v>1391</v>
      </c>
      <c r="D1" s="619"/>
      <c r="E1" s="619" t="s">
        <v>1396</v>
      </c>
      <c r="F1" s="619"/>
      <c r="G1" s="619"/>
      <c r="H1" s="619" t="s">
        <v>1397</v>
      </c>
      <c r="I1" s="619"/>
      <c r="J1" s="619"/>
      <c r="K1" s="619" t="s">
        <v>27</v>
      </c>
    </row>
    <row r="2" spans="1:11" s="242" customFormat="1" ht="20.25" customHeight="1">
      <c r="A2" s="625"/>
      <c r="B2" s="619"/>
      <c r="C2" s="603" t="s">
        <v>278</v>
      </c>
      <c r="D2" s="246" t="s">
        <v>279</v>
      </c>
      <c r="E2" s="603" t="s">
        <v>278</v>
      </c>
      <c r="F2" s="246" t="s">
        <v>279</v>
      </c>
      <c r="G2" s="603" t="s">
        <v>1392</v>
      </c>
      <c r="H2" s="603" t="s">
        <v>278</v>
      </c>
      <c r="I2" s="246" t="s">
        <v>279</v>
      </c>
      <c r="J2" s="603" t="s">
        <v>1392</v>
      </c>
      <c r="K2" s="619"/>
    </row>
    <row r="3" spans="1:11" s="242" customFormat="1" ht="18" customHeight="1">
      <c r="A3" s="607" t="s">
        <v>280</v>
      </c>
      <c r="B3" s="607" t="s">
        <v>281</v>
      </c>
      <c r="C3" s="607">
        <v>1</v>
      </c>
      <c r="D3" s="608">
        <v>2</v>
      </c>
      <c r="E3" s="607" t="s">
        <v>1398</v>
      </c>
      <c r="F3" s="608">
        <v>2</v>
      </c>
      <c r="G3" s="607">
        <v>3</v>
      </c>
      <c r="H3" s="607">
        <v>1</v>
      </c>
      <c r="I3" s="608">
        <v>2</v>
      </c>
      <c r="J3" s="607">
        <v>3</v>
      </c>
      <c r="K3" s="607" t="s">
        <v>283</v>
      </c>
    </row>
    <row r="4" spans="1:11" ht="18" customHeight="1">
      <c r="A4" s="612"/>
      <c r="B4" s="606" t="s">
        <v>284</v>
      </c>
      <c r="C4" s="606"/>
      <c r="D4" s="606"/>
      <c r="E4" s="606"/>
      <c r="F4" s="606"/>
      <c r="G4" s="606"/>
      <c r="H4" s="606"/>
      <c r="I4" s="606"/>
      <c r="J4" s="606">
        <v>43385010</v>
      </c>
      <c r="K4" s="606"/>
    </row>
    <row r="5" spans="1:11" ht="18" customHeight="1">
      <c r="A5" s="613">
        <v>42368</v>
      </c>
      <c r="B5" s="604" t="s">
        <v>1393</v>
      </c>
      <c r="C5" s="604"/>
      <c r="D5" s="604">
        <v>10000000</v>
      </c>
      <c r="E5" s="604"/>
      <c r="F5" s="604"/>
      <c r="G5" s="604">
        <f>IF(B5&lt;&gt;"",G4+E5-F5,0)</f>
        <v>0</v>
      </c>
      <c r="H5" s="604">
        <f>D5</f>
        <v>10000000</v>
      </c>
      <c r="I5" s="604"/>
      <c r="J5" s="604">
        <f>IF(B5&lt;&gt;"",J4+H5-I5,0)</f>
        <v>53385010</v>
      </c>
      <c r="K5" s="604"/>
    </row>
    <row r="6" spans="1:11" ht="18" customHeight="1">
      <c r="A6" s="613"/>
      <c r="B6" s="604" t="s">
        <v>1393</v>
      </c>
      <c r="C6" s="604"/>
      <c r="D6" s="604">
        <v>200000000</v>
      </c>
      <c r="E6" s="604"/>
      <c r="F6" s="604"/>
      <c r="G6" s="604">
        <f t="shared" ref="G6:G26" si="0">IF(B6&lt;&gt;"",G5+E6-F6,0)</f>
        <v>0</v>
      </c>
      <c r="H6" s="604">
        <f>D6</f>
        <v>200000000</v>
      </c>
      <c r="I6" s="604"/>
      <c r="J6" s="604">
        <f t="shared" ref="J6:J26" si="1">IF(B6&lt;&gt;"",J5+H6-I6,0)</f>
        <v>253385010</v>
      </c>
      <c r="K6" s="604"/>
    </row>
    <row r="7" spans="1:11" ht="18" customHeight="1">
      <c r="A7" s="613"/>
      <c r="B7" s="604" t="s">
        <v>1394</v>
      </c>
      <c r="C7" s="604"/>
      <c r="D7" s="604"/>
      <c r="E7" s="604"/>
      <c r="F7" s="604"/>
      <c r="G7" s="604">
        <f t="shared" si="0"/>
        <v>0</v>
      </c>
      <c r="H7" s="604"/>
      <c r="I7" s="604">
        <v>37253040</v>
      </c>
      <c r="J7" s="604">
        <f t="shared" si="1"/>
        <v>216131970</v>
      </c>
      <c r="K7" s="604"/>
    </row>
    <row r="8" spans="1:11" ht="18" customHeight="1">
      <c r="A8" s="613"/>
      <c r="B8" s="604" t="s">
        <v>1395</v>
      </c>
      <c r="C8" s="604"/>
      <c r="D8" s="604"/>
      <c r="E8" s="604"/>
      <c r="F8" s="604"/>
      <c r="G8" s="604">
        <f t="shared" si="0"/>
        <v>0</v>
      </c>
      <c r="H8" s="604"/>
      <c r="I8" s="604">
        <v>27500</v>
      </c>
      <c r="J8" s="604">
        <f t="shared" si="1"/>
        <v>216104470</v>
      </c>
      <c r="K8" s="604"/>
    </row>
    <row r="9" spans="1:11" ht="18" customHeight="1">
      <c r="A9" s="613"/>
      <c r="B9" s="604"/>
      <c r="C9" s="604"/>
      <c r="D9" s="604"/>
      <c r="E9" s="604"/>
      <c r="F9" s="604"/>
      <c r="G9" s="604">
        <f t="shared" si="0"/>
        <v>0</v>
      </c>
      <c r="H9" s="604"/>
      <c r="I9" s="604"/>
      <c r="J9" s="604">
        <f t="shared" si="1"/>
        <v>0</v>
      </c>
      <c r="K9" s="604"/>
    </row>
    <row r="10" spans="1:11" ht="18" customHeight="1">
      <c r="A10" s="613"/>
      <c r="B10" s="604"/>
      <c r="C10" s="604"/>
      <c r="D10" s="604"/>
      <c r="E10" s="604"/>
      <c r="F10" s="604"/>
      <c r="G10" s="604">
        <f t="shared" si="0"/>
        <v>0</v>
      </c>
      <c r="H10" s="604"/>
      <c r="I10" s="604"/>
      <c r="J10" s="604">
        <f t="shared" si="1"/>
        <v>0</v>
      </c>
      <c r="K10" s="604"/>
    </row>
    <row r="11" spans="1:11" ht="18" customHeight="1">
      <c r="A11" s="613"/>
      <c r="B11" s="604"/>
      <c r="C11" s="604"/>
      <c r="D11" s="604"/>
      <c r="E11" s="604"/>
      <c r="F11" s="604"/>
      <c r="G11" s="604">
        <f t="shared" si="0"/>
        <v>0</v>
      </c>
      <c r="H11" s="604"/>
      <c r="I11" s="604"/>
      <c r="J11" s="604">
        <f t="shared" si="1"/>
        <v>0</v>
      </c>
      <c r="K11" s="604"/>
    </row>
    <row r="12" spans="1:11" ht="18" customHeight="1">
      <c r="A12" s="613"/>
      <c r="B12" s="604"/>
      <c r="C12" s="604"/>
      <c r="D12" s="604"/>
      <c r="E12" s="604"/>
      <c r="F12" s="604"/>
      <c r="G12" s="604">
        <f t="shared" si="0"/>
        <v>0</v>
      </c>
      <c r="H12" s="604"/>
      <c r="I12" s="604"/>
      <c r="J12" s="604">
        <f t="shared" si="1"/>
        <v>0</v>
      </c>
      <c r="K12" s="604"/>
    </row>
    <row r="13" spans="1:11" ht="18" customHeight="1">
      <c r="A13" s="613"/>
      <c r="B13" s="604"/>
      <c r="C13" s="604"/>
      <c r="D13" s="604"/>
      <c r="E13" s="604"/>
      <c r="F13" s="604"/>
      <c r="G13" s="604">
        <f t="shared" si="0"/>
        <v>0</v>
      </c>
      <c r="H13" s="604"/>
      <c r="I13" s="604"/>
      <c r="J13" s="604">
        <f t="shared" si="1"/>
        <v>0</v>
      </c>
      <c r="K13" s="604"/>
    </row>
    <row r="14" spans="1:11" ht="18" customHeight="1">
      <c r="A14" s="613"/>
      <c r="B14" s="604"/>
      <c r="C14" s="604"/>
      <c r="D14" s="604"/>
      <c r="E14" s="604"/>
      <c r="F14" s="604"/>
      <c r="G14" s="604">
        <f t="shared" si="0"/>
        <v>0</v>
      </c>
      <c r="H14" s="604"/>
      <c r="I14" s="604"/>
      <c r="J14" s="604">
        <f t="shared" si="1"/>
        <v>0</v>
      </c>
      <c r="K14" s="604"/>
    </row>
    <row r="15" spans="1:11" ht="18" customHeight="1">
      <c r="A15" s="613"/>
      <c r="B15" s="604"/>
      <c r="C15" s="604"/>
      <c r="D15" s="604"/>
      <c r="E15" s="604"/>
      <c r="F15" s="604"/>
      <c r="G15" s="604">
        <f t="shared" si="0"/>
        <v>0</v>
      </c>
      <c r="H15" s="604"/>
      <c r="I15" s="604"/>
      <c r="J15" s="604">
        <f t="shared" si="1"/>
        <v>0</v>
      </c>
      <c r="K15" s="604"/>
    </row>
    <row r="16" spans="1:11" ht="18" customHeight="1">
      <c r="A16" s="613"/>
      <c r="B16" s="604"/>
      <c r="C16" s="604"/>
      <c r="D16" s="604"/>
      <c r="E16" s="604"/>
      <c r="F16" s="604"/>
      <c r="G16" s="604">
        <f t="shared" si="0"/>
        <v>0</v>
      </c>
      <c r="H16" s="604"/>
      <c r="I16" s="604"/>
      <c r="J16" s="604">
        <f t="shared" si="1"/>
        <v>0</v>
      </c>
      <c r="K16" s="604"/>
    </row>
    <row r="17" spans="1:11" ht="18" customHeight="1">
      <c r="A17" s="613"/>
      <c r="B17" s="604"/>
      <c r="C17" s="604"/>
      <c r="D17" s="604"/>
      <c r="E17" s="604"/>
      <c r="F17" s="604"/>
      <c r="G17" s="604">
        <f t="shared" si="0"/>
        <v>0</v>
      </c>
      <c r="H17" s="604"/>
      <c r="I17" s="604"/>
      <c r="J17" s="604">
        <f t="shared" si="1"/>
        <v>0</v>
      </c>
      <c r="K17" s="604"/>
    </row>
    <row r="18" spans="1:11" ht="18" customHeight="1">
      <c r="A18" s="613"/>
      <c r="B18" s="604"/>
      <c r="C18" s="604"/>
      <c r="D18" s="604"/>
      <c r="E18" s="604"/>
      <c r="F18" s="604"/>
      <c r="G18" s="604">
        <f t="shared" si="0"/>
        <v>0</v>
      </c>
      <c r="H18" s="604"/>
      <c r="I18" s="604"/>
      <c r="J18" s="604">
        <f t="shared" si="1"/>
        <v>0</v>
      </c>
      <c r="K18" s="604"/>
    </row>
    <row r="19" spans="1:11" ht="18" customHeight="1">
      <c r="A19" s="613"/>
      <c r="B19" s="604"/>
      <c r="C19" s="604"/>
      <c r="D19" s="604"/>
      <c r="E19" s="604"/>
      <c r="F19" s="604"/>
      <c r="G19" s="604">
        <f t="shared" si="0"/>
        <v>0</v>
      </c>
      <c r="H19" s="604"/>
      <c r="I19" s="604"/>
      <c r="J19" s="604">
        <f t="shared" si="1"/>
        <v>0</v>
      </c>
      <c r="K19" s="604"/>
    </row>
    <row r="20" spans="1:11" ht="18" customHeight="1">
      <c r="A20" s="613"/>
      <c r="B20" s="604"/>
      <c r="C20" s="604"/>
      <c r="D20" s="604"/>
      <c r="E20" s="604"/>
      <c r="F20" s="604"/>
      <c r="G20" s="604">
        <f t="shared" si="0"/>
        <v>0</v>
      </c>
      <c r="H20" s="604"/>
      <c r="I20" s="604"/>
      <c r="J20" s="604">
        <f t="shared" si="1"/>
        <v>0</v>
      </c>
      <c r="K20" s="604"/>
    </row>
    <row r="21" spans="1:11" ht="18" customHeight="1">
      <c r="A21" s="613"/>
      <c r="B21" s="604"/>
      <c r="C21" s="604"/>
      <c r="D21" s="604"/>
      <c r="E21" s="604"/>
      <c r="F21" s="604"/>
      <c r="G21" s="604">
        <f t="shared" si="0"/>
        <v>0</v>
      </c>
      <c r="H21" s="604"/>
      <c r="I21" s="604"/>
      <c r="J21" s="604">
        <f t="shared" si="1"/>
        <v>0</v>
      </c>
      <c r="K21" s="604"/>
    </row>
    <row r="22" spans="1:11" ht="18" customHeight="1">
      <c r="A22" s="613"/>
      <c r="B22" s="604"/>
      <c r="C22" s="604"/>
      <c r="D22" s="604"/>
      <c r="E22" s="604"/>
      <c r="F22" s="604"/>
      <c r="G22" s="604">
        <f t="shared" si="0"/>
        <v>0</v>
      </c>
      <c r="H22" s="604"/>
      <c r="I22" s="604"/>
      <c r="J22" s="604">
        <f t="shared" si="1"/>
        <v>0</v>
      </c>
      <c r="K22" s="604"/>
    </row>
    <row r="23" spans="1:11" ht="18" customHeight="1">
      <c r="A23" s="613"/>
      <c r="B23" s="604"/>
      <c r="C23" s="604"/>
      <c r="D23" s="604"/>
      <c r="E23" s="604"/>
      <c r="F23" s="604"/>
      <c r="G23" s="604">
        <f t="shared" si="0"/>
        <v>0</v>
      </c>
      <c r="H23" s="604"/>
      <c r="I23" s="604"/>
      <c r="J23" s="604">
        <f t="shared" si="1"/>
        <v>0</v>
      </c>
      <c r="K23" s="604"/>
    </row>
    <row r="24" spans="1:11" ht="18" customHeight="1">
      <c r="A24" s="613"/>
      <c r="B24" s="604"/>
      <c r="C24" s="604"/>
      <c r="D24" s="604"/>
      <c r="E24" s="604"/>
      <c r="F24" s="604"/>
      <c r="G24" s="604">
        <f t="shared" si="0"/>
        <v>0</v>
      </c>
      <c r="H24" s="604"/>
      <c r="I24" s="604"/>
      <c r="J24" s="604">
        <f t="shared" si="1"/>
        <v>0</v>
      </c>
      <c r="K24" s="604"/>
    </row>
    <row r="25" spans="1:11" ht="18" customHeight="1">
      <c r="A25" s="613"/>
      <c r="B25" s="604"/>
      <c r="C25" s="604"/>
      <c r="D25" s="604"/>
      <c r="E25" s="604"/>
      <c r="F25" s="604"/>
      <c r="G25" s="604">
        <f t="shared" si="0"/>
        <v>0</v>
      </c>
      <c r="H25" s="604"/>
      <c r="I25" s="604"/>
      <c r="J25" s="604">
        <f t="shared" si="1"/>
        <v>0</v>
      </c>
      <c r="K25" s="604"/>
    </row>
    <row r="26" spans="1:11" ht="18" customHeight="1">
      <c r="A26" s="613"/>
      <c r="B26" s="604"/>
      <c r="C26" s="604"/>
      <c r="D26" s="604"/>
      <c r="E26" s="604"/>
      <c r="F26" s="604"/>
      <c r="G26" s="604">
        <f t="shared" si="0"/>
        <v>0</v>
      </c>
      <c r="H26" s="604"/>
      <c r="I26" s="604"/>
      <c r="J26" s="604">
        <f t="shared" si="1"/>
        <v>0</v>
      </c>
      <c r="K26" s="604"/>
    </row>
    <row r="27" spans="1:11" ht="18" customHeight="1">
      <c r="A27" s="614"/>
      <c r="B27" s="609"/>
      <c r="C27" s="609"/>
      <c r="D27" s="609"/>
      <c r="E27" s="609"/>
      <c r="F27" s="609"/>
      <c r="G27" s="609"/>
      <c r="H27" s="609"/>
      <c r="I27" s="609"/>
      <c r="J27" s="609"/>
      <c r="K27" s="609"/>
    </row>
    <row r="28" spans="1:11" s="242" customFormat="1" ht="18" customHeight="1">
      <c r="A28" s="611"/>
      <c r="B28" s="610" t="s">
        <v>612</v>
      </c>
      <c r="C28" s="610">
        <f>SUM(C4:C26)</f>
        <v>0</v>
      </c>
      <c r="D28" s="610">
        <f t="shared" ref="D28:I28" si="2">SUM(D4:D26)</f>
        <v>210000000</v>
      </c>
      <c r="E28" s="610">
        <f t="shared" si="2"/>
        <v>0</v>
      </c>
      <c r="F28" s="610">
        <f t="shared" si="2"/>
        <v>0</v>
      </c>
      <c r="G28" s="610">
        <f>G4+E28-F28</f>
        <v>0</v>
      </c>
      <c r="H28" s="610">
        <f t="shared" si="2"/>
        <v>210000000</v>
      </c>
      <c r="I28" s="610">
        <f t="shared" si="2"/>
        <v>37280540</v>
      </c>
      <c r="J28" s="610">
        <f>J4+H28-I28</f>
        <v>216104470</v>
      </c>
      <c r="K28" s="611" t="s">
        <v>613</v>
      </c>
    </row>
  </sheetData>
  <mergeCells count="6">
    <mergeCell ref="A1:A2"/>
    <mergeCell ref="B1:B2"/>
    <mergeCell ref="K1:K2"/>
    <mergeCell ref="C1:D1"/>
    <mergeCell ref="H1:J1"/>
    <mergeCell ref="E1:G1"/>
  </mergeCells>
  <pageMargins left="0.17" right="0.24" top="0.75" bottom="0.75" header="0.3" footer="0.3"/>
  <pageSetup scale="90" orientation="landscape" verticalDpi="0" r:id="rId1"/>
  <ignoredErrors>
    <ignoredError sqref="H28:I28 C28:D28 E28:F28" formulaRange="1"/>
    <ignoredError sqref="G28" formula="1" formulaRange="1"/>
    <ignoredError sqref="E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07" activePane="bottomLeft" state="frozen"/>
      <selection activeCell="A5" sqref="A5"/>
      <selection pane="bottomLeft" activeCell="F121" sqref="F121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34" t="s">
        <v>18</v>
      </c>
      <c r="B2" s="634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36" t="s">
        <v>20</v>
      </c>
      <c r="B5" s="636"/>
      <c r="C5" s="636"/>
      <c r="D5" s="636"/>
      <c r="E5" s="636"/>
      <c r="F5" s="636"/>
      <c r="G5" s="636"/>
      <c r="H5" s="636"/>
      <c r="I5" s="636"/>
      <c r="J5" s="98"/>
    </row>
    <row r="6" spans="1:10" ht="9" hidden="1" customHeight="1">
      <c r="A6" s="637"/>
      <c r="B6" s="637"/>
      <c r="C6" s="637"/>
      <c r="D6" s="637"/>
      <c r="E6" s="637"/>
      <c r="F6" s="637"/>
      <c r="G6" s="637"/>
      <c r="H6" s="637"/>
      <c r="I6" s="637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29" t="s">
        <v>64</v>
      </c>
      <c r="B12" s="630"/>
      <c r="C12" s="631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32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33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>
        <v>42735</v>
      </c>
      <c r="B120" s="156"/>
      <c r="C120" s="82" t="s">
        <v>122</v>
      </c>
      <c r="D120" s="157"/>
      <c r="E120" s="158"/>
      <c r="F120" s="77">
        <v>22175280</v>
      </c>
      <c r="G120" s="74">
        <f t="shared" si="12"/>
        <v>2217528</v>
      </c>
      <c r="H120" s="77"/>
      <c r="I120" s="74">
        <f t="shared" si="13"/>
        <v>124797984</v>
      </c>
      <c r="J120" s="99"/>
    </row>
    <row r="121" spans="1:10" ht="18" customHeight="1">
      <c r="A121" s="76"/>
      <c r="B121" s="156"/>
      <c r="C121" s="114"/>
      <c r="D121" s="157"/>
      <c r="E121" s="158"/>
      <c r="F121" s="77"/>
      <c r="G121" s="74">
        <f t="shared" si="12"/>
        <v>0</v>
      </c>
      <c r="H121" s="77"/>
      <c r="I121" s="74">
        <f t="shared" si="13"/>
        <v>0</v>
      </c>
      <c r="J121" s="99"/>
    </row>
    <row r="122" spans="1:10" ht="18" customHeight="1">
      <c r="A122" s="76"/>
      <c r="B122" s="156"/>
      <c r="C122" s="114"/>
      <c r="D122" s="157"/>
      <c r="E122" s="158"/>
      <c r="F122" s="77"/>
      <c r="G122" s="74">
        <f t="shared" si="12"/>
        <v>0</v>
      </c>
      <c r="H122" s="77"/>
      <c r="I122" s="74">
        <f t="shared" si="13"/>
        <v>0</v>
      </c>
      <c r="J122" s="99"/>
    </row>
    <row r="123" spans="1:10" ht="18" customHeight="1">
      <c r="A123" s="76"/>
      <c r="B123" s="156"/>
      <c r="C123" s="114"/>
      <c r="D123" s="157"/>
      <c r="E123" s="158"/>
      <c r="F123" s="77"/>
      <c r="G123" s="74">
        <f t="shared" si="12"/>
        <v>0</v>
      </c>
      <c r="H123" s="77"/>
      <c r="I123" s="74">
        <f t="shared" si="13"/>
        <v>0</v>
      </c>
      <c r="J123" s="99"/>
    </row>
    <row r="124" spans="1:10" ht="18" customHeight="1">
      <c r="A124" s="76"/>
      <c r="B124" s="156"/>
      <c r="C124" s="114"/>
      <c r="D124" s="157"/>
      <c r="E124" s="158"/>
      <c r="F124" s="77"/>
      <c r="G124" s="74">
        <f t="shared" si="12"/>
        <v>0</v>
      </c>
      <c r="H124" s="77"/>
      <c r="I124" s="74">
        <f t="shared" si="13"/>
        <v>0</v>
      </c>
      <c r="J124" s="99"/>
    </row>
    <row r="125" spans="1:10" ht="18" customHeight="1">
      <c r="A125" s="76"/>
      <c r="B125" s="156"/>
      <c r="C125" s="114"/>
      <c r="D125" s="157"/>
      <c r="E125" s="158"/>
      <c r="F125" s="77"/>
      <c r="G125" s="74">
        <f t="shared" si="12"/>
        <v>0</v>
      </c>
      <c r="H125" s="77"/>
      <c r="I125" s="74">
        <f t="shared" si="13"/>
        <v>0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35" t="s">
        <v>4</v>
      </c>
      <c r="B139" s="635"/>
      <c r="C139" s="635"/>
      <c r="D139" s="56"/>
      <c r="E139" s="56"/>
      <c r="F139" s="78">
        <f>I12+SUM(F13:F138)</f>
        <v>2590783394.5799999</v>
      </c>
      <c r="G139" s="78">
        <f>SUM(G13:G138)</f>
        <v>104901156</v>
      </c>
      <c r="H139" s="78">
        <f>SUM(H13:H138)</f>
        <v>2570886566.5799999</v>
      </c>
      <c r="I139" s="56">
        <f>F139+G139-H139</f>
        <v>124797984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93" activePane="bottomLeft" state="frozen"/>
      <selection activeCell="A5" sqref="A5"/>
      <selection pane="bottomLeft" activeCell="A99" sqref="A99:G107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34" t="s">
        <v>18</v>
      </c>
      <c r="B2" s="634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36" t="s">
        <v>20</v>
      </c>
      <c r="B5" s="636"/>
      <c r="C5" s="636"/>
      <c r="D5" s="636"/>
      <c r="E5" s="636"/>
      <c r="F5" s="636"/>
      <c r="G5" s="98"/>
    </row>
    <row r="6" spans="1:7" ht="9" hidden="1" customHeight="1">
      <c r="A6" s="637"/>
      <c r="B6" s="637"/>
      <c r="C6" s="637"/>
      <c r="D6" s="637"/>
      <c r="E6" s="637"/>
      <c r="F6" s="637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756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757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918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1365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150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151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/>
      <c r="D97" s="490"/>
      <c r="E97" s="490"/>
      <c r="F97" s="74">
        <f t="shared" si="5"/>
        <v>0</v>
      </c>
      <c r="G97" s="99"/>
    </row>
    <row r="98" spans="1:7" ht="18" customHeight="1">
      <c r="A98" s="76"/>
      <c r="B98" s="156"/>
      <c r="C98" s="121"/>
      <c r="D98" s="490"/>
      <c r="E98" s="490"/>
      <c r="F98" s="74">
        <f t="shared" si="5"/>
        <v>0</v>
      </c>
      <c r="G98" s="99"/>
    </row>
    <row r="99" spans="1:7" ht="18" customHeight="1">
      <c r="A99" s="76"/>
      <c r="B99" s="156"/>
      <c r="C99" s="121"/>
      <c r="D99" s="490"/>
      <c r="E99" s="490"/>
      <c r="F99" s="74">
        <f t="shared" si="5"/>
        <v>0</v>
      </c>
      <c r="G99" s="99"/>
    </row>
    <row r="100" spans="1:7" ht="18" customHeight="1">
      <c r="A100" s="76"/>
      <c r="B100" s="156"/>
      <c r="C100" s="121"/>
      <c r="D100" s="490"/>
      <c r="E100" s="490"/>
      <c r="F100" s="74">
        <f t="shared" ref="F100:F107" si="6">IF(C100&lt;&gt;"",F99+D100-E100,0)</f>
        <v>0</v>
      </c>
      <c r="G100" s="99"/>
    </row>
    <row r="101" spans="1:7" ht="18" customHeight="1">
      <c r="A101" s="76"/>
      <c r="B101" s="156"/>
      <c r="C101" s="121"/>
      <c r="D101" s="490"/>
      <c r="E101" s="490"/>
      <c r="F101" s="74">
        <f t="shared" si="6"/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si="6"/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6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6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6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6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6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35" t="s">
        <v>4</v>
      </c>
      <c r="B109" s="635"/>
      <c r="C109" s="635"/>
      <c r="D109" s="78">
        <f>SUM(D12:D108)</f>
        <v>117277000</v>
      </c>
      <c r="E109" s="78">
        <f>SUM(E12:E108)</f>
        <v>111060000</v>
      </c>
      <c r="F109" s="56">
        <f>D109-E109</f>
        <v>6217000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4" t="s">
        <v>18</v>
      </c>
      <c r="B2" s="634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6" t="s">
        <v>20</v>
      </c>
      <c r="B5" s="636"/>
      <c r="C5" s="636"/>
      <c r="D5" s="636"/>
      <c r="E5" s="636"/>
      <c r="F5" s="636"/>
      <c r="G5" s="636"/>
      <c r="H5" s="98"/>
    </row>
    <row r="6" spans="1:8" ht="9" hidden="1" customHeight="1">
      <c r="A6" s="637"/>
      <c r="B6" s="637"/>
      <c r="C6" s="637"/>
      <c r="D6" s="637"/>
      <c r="E6" s="637"/>
      <c r="F6" s="637"/>
      <c r="G6" s="637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35" t="s">
        <v>4</v>
      </c>
      <c r="B58" s="635"/>
      <c r="C58" s="635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4" t="s">
        <v>18</v>
      </c>
      <c r="B2" s="634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6"/>
      <c r="B5" s="636"/>
      <c r="C5" s="636"/>
      <c r="D5" s="636"/>
      <c r="E5" s="636"/>
      <c r="F5" s="636"/>
      <c r="G5" s="636"/>
      <c r="H5" s="98"/>
    </row>
    <row r="6" spans="1:8" ht="9" hidden="1" customHeight="1">
      <c r="A6" s="637"/>
      <c r="B6" s="637"/>
      <c r="C6" s="637"/>
      <c r="D6" s="637"/>
      <c r="E6" s="637"/>
      <c r="F6" s="637"/>
      <c r="G6" s="637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722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723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913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35" t="s">
        <v>4</v>
      </c>
      <c r="B27" s="635"/>
      <c r="C27" s="635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25"/>
  <sheetViews>
    <sheetView topLeftCell="A5" zoomScale="90" workbookViewId="0">
      <pane ySplit="7" topLeftCell="A80" activePane="bottomLeft" state="frozen"/>
      <selection activeCell="B61" sqref="B61"/>
      <selection pane="bottomLeft" activeCell="F82" sqref="F82:G83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38" t="s">
        <v>18</v>
      </c>
      <c r="B2" s="638"/>
      <c r="C2" s="638"/>
      <c r="D2" s="638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36" t="s">
        <v>187</v>
      </c>
      <c r="B5" s="636"/>
      <c r="C5" s="636"/>
      <c r="D5" s="636"/>
      <c r="E5" s="636"/>
      <c r="F5" s="636"/>
      <c r="G5" s="636"/>
      <c r="H5" s="636"/>
      <c r="I5" s="636"/>
      <c r="J5" s="98"/>
    </row>
    <row r="6" spans="1:10" ht="9" hidden="1" customHeight="1">
      <c r="A6" s="637"/>
      <c r="B6" s="637"/>
      <c r="C6" s="637"/>
      <c r="D6" s="637"/>
      <c r="E6" s="637"/>
      <c r="F6" s="637"/>
      <c r="G6" s="637"/>
      <c r="H6" s="637"/>
      <c r="I6" s="637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03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833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833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833</v>
      </c>
      <c r="C60" s="569"/>
      <c r="D60" s="570"/>
      <c r="E60" s="476" t="s">
        <v>834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915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915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917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917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914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914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1011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1012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1012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1326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1326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1367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1367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1367</v>
      </c>
      <c r="C88" s="173"/>
      <c r="D88" s="174"/>
      <c r="E88" s="75" t="s">
        <v>1368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1369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1369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1370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1370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/>
      <c r="B93" s="76"/>
      <c r="C93" s="173"/>
      <c r="D93" s="174"/>
      <c r="E93" s="75"/>
      <c r="F93" s="77"/>
      <c r="G93" s="175"/>
      <c r="H93" s="175"/>
      <c r="I93" s="456">
        <f t="shared" si="3"/>
        <v>0</v>
      </c>
      <c r="J93" s="176"/>
    </row>
    <row r="94" spans="1:10" s="127" customFormat="1" ht="18" customHeight="1">
      <c r="A94" s="76"/>
      <c r="B94" s="76"/>
      <c r="C94" s="173"/>
      <c r="D94" s="174"/>
      <c r="E94" s="75"/>
      <c r="F94" s="77"/>
      <c r="G94" s="175"/>
      <c r="H94" s="175"/>
      <c r="I94" s="456">
        <f t="shared" si="3"/>
        <v>0</v>
      </c>
      <c r="J94" s="176"/>
    </row>
    <row r="95" spans="1:10" s="127" customFormat="1" ht="18" customHeight="1">
      <c r="A95" s="76"/>
      <c r="B95" s="76"/>
      <c r="C95" s="173"/>
      <c r="D95" s="174"/>
      <c r="E95" s="75"/>
      <c r="F95" s="77"/>
      <c r="G95" s="175"/>
      <c r="H95" s="175"/>
      <c r="I95" s="456">
        <f t="shared" si="3"/>
        <v>0</v>
      </c>
      <c r="J95" s="176"/>
    </row>
    <row r="96" spans="1:10" s="127" customFormat="1" ht="18" customHeight="1">
      <c r="A96" s="76"/>
      <c r="B96" s="76"/>
      <c r="C96" s="173"/>
      <c r="D96" s="174"/>
      <c r="E96" s="75"/>
      <c r="F96" s="77"/>
      <c r="G96" s="175"/>
      <c r="H96" s="175"/>
      <c r="I96" s="456">
        <f t="shared" si="3"/>
        <v>0</v>
      </c>
      <c r="J96" s="176"/>
    </row>
    <row r="97" spans="1:10" s="127" customFormat="1" ht="18" customHeight="1">
      <c r="A97" s="76"/>
      <c r="B97" s="76"/>
      <c r="C97" s="173"/>
      <c r="D97" s="174"/>
      <c r="E97" s="75"/>
      <c r="F97" s="77"/>
      <c r="G97" s="175"/>
      <c r="H97" s="175"/>
      <c r="I97" s="456">
        <f t="shared" si="3"/>
        <v>0</v>
      </c>
      <c r="J97" s="176"/>
    </row>
    <row r="98" spans="1:10" s="127" customFormat="1" ht="18" customHeight="1">
      <c r="A98" s="76"/>
      <c r="B98" s="76"/>
      <c r="C98" s="173"/>
      <c r="D98" s="174"/>
      <c r="E98" s="75"/>
      <c r="F98" s="77"/>
      <c r="G98" s="175"/>
      <c r="H98" s="175"/>
      <c r="I98" s="456">
        <f t="shared" si="3"/>
        <v>0</v>
      </c>
      <c r="J98" s="176"/>
    </row>
    <row r="99" spans="1:10" s="127" customFormat="1" ht="18" customHeight="1">
      <c r="A99" s="76"/>
      <c r="B99" s="76"/>
      <c r="C99" s="173"/>
      <c r="D99" s="174"/>
      <c r="E99" s="75"/>
      <c r="F99" s="77"/>
      <c r="G99" s="175"/>
      <c r="H99" s="175"/>
      <c r="I99" s="456">
        <f t="shared" si="3"/>
        <v>0</v>
      </c>
      <c r="J99" s="176"/>
    </row>
    <row r="100" spans="1:10" s="127" customFormat="1" ht="18" customHeight="1">
      <c r="A100" s="76"/>
      <c r="B100" s="76"/>
      <c r="C100" s="173"/>
      <c r="D100" s="174"/>
      <c r="E100" s="75"/>
      <c r="F100" s="77"/>
      <c r="G100" s="175"/>
      <c r="H100" s="175"/>
      <c r="I100" s="456">
        <f t="shared" si="3"/>
        <v>0</v>
      </c>
      <c r="J100" s="176"/>
    </row>
    <row r="101" spans="1:10" s="127" customFormat="1" ht="18" customHeight="1">
      <c r="A101" s="76"/>
      <c r="B101" s="76"/>
      <c r="C101" s="173"/>
      <c r="D101" s="174"/>
      <c r="E101" s="75"/>
      <c r="F101" s="77"/>
      <c r="G101" s="175"/>
      <c r="H101" s="175"/>
      <c r="I101" s="456">
        <f t="shared" si="3"/>
        <v>0</v>
      </c>
      <c r="J101" s="176"/>
    </row>
    <row r="102" spans="1:10" s="127" customFormat="1" ht="18" customHeight="1">
      <c r="A102" s="76"/>
      <c r="B102" s="76"/>
      <c r="C102" s="173"/>
      <c r="D102" s="174"/>
      <c r="E102" s="75"/>
      <c r="F102" s="77"/>
      <c r="G102" s="175"/>
      <c r="H102" s="175"/>
      <c r="I102" s="456">
        <f t="shared" si="3"/>
        <v>0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3"/>
        <v>0</v>
      </c>
      <c r="J103" s="176"/>
    </row>
    <row r="104" spans="1:10" ht="18" customHeight="1">
      <c r="A104" s="76"/>
      <c r="B104" s="76"/>
      <c r="C104" s="85"/>
      <c r="D104" s="83"/>
      <c r="E104" s="82"/>
      <c r="F104" s="77"/>
      <c r="G104" s="77"/>
      <c r="H104" s="77"/>
      <c r="I104" s="456">
        <f t="shared" ref="I104" si="4">ROUND(IF(E104&lt;&gt;"",I103+F104+G104-H104,0),0)</f>
        <v>0</v>
      </c>
      <c r="J104" s="99"/>
    </row>
    <row r="105" spans="1:10" s="79" customFormat="1" ht="18" customHeight="1">
      <c r="A105" s="635" t="s">
        <v>4</v>
      </c>
      <c r="B105" s="635"/>
      <c r="C105" s="635"/>
      <c r="D105" s="635"/>
      <c r="E105" s="635"/>
      <c r="F105" s="78">
        <f>SUM(F12:F104)</f>
        <v>1157088032</v>
      </c>
      <c r="G105" s="78">
        <f>SUM(G12:G104)</f>
        <v>12033634.4</v>
      </c>
      <c r="H105" s="78">
        <f>SUM(H12:H104)</f>
        <v>1047069068</v>
      </c>
      <c r="I105" s="56">
        <f>F105+G105-H105</f>
        <v>122052598.4000001</v>
      </c>
      <c r="J105" s="73"/>
    </row>
    <row r="106" spans="1:10" ht="18" customHeight="1"/>
    <row r="107" spans="1:10" ht="21" customHeight="1">
      <c r="D107" s="639">
        <f>I105</f>
        <v>122052598.4000001</v>
      </c>
      <c r="E107" s="639"/>
      <c r="F107" s="80" t="s">
        <v>28</v>
      </c>
      <c r="G107" s="80"/>
    </row>
    <row r="108" spans="1:10" ht="21" customHeight="1"/>
    <row r="109" spans="1:10" ht="21" customHeight="1"/>
    <row r="110" spans="1:10" ht="14.25" customHeight="1">
      <c r="H110" s="81" t="s">
        <v>29</v>
      </c>
    </row>
    <row r="111" spans="1:10" ht="21" customHeight="1">
      <c r="A111" s="66" t="s">
        <v>30</v>
      </c>
      <c r="B111" s="81"/>
      <c r="F111" s="66" t="s">
        <v>31</v>
      </c>
    </row>
    <row r="112" spans="1:10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</sheetData>
  <autoFilter ref="A11:J105"/>
  <sortState ref="A44:J87">
    <sortCondition ref="A44:A87"/>
  </sortState>
  <mergeCells count="5">
    <mergeCell ref="A2:D2"/>
    <mergeCell ref="A105:E105"/>
    <mergeCell ref="D107:E107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40" t="s">
        <v>18</v>
      </c>
      <c r="B2" s="640"/>
      <c r="C2" s="640"/>
      <c r="D2" s="640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41" t="s">
        <v>187</v>
      </c>
      <c r="B5" s="641"/>
      <c r="C5" s="641"/>
      <c r="D5" s="641"/>
      <c r="E5" s="641"/>
      <c r="F5" s="641"/>
      <c r="G5" s="641"/>
      <c r="H5" s="641"/>
      <c r="I5" s="641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1145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1145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42" t="s">
        <v>4</v>
      </c>
      <c r="B82" s="642"/>
      <c r="C82" s="642"/>
      <c r="D82" s="642"/>
      <c r="E82" s="642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43">
        <f>I82</f>
        <v>0</v>
      </c>
      <c r="E84" s="643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34" t="s">
        <v>18</v>
      </c>
      <c r="B2" s="634"/>
      <c r="C2" s="634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36" t="s">
        <v>20</v>
      </c>
      <c r="B5" s="636"/>
      <c r="C5" s="636"/>
      <c r="D5" s="636"/>
      <c r="E5" s="636"/>
      <c r="F5" s="636"/>
      <c r="G5" s="636"/>
      <c r="H5" s="636"/>
      <c r="I5" s="98"/>
    </row>
    <row r="6" spans="1:9" ht="9" hidden="1" customHeight="1">
      <c r="A6" s="637"/>
      <c r="B6" s="637"/>
      <c r="C6" s="637"/>
      <c r="D6" s="637"/>
      <c r="E6" s="637"/>
      <c r="F6" s="637"/>
      <c r="G6" s="637"/>
      <c r="H6" s="637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44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45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916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35" t="s">
        <v>4</v>
      </c>
      <c r="B235" s="635"/>
      <c r="C235" s="635"/>
      <c r="D235" s="635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39">
        <f>H235</f>
        <v>0</v>
      </c>
      <c r="D237" s="639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46" t="s">
        <v>18</v>
      </c>
      <c r="B2" s="646"/>
      <c r="C2" s="646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47" t="s">
        <v>20</v>
      </c>
      <c r="B5" s="647"/>
      <c r="C5" s="647"/>
      <c r="D5" s="647"/>
      <c r="E5" s="647"/>
      <c r="F5" s="647"/>
      <c r="G5" s="647"/>
      <c r="H5" s="647"/>
      <c r="I5" s="647"/>
      <c r="J5" s="647"/>
      <c r="K5" s="647"/>
      <c r="L5" s="435"/>
    </row>
    <row r="6" spans="1:12" ht="9" hidden="1" customHeight="1">
      <c r="A6" s="648"/>
      <c r="B6" s="648"/>
      <c r="C6" s="648"/>
      <c r="D6" s="648"/>
      <c r="E6" s="648"/>
      <c r="F6" s="648"/>
      <c r="G6" s="648"/>
      <c r="H6" s="648"/>
      <c r="I6" s="648"/>
      <c r="J6" s="648"/>
      <c r="K6" s="648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724</v>
      </c>
      <c r="C11" s="449" t="s">
        <v>725</v>
      </c>
      <c r="D11" s="450" t="s">
        <v>726</v>
      </c>
      <c r="E11" s="449" t="s">
        <v>727</v>
      </c>
      <c r="F11" s="449" t="s">
        <v>728</v>
      </c>
      <c r="G11" s="449" t="s">
        <v>730</v>
      </c>
      <c r="H11" s="449" t="s">
        <v>729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731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732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734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733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735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736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1172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1166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1167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1168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1169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1170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1171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1380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49" t="s">
        <v>4</v>
      </c>
      <c r="B38" s="649"/>
      <c r="C38" s="649"/>
      <c r="D38" s="649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50">
        <f>K38</f>
        <v>20040000</v>
      </c>
      <c r="D40" s="650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/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53" t="s">
        <v>645</v>
      </c>
      <c r="B1" s="653"/>
      <c r="C1" s="653"/>
      <c r="D1" s="653"/>
      <c r="E1" s="653"/>
      <c r="F1" s="653"/>
      <c r="G1" s="653"/>
      <c r="H1" s="653"/>
      <c r="I1" s="653"/>
    </row>
    <row r="2" spans="1:16">
      <c r="A2" s="654" t="s">
        <v>646</v>
      </c>
      <c r="B2" s="654"/>
      <c r="C2" s="654"/>
      <c r="D2" s="654"/>
      <c r="E2" s="654"/>
      <c r="F2" s="654"/>
      <c r="G2" s="654"/>
      <c r="H2" s="654"/>
      <c r="I2" s="654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55" t="s">
        <v>647</v>
      </c>
      <c r="B4" s="655"/>
      <c r="C4" s="655"/>
      <c r="D4" s="655"/>
      <c r="E4" s="655"/>
      <c r="F4" s="655"/>
      <c r="G4" s="655"/>
      <c r="H4" s="655"/>
      <c r="I4" s="655"/>
    </row>
    <row r="5" spans="1:16" s="321" customFormat="1" ht="56.25">
      <c r="A5" s="318" t="s">
        <v>0</v>
      </c>
      <c r="B5" s="318"/>
      <c r="C5" s="318" t="s">
        <v>648</v>
      </c>
      <c r="D5" s="319" t="s">
        <v>649</v>
      </c>
      <c r="E5" s="320" t="s">
        <v>650</v>
      </c>
      <c r="F5" s="320" t="s">
        <v>651</v>
      </c>
      <c r="G5" s="320" t="s">
        <v>652</v>
      </c>
      <c r="H5" s="320" t="s">
        <v>651</v>
      </c>
      <c r="I5" s="320" t="s">
        <v>653</v>
      </c>
    </row>
    <row r="6" spans="1:16">
      <c r="A6" s="322">
        <v>1</v>
      </c>
      <c r="B6" s="322"/>
      <c r="C6" s="323" t="s">
        <v>654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655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656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51" t="s">
        <v>4</v>
      </c>
      <c r="B9" s="651"/>
      <c r="C9" s="651"/>
      <c r="D9" s="651"/>
      <c r="E9" s="651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657</v>
      </c>
      <c r="B11" s="334"/>
      <c r="C11" s="335"/>
      <c r="D11" s="336">
        <v>41523</v>
      </c>
      <c r="G11" s="656"/>
      <c r="H11" s="656"/>
      <c r="I11" s="656"/>
    </row>
    <row r="12" spans="1:16" ht="23.25">
      <c r="A12" s="338" t="s">
        <v>658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648</v>
      </c>
      <c r="D13" s="319" t="s">
        <v>649</v>
      </c>
      <c r="E13" s="320" t="s">
        <v>650</v>
      </c>
      <c r="F13" s="320" t="s">
        <v>651</v>
      </c>
      <c r="G13" s="320" t="s">
        <v>652</v>
      </c>
      <c r="H13" s="320" t="s">
        <v>651</v>
      </c>
      <c r="I13" s="327" t="s">
        <v>653</v>
      </c>
    </row>
    <row r="14" spans="1:16" ht="18.75" customHeight="1">
      <c r="A14" s="322">
        <v>1</v>
      </c>
      <c r="B14" s="322"/>
      <c r="C14" s="340" t="s">
        <v>659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660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655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51" t="s">
        <v>4</v>
      </c>
      <c r="B17" s="651"/>
      <c r="C17" s="651"/>
      <c r="D17" s="651"/>
      <c r="E17" s="651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57" t="s">
        <v>661</v>
      </c>
      <c r="B18" s="657"/>
      <c r="C18" s="657"/>
      <c r="D18" s="657"/>
      <c r="E18" s="657"/>
      <c r="F18" s="657"/>
      <c r="G18" s="657"/>
      <c r="H18" s="657"/>
      <c r="I18" s="657"/>
    </row>
    <row r="20" spans="1:12">
      <c r="A20" s="658" t="s">
        <v>662</v>
      </c>
      <c r="B20" s="658"/>
      <c r="C20" s="658"/>
      <c r="D20" s="658"/>
      <c r="G20" s="656" t="s">
        <v>663</v>
      </c>
      <c r="H20" s="656"/>
      <c r="I20" s="656"/>
    </row>
    <row r="21" spans="1:12">
      <c r="A21" s="652" t="s">
        <v>664</v>
      </c>
      <c r="B21" s="652"/>
      <c r="C21" s="652"/>
      <c r="D21" s="652"/>
      <c r="G21" s="656"/>
      <c r="H21" s="656"/>
      <c r="I21" s="656"/>
    </row>
    <row r="22" spans="1:12">
      <c r="A22" s="652" t="s">
        <v>665</v>
      </c>
      <c r="B22" s="652"/>
      <c r="C22" s="652"/>
      <c r="D22" s="652"/>
    </row>
    <row r="23" spans="1:12">
      <c r="A23" s="335" t="s">
        <v>666</v>
      </c>
      <c r="B23" s="335"/>
      <c r="C23" s="335"/>
      <c r="D23" s="335"/>
    </row>
    <row r="24" spans="1:12">
      <c r="A24" s="334" t="s">
        <v>657</v>
      </c>
      <c r="B24" s="334"/>
      <c r="C24" s="335"/>
      <c r="D24" s="336">
        <v>41586</v>
      </c>
      <c r="G24" s="656"/>
      <c r="H24" s="656"/>
      <c r="I24" s="656"/>
    </row>
    <row r="25" spans="1:12">
      <c r="A25" s="652"/>
      <c r="B25" s="652"/>
      <c r="C25" s="652"/>
      <c r="D25" s="652"/>
    </row>
    <row r="26" spans="1:12" ht="22.5">
      <c r="A26" s="653" t="s">
        <v>645</v>
      </c>
      <c r="B26" s="653"/>
      <c r="C26" s="653"/>
      <c r="D26" s="653"/>
      <c r="E26" s="653"/>
      <c r="F26" s="653"/>
      <c r="G26" s="653"/>
      <c r="H26" s="653"/>
      <c r="I26" s="653"/>
    </row>
    <row r="27" spans="1:12">
      <c r="A27" s="654" t="s">
        <v>646</v>
      </c>
      <c r="B27" s="654"/>
      <c r="C27" s="654"/>
      <c r="D27" s="654"/>
      <c r="E27" s="654"/>
      <c r="F27" s="654"/>
      <c r="G27" s="654"/>
      <c r="H27" s="654"/>
      <c r="I27" s="654"/>
    </row>
    <row r="28" spans="1:12" ht="22.5">
      <c r="A28" s="655" t="s">
        <v>667</v>
      </c>
      <c r="B28" s="655"/>
      <c r="C28" s="655"/>
      <c r="D28" s="655"/>
      <c r="E28" s="655"/>
      <c r="F28" s="655"/>
      <c r="G28" s="655"/>
      <c r="H28" s="655"/>
      <c r="I28" s="655"/>
    </row>
    <row r="29" spans="1:12" s="321" customFormat="1" ht="56.25">
      <c r="A29" s="318" t="s">
        <v>0</v>
      </c>
      <c r="B29" s="318"/>
      <c r="C29" s="318" t="s">
        <v>648</v>
      </c>
      <c r="D29" s="319" t="s">
        <v>649</v>
      </c>
      <c r="E29" s="320" t="s">
        <v>650</v>
      </c>
      <c r="F29" s="320" t="s">
        <v>651</v>
      </c>
      <c r="G29" s="320" t="s">
        <v>652</v>
      </c>
      <c r="H29" s="320" t="s">
        <v>651</v>
      </c>
      <c r="I29" s="320" t="s">
        <v>653</v>
      </c>
    </row>
    <row r="30" spans="1:12">
      <c r="A30" s="322">
        <v>1</v>
      </c>
      <c r="B30" s="322"/>
      <c r="C30" s="323" t="s">
        <v>654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51" t="s">
        <v>4</v>
      </c>
      <c r="B31" s="651"/>
      <c r="C31" s="651"/>
      <c r="D31" s="651"/>
      <c r="E31" s="651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657</v>
      </c>
      <c r="B32" s="334"/>
      <c r="C32" s="335"/>
      <c r="D32" s="336">
        <v>41635</v>
      </c>
      <c r="G32" s="656"/>
      <c r="H32" s="656"/>
      <c r="I32" s="656"/>
    </row>
    <row r="33" spans="1:16" ht="23.25">
      <c r="A33" s="338" t="s">
        <v>668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648</v>
      </c>
      <c r="D34" s="319" t="s">
        <v>649</v>
      </c>
      <c r="E34" s="320" t="s">
        <v>650</v>
      </c>
      <c r="F34" s="320" t="s">
        <v>651</v>
      </c>
      <c r="G34" s="320" t="s">
        <v>652</v>
      </c>
      <c r="H34" s="320" t="s">
        <v>651</v>
      </c>
      <c r="I34" s="320" t="s">
        <v>653</v>
      </c>
    </row>
    <row r="35" spans="1:16" s="321" customFormat="1">
      <c r="A35" s="322">
        <v>1</v>
      </c>
      <c r="B35" s="322"/>
      <c r="C35" s="323" t="s">
        <v>669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660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659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51" t="s">
        <v>4</v>
      </c>
      <c r="B38" s="651"/>
      <c r="C38" s="651"/>
      <c r="D38" s="651"/>
      <c r="E38" s="651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657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670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648</v>
      </c>
      <c r="D41" s="319" t="s">
        <v>649</v>
      </c>
      <c r="E41" s="320" t="s">
        <v>650</v>
      </c>
      <c r="F41" s="320" t="s">
        <v>651</v>
      </c>
      <c r="G41" s="320" t="s">
        <v>652</v>
      </c>
      <c r="H41" s="320" t="s">
        <v>651</v>
      </c>
      <c r="I41" s="320" t="s">
        <v>653</v>
      </c>
    </row>
    <row r="42" spans="1:16" s="321" customFormat="1">
      <c r="A42" s="322">
        <v>1</v>
      </c>
      <c r="B42" s="322"/>
      <c r="C42" s="340" t="s">
        <v>659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655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51" t="s">
        <v>4</v>
      </c>
      <c r="B44" s="651"/>
      <c r="C44" s="651"/>
      <c r="D44" s="651"/>
      <c r="E44" s="651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657</v>
      </c>
      <c r="B46" s="334"/>
      <c r="C46" s="335"/>
      <c r="D46" s="336"/>
      <c r="G46" s="343"/>
      <c r="H46" s="343"/>
      <c r="I46" s="343"/>
    </row>
    <row r="48" spans="1:16" ht="22.5">
      <c r="A48" s="653" t="s">
        <v>645</v>
      </c>
      <c r="B48" s="653"/>
      <c r="C48" s="653"/>
      <c r="D48" s="653"/>
      <c r="E48" s="653"/>
      <c r="F48" s="653"/>
      <c r="G48" s="653"/>
      <c r="H48" s="653"/>
      <c r="I48" s="653"/>
    </row>
    <row r="49" spans="1:16">
      <c r="A49" s="654" t="s">
        <v>646</v>
      </c>
      <c r="B49" s="654"/>
      <c r="C49" s="654"/>
      <c r="D49" s="654"/>
      <c r="E49" s="654"/>
      <c r="F49" s="654"/>
      <c r="G49" s="654"/>
      <c r="H49" s="654"/>
      <c r="I49" s="654"/>
    </row>
    <row r="50" spans="1:16" ht="22.5">
      <c r="A50" s="655" t="s">
        <v>671</v>
      </c>
      <c r="B50" s="655"/>
      <c r="C50" s="655"/>
      <c r="D50" s="655"/>
      <c r="E50" s="655"/>
      <c r="F50" s="655"/>
      <c r="G50" s="655"/>
      <c r="H50" s="655"/>
      <c r="I50" s="655"/>
    </row>
    <row r="51" spans="1:16" s="321" customFormat="1" ht="56.25">
      <c r="A51" s="318" t="s">
        <v>0</v>
      </c>
      <c r="B51" s="318"/>
      <c r="C51" s="318" t="s">
        <v>648</v>
      </c>
      <c r="D51" s="319" t="s">
        <v>649</v>
      </c>
      <c r="E51" s="320" t="s">
        <v>650</v>
      </c>
      <c r="F51" s="320" t="s">
        <v>651</v>
      </c>
      <c r="G51" s="320" t="s">
        <v>652</v>
      </c>
      <c r="H51" s="320" t="s">
        <v>651</v>
      </c>
      <c r="I51" s="320" t="s">
        <v>653</v>
      </c>
    </row>
    <row r="52" spans="1:16" s="348" customFormat="1">
      <c r="A52" s="344"/>
      <c r="B52" s="344"/>
      <c r="C52" s="340" t="s">
        <v>660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659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51" t="s">
        <v>4</v>
      </c>
      <c r="B54" s="651"/>
      <c r="C54" s="651"/>
      <c r="D54" s="651"/>
      <c r="E54" s="651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672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648</v>
      </c>
      <c r="D57" s="319" t="s">
        <v>649</v>
      </c>
      <c r="E57" s="320" t="s">
        <v>650</v>
      </c>
      <c r="F57" s="320" t="s">
        <v>651</v>
      </c>
      <c r="G57" s="320" t="s">
        <v>652</v>
      </c>
      <c r="H57" s="320" t="s">
        <v>651</v>
      </c>
      <c r="I57" s="320" t="s">
        <v>653</v>
      </c>
    </row>
    <row r="58" spans="1:16" s="321" customFormat="1">
      <c r="A58" s="322">
        <v>1</v>
      </c>
      <c r="B58" s="322"/>
      <c r="C58" s="323" t="s">
        <v>654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673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659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51" t="s">
        <v>4</v>
      </c>
      <c r="B61" s="651"/>
      <c r="C61" s="651"/>
      <c r="D61" s="651"/>
      <c r="E61" s="651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657</v>
      </c>
      <c r="B63" s="334"/>
      <c r="C63" s="335"/>
      <c r="D63" s="336">
        <v>41894</v>
      </c>
      <c r="G63" s="656"/>
      <c r="H63" s="656"/>
      <c r="I63" s="656"/>
    </row>
    <row r="65" spans="1:16" ht="22.5">
      <c r="A65" s="653" t="s">
        <v>645</v>
      </c>
      <c r="B65" s="653"/>
      <c r="C65" s="653"/>
      <c r="D65" s="653"/>
      <c r="E65" s="653"/>
      <c r="F65" s="653"/>
      <c r="G65" s="653"/>
      <c r="H65" s="653"/>
      <c r="I65" s="653"/>
    </row>
    <row r="66" spans="1:16">
      <c r="A66" s="654" t="s">
        <v>646</v>
      </c>
      <c r="B66" s="654"/>
      <c r="C66" s="654"/>
      <c r="D66" s="654"/>
      <c r="E66" s="654"/>
      <c r="F66" s="654"/>
      <c r="G66" s="654"/>
      <c r="H66" s="654"/>
      <c r="I66" s="654"/>
    </row>
    <row r="67" spans="1:16" ht="22.5" hidden="1">
      <c r="A67" s="655" t="s">
        <v>671</v>
      </c>
      <c r="B67" s="655"/>
      <c r="C67" s="655"/>
      <c r="D67" s="655"/>
      <c r="E67" s="655"/>
      <c r="F67" s="655"/>
      <c r="G67" s="655"/>
      <c r="H67" s="655"/>
      <c r="I67" s="655"/>
    </row>
    <row r="68" spans="1:16" s="321" customFormat="1" ht="56.25" hidden="1">
      <c r="A68" s="318" t="s">
        <v>0</v>
      </c>
      <c r="B68" s="318"/>
      <c r="C68" s="318" t="s">
        <v>648</v>
      </c>
      <c r="D68" s="319" t="s">
        <v>649</v>
      </c>
      <c r="E68" s="320" t="s">
        <v>650</v>
      </c>
      <c r="F68" s="320" t="s">
        <v>651</v>
      </c>
      <c r="G68" s="320" t="s">
        <v>652</v>
      </c>
      <c r="H68" s="320" t="s">
        <v>651</v>
      </c>
      <c r="I68" s="320" t="s">
        <v>653</v>
      </c>
    </row>
    <row r="69" spans="1:16" s="348" customFormat="1" hidden="1">
      <c r="A69" s="344"/>
      <c r="B69" s="344"/>
      <c r="C69" s="340" t="s">
        <v>660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659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51" t="s">
        <v>4</v>
      </c>
      <c r="B71" s="651"/>
      <c r="C71" s="651"/>
      <c r="D71" s="651"/>
      <c r="E71" s="651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674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648</v>
      </c>
      <c r="D74" s="319" t="s">
        <v>649</v>
      </c>
      <c r="E74" s="320" t="s">
        <v>650</v>
      </c>
      <c r="F74" s="320" t="s">
        <v>651</v>
      </c>
      <c r="G74" s="320" t="s">
        <v>652</v>
      </c>
      <c r="H74" s="320" t="s">
        <v>651</v>
      </c>
      <c r="I74" s="320" t="s">
        <v>653</v>
      </c>
    </row>
    <row r="75" spans="1:16" s="321" customFormat="1">
      <c r="A75" s="322">
        <v>1</v>
      </c>
      <c r="B75" s="322"/>
      <c r="C75" s="340" t="s">
        <v>659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654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51" t="s">
        <v>4</v>
      </c>
      <c r="B78" s="651"/>
      <c r="C78" s="651"/>
      <c r="D78" s="651"/>
      <c r="E78" s="651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657</v>
      </c>
      <c r="B80" s="334"/>
      <c r="C80" s="335"/>
      <c r="D80" s="336">
        <v>42108</v>
      </c>
      <c r="G80" s="656"/>
      <c r="H80" s="656"/>
      <c r="I80" s="656"/>
    </row>
    <row r="81" spans="1:16">
      <c r="A81" s="652"/>
      <c r="B81" s="652"/>
      <c r="C81" s="652"/>
      <c r="D81" s="652"/>
    </row>
    <row r="82" spans="1:16" ht="22.5">
      <c r="A82" s="653" t="s">
        <v>645</v>
      </c>
      <c r="B82" s="653"/>
      <c r="C82" s="653"/>
      <c r="D82" s="653"/>
      <c r="E82" s="653"/>
      <c r="F82" s="653"/>
      <c r="G82" s="653"/>
      <c r="H82" s="653"/>
      <c r="I82" s="653"/>
    </row>
    <row r="83" spans="1:16">
      <c r="A83" s="654" t="s">
        <v>646</v>
      </c>
      <c r="B83" s="654"/>
      <c r="C83" s="654"/>
      <c r="D83" s="654"/>
      <c r="E83" s="654"/>
      <c r="F83" s="654"/>
      <c r="G83" s="654"/>
      <c r="H83" s="654"/>
      <c r="I83" s="654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1147</v>
      </c>
      <c r="C85" s="318" t="s">
        <v>648</v>
      </c>
      <c r="D85" s="319" t="s">
        <v>649</v>
      </c>
      <c r="E85" s="320" t="s">
        <v>1149</v>
      </c>
      <c r="F85" s="320" t="s">
        <v>651</v>
      </c>
      <c r="G85" s="320" t="s">
        <v>1148</v>
      </c>
      <c r="H85" s="320" t="s">
        <v>651</v>
      </c>
      <c r="I85" s="320" t="s">
        <v>653</v>
      </c>
    </row>
    <row r="86" spans="1:16" s="321" customFormat="1" ht="24" customHeight="1">
      <c r="A86" s="322">
        <v>1</v>
      </c>
      <c r="B86" s="560">
        <v>42081</v>
      </c>
      <c r="C86" s="340" t="s">
        <v>659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1146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659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1146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1146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659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1146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51" t="s">
        <v>4</v>
      </c>
      <c r="B94" s="651"/>
      <c r="C94" s="651"/>
      <c r="D94" s="651"/>
      <c r="E94" s="651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56"/>
      <c r="H96" s="656"/>
      <c r="I96" s="656"/>
    </row>
  </sheetData>
  <mergeCells count="38"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38" t="s">
        <v>17</v>
      </c>
      <c r="B1" s="638"/>
      <c r="C1" s="638"/>
      <c r="D1" s="350"/>
      <c r="E1" s="103"/>
      <c r="F1" s="351"/>
      <c r="G1" s="351"/>
      <c r="H1" s="351"/>
      <c r="I1" s="351"/>
    </row>
    <row r="2" spans="1:11" s="23" customFormat="1" ht="18" customHeight="1">
      <c r="A2" s="638" t="s">
        <v>18</v>
      </c>
      <c r="B2" s="638"/>
      <c r="C2" s="638"/>
      <c r="D2" s="638"/>
      <c r="E2" s="638"/>
      <c r="F2" s="351"/>
      <c r="G2" s="351"/>
      <c r="H2" s="351"/>
      <c r="I2" s="351"/>
    </row>
    <row r="3" spans="1:11" s="23" customFormat="1" ht="18" customHeight="1">
      <c r="A3" s="638" t="s">
        <v>19</v>
      </c>
      <c r="B3" s="638"/>
      <c r="C3" s="664" t="s">
        <v>675</v>
      </c>
      <c r="D3" s="664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65" t="s">
        <v>20</v>
      </c>
      <c r="B5" s="665"/>
      <c r="C5" s="665"/>
      <c r="D5" s="665"/>
      <c r="E5" s="665"/>
      <c r="F5" s="665"/>
      <c r="G5" s="665"/>
      <c r="H5" s="665"/>
      <c r="I5" s="665"/>
    </row>
    <row r="6" spans="1:11" ht="9" customHeight="1">
      <c r="A6" s="666"/>
      <c r="B6" s="666"/>
      <c r="C6" s="666"/>
      <c r="D6" s="666"/>
      <c r="E6" s="666"/>
      <c r="F6" s="666"/>
      <c r="G6" s="666"/>
      <c r="H6" s="666"/>
      <c r="I6" s="666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676</v>
      </c>
      <c r="D11" s="368" t="s">
        <v>677</v>
      </c>
      <c r="E11" s="369" t="s">
        <v>678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679</v>
      </c>
      <c r="C12" s="374" t="s">
        <v>680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681</v>
      </c>
      <c r="C13" s="379" t="s">
        <v>680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682</v>
      </c>
      <c r="C14" s="379" t="s">
        <v>680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683</v>
      </c>
      <c r="C15" s="379" t="s">
        <v>680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684</v>
      </c>
      <c r="C16" s="379" t="s">
        <v>680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685</v>
      </c>
      <c r="C17" s="379" t="s">
        <v>680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686</v>
      </c>
      <c r="C18" s="379" t="s">
        <v>680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687</v>
      </c>
      <c r="C19" s="379" t="s">
        <v>680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688</v>
      </c>
      <c r="C20" s="379" t="s">
        <v>680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689</v>
      </c>
      <c r="C21" s="379" t="s">
        <v>680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690</v>
      </c>
      <c r="C22" s="379" t="s">
        <v>691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692</v>
      </c>
      <c r="C23" s="379" t="s">
        <v>691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693</v>
      </c>
      <c r="C24" s="379" t="s">
        <v>680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694</v>
      </c>
      <c r="C25" s="379" t="s">
        <v>680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695</v>
      </c>
      <c r="C26" s="379" t="s">
        <v>691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695</v>
      </c>
      <c r="C27" s="379" t="s">
        <v>691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679</v>
      </c>
      <c r="C28" s="379" t="s">
        <v>680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682</v>
      </c>
      <c r="C29" s="379" t="s">
        <v>680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684</v>
      </c>
      <c r="C30" s="379" t="s">
        <v>680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686</v>
      </c>
      <c r="C31" s="379" t="s">
        <v>680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695</v>
      </c>
      <c r="C32" s="379" t="s">
        <v>691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684</v>
      </c>
      <c r="C33" s="379" t="s">
        <v>680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682</v>
      </c>
      <c r="C34" s="379" t="s">
        <v>680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695</v>
      </c>
      <c r="C35" s="379" t="s">
        <v>691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679</v>
      </c>
      <c r="C36" s="379" t="s">
        <v>680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682</v>
      </c>
      <c r="C37" s="379" t="s">
        <v>680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688</v>
      </c>
      <c r="C38" s="379" t="s">
        <v>680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696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688</v>
      </c>
      <c r="C40" s="379" t="s">
        <v>680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688</v>
      </c>
      <c r="C41" s="379" t="s">
        <v>680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697</v>
      </c>
      <c r="C42" s="379" t="s">
        <v>680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698</v>
      </c>
      <c r="C43" s="379" t="s">
        <v>680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699</v>
      </c>
      <c r="C44" s="379" t="s">
        <v>680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698</v>
      </c>
      <c r="C45" s="379" t="s">
        <v>680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699</v>
      </c>
      <c r="C46" s="379" t="s">
        <v>680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700</v>
      </c>
      <c r="C47" s="379" t="s">
        <v>680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701</v>
      </c>
      <c r="C48" s="379" t="s">
        <v>680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702</v>
      </c>
      <c r="C49" s="379" t="s">
        <v>680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700</v>
      </c>
      <c r="C50" s="379" t="s">
        <v>680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701</v>
      </c>
      <c r="C51" s="379" t="s">
        <v>680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699</v>
      </c>
      <c r="C52" s="379" t="s">
        <v>680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702</v>
      </c>
      <c r="C53" s="379" t="s">
        <v>680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703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703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703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704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59" t="s">
        <v>4</v>
      </c>
      <c r="B65" s="659"/>
      <c r="C65" s="659"/>
      <c r="D65" s="659"/>
      <c r="E65" s="659"/>
      <c r="F65" s="659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705</v>
      </c>
      <c r="E67" s="660">
        <f>I65</f>
        <v>80031</v>
      </c>
      <c r="F67" s="660"/>
      <c r="G67" s="406" t="s">
        <v>28</v>
      </c>
    </row>
    <row r="68" spans="1:10" ht="21" hidden="1" customHeight="1">
      <c r="B68" s="405" t="s">
        <v>706</v>
      </c>
      <c r="C68" s="407" t="e">
        <f ca="1">[4]!VND(E67, TRUE)</f>
        <v>#NAME?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707</v>
      </c>
      <c r="B80" s="409" t="s">
        <v>648</v>
      </c>
      <c r="C80" s="409" t="s">
        <v>676</v>
      </c>
      <c r="D80" s="410" t="s">
        <v>708</v>
      </c>
      <c r="E80" s="410" t="s">
        <v>709</v>
      </c>
      <c r="F80" s="410" t="s">
        <v>710</v>
      </c>
      <c r="G80" s="409" t="s">
        <v>711</v>
      </c>
      <c r="H80" s="409" t="s">
        <v>651</v>
      </c>
      <c r="I80" s="409" t="s">
        <v>23</v>
      </c>
      <c r="J80" s="409" t="s">
        <v>712</v>
      </c>
    </row>
    <row r="81" spans="1:10">
      <c r="A81" s="411">
        <v>41527</v>
      </c>
      <c r="B81" s="412" t="s">
        <v>713</v>
      </c>
      <c r="C81" s="413" t="s">
        <v>714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910</v>
      </c>
    </row>
    <row r="82" spans="1:10">
      <c r="A82" s="411">
        <v>41497</v>
      </c>
      <c r="B82" s="412" t="s">
        <v>715</v>
      </c>
      <c r="C82" s="413" t="s">
        <v>714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911</v>
      </c>
    </row>
    <row r="83" spans="1:10">
      <c r="A83" s="411">
        <v>41619</v>
      </c>
      <c r="B83" s="412" t="s">
        <v>715</v>
      </c>
      <c r="C83" s="413" t="s">
        <v>714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912</v>
      </c>
    </row>
    <row r="84" spans="1:10">
      <c r="A84" s="411"/>
      <c r="B84" s="412" t="s">
        <v>716</v>
      </c>
      <c r="C84" s="413" t="s">
        <v>714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717</v>
      </c>
      <c r="B85" s="417" t="s">
        <v>718</v>
      </c>
      <c r="C85" s="413" t="s">
        <v>714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719</v>
      </c>
      <c r="B86" s="417" t="s">
        <v>718</v>
      </c>
      <c r="C86" s="413" t="s">
        <v>714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720</v>
      </c>
      <c r="C87" s="413" t="s">
        <v>714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718</v>
      </c>
      <c r="C88" s="413" t="s">
        <v>714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721</v>
      </c>
      <c r="B89" s="417" t="s">
        <v>718</v>
      </c>
      <c r="C89" s="413" t="s">
        <v>714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720</v>
      </c>
      <c r="C90" s="413" t="s">
        <v>714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61" t="s">
        <v>4</v>
      </c>
      <c r="B92" s="662"/>
      <c r="C92" s="662"/>
      <c r="D92" s="662"/>
      <c r="E92" s="662"/>
      <c r="F92" s="662"/>
      <c r="G92" s="663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623</v>
      </c>
    </row>
    <row r="4" spans="1:7">
      <c r="A4" s="235" t="s">
        <v>624</v>
      </c>
    </row>
    <row r="6" spans="1:7" ht="36.75" customHeight="1">
      <c r="A6" s="667" t="s">
        <v>625</v>
      </c>
      <c r="B6" s="667"/>
      <c r="C6" s="667"/>
      <c r="D6" s="667"/>
    </row>
    <row r="7" spans="1:7">
      <c r="A7" s="272"/>
      <c r="E7" s="273"/>
    </row>
    <row r="8" spans="1:7">
      <c r="E8" s="273"/>
    </row>
    <row r="9" spans="1:7" s="278" customFormat="1">
      <c r="A9" s="274" t="s">
        <v>626</v>
      </c>
      <c r="B9" s="668" t="s">
        <v>627</v>
      </c>
      <c r="C9" s="669"/>
      <c r="D9" s="275" t="s">
        <v>628</v>
      </c>
      <c r="E9" s="276"/>
      <c r="F9" s="277"/>
    </row>
    <row r="10" spans="1:7" s="278" customFormat="1">
      <c r="A10" s="670">
        <v>1</v>
      </c>
      <c r="B10" s="279" t="s">
        <v>629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71"/>
      <c r="B11" s="279" t="s">
        <v>630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631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632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633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634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635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636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637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638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639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640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641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642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643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644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72" t="s">
        <v>1379</v>
      </c>
      <c r="B1" s="672"/>
      <c r="C1" s="672"/>
      <c r="D1" s="672"/>
      <c r="E1" s="672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1372</v>
      </c>
      <c r="C3" s="579" t="s">
        <v>649</v>
      </c>
      <c r="D3" s="580" t="s">
        <v>711</v>
      </c>
      <c r="E3" s="580" t="s">
        <v>651</v>
      </c>
    </row>
    <row r="4" spans="1:7" ht="17.25" customHeight="1">
      <c r="A4" s="581">
        <f>ROW()-3</f>
        <v>1</v>
      </c>
      <c r="B4" s="582" t="s">
        <v>1382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1383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1375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1376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1384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1373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1385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1377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1378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1374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1386</v>
      </c>
      <c r="E17" s="577">
        <f>E15/24700</f>
        <v>1796.5821052631579</v>
      </c>
    </row>
    <row r="18" spans="1:5" ht="18.75" customHeight="1"/>
    <row r="21" spans="1:5">
      <c r="A21" s="673" t="s">
        <v>1387</v>
      </c>
      <c r="B21" s="673"/>
      <c r="C21" s="673"/>
      <c r="D21" s="673"/>
      <c r="E21" s="673"/>
    </row>
    <row r="22" spans="1:5">
      <c r="A22" s="673"/>
      <c r="B22" s="673"/>
      <c r="C22" s="673"/>
      <c r="D22" s="673"/>
      <c r="E22" s="673"/>
    </row>
    <row r="23" spans="1:5">
      <c r="A23" s="673"/>
      <c r="B23" s="673"/>
      <c r="C23" s="673"/>
      <c r="D23" s="673"/>
      <c r="E23" s="673"/>
    </row>
    <row r="24" spans="1:5">
      <c r="A24" s="673"/>
      <c r="B24" s="673"/>
      <c r="C24" s="673"/>
      <c r="D24" s="673"/>
      <c r="E24" s="673"/>
    </row>
    <row r="25" spans="1:5">
      <c r="A25" s="673"/>
      <c r="B25" s="673"/>
      <c r="C25" s="673"/>
      <c r="D25" s="673"/>
      <c r="E25" s="673"/>
    </row>
    <row r="26" spans="1:5">
      <c r="A26" s="673"/>
      <c r="B26" s="673"/>
      <c r="C26" s="673"/>
      <c r="D26" s="673"/>
      <c r="E26" s="673"/>
    </row>
    <row r="27" spans="1:5">
      <c r="A27" s="673"/>
      <c r="B27" s="673"/>
      <c r="C27" s="673"/>
      <c r="D27" s="673"/>
      <c r="E27" s="673"/>
    </row>
    <row r="28" spans="1:5">
      <c r="A28" s="673"/>
      <c r="B28" s="673"/>
      <c r="C28" s="673"/>
      <c r="D28" s="673"/>
      <c r="E28" s="673"/>
    </row>
    <row r="29" spans="1:5">
      <c r="A29" s="673"/>
      <c r="B29" s="673"/>
      <c r="C29" s="673"/>
      <c r="D29" s="673"/>
      <c r="E29" s="673"/>
    </row>
    <row r="30" spans="1:5">
      <c r="A30" s="673"/>
      <c r="B30" s="673"/>
      <c r="C30" s="673"/>
      <c r="D30" s="673"/>
      <c r="E30" s="673"/>
    </row>
    <row r="31" spans="1:5">
      <c r="A31" s="673"/>
      <c r="B31" s="673"/>
      <c r="C31" s="673"/>
      <c r="D31" s="673"/>
      <c r="E31" s="673"/>
    </row>
    <row r="32" spans="1:5">
      <c r="A32" s="673"/>
      <c r="B32" s="673"/>
      <c r="C32" s="673"/>
      <c r="D32" s="673"/>
      <c r="E32" s="673"/>
    </row>
    <row r="33" spans="1:5">
      <c r="A33" s="673"/>
      <c r="B33" s="673"/>
      <c r="C33" s="673"/>
      <c r="D33" s="673"/>
      <c r="E33" s="673"/>
    </row>
    <row r="34" spans="1:5">
      <c r="A34" s="673"/>
      <c r="B34" s="673"/>
      <c r="C34" s="673"/>
      <c r="D34" s="673"/>
      <c r="E34" s="673"/>
    </row>
    <row r="35" spans="1:5">
      <c r="A35" s="673"/>
      <c r="B35" s="673"/>
      <c r="C35" s="673"/>
      <c r="D35" s="673"/>
      <c r="E35" s="673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42381.348454282408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85" t="s">
        <v>0</v>
      </c>
      <c r="B2" s="676" t="s">
        <v>2</v>
      </c>
      <c r="C2" s="676"/>
      <c r="D2" s="676" t="s">
        <v>14</v>
      </c>
      <c r="E2" s="683" t="s">
        <v>8</v>
      </c>
      <c r="F2" s="684"/>
      <c r="G2" s="683" t="s">
        <v>9</v>
      </c>
      <c r="H2" s="684"/>
      <c r="I2" s="674" t="s">
        <v>33</v>
      </c>
      <c r="J2" s="674" t="s">
        <v>34</v>
      </c>
      <c r="K2" s="674" t="s">
        <v>35</v>
      </c>
      <c r="L2" s="674" t="s">
        <v>36</v>
      </c>
      <c r="M2" s="674" t="s">
        <v>37</v>
      </c>
      <c r="N2" s="674" t="s">
        <v>38</v>
      </c>
      <c r="O2" s="674" t="s">
        <v>39</v>
      </c>
      <c r="P2" s="680" t="s">
        <v>111</v>
      </c>
      <c r="Q2" s="680" t="s">
        <v>112</v>
      </c>
      <c r="R2" s="680" t="s">
        <v>113</v>
      </c>
      <c r="S2" s="680" t="s">
        <v>114</v>
      </c>
      <c r="T2" s="680" t="s">
        <v>115</v>
      </c>
      <c r="U2" s="680" t="s">
        <v>116</v>
      </c>
      <c r="V2" s="680" t="s">
        <v>117</v>
      </c>
      <c r="W2" s="680" t="s">
        <v>118</v>
      </c>
      <c r="X2" s="680" t="s">
        <v>119</v>
      </c>
      <c r="Y2" s="680" t="s">
        <v>37</v>
      </c>
      <c r="Z2" s="680" t="s">
        <v>38</v>
      </c>
      <c r="AA2" s="680" t="s">
        <v>39</v>
      </c>
      <c r="AB2" s="154"/>
      <c r="AC2" s="154"/>
      <c r="AD2" s="678" t="s">
        <v>40</v>
      </c>
      <c r="AE2" s="676" t="s">
        <v>1</v>
      </c>
      <c r="AF2" s="22"/>
      <c r="AG2" s="21"/>
      <c r="AH2" s="21"/>
    </row>
    <row r="3" spans="1:34" s="17" customFormat="1" ht="19.5" customHeight="1">
      <c r="A3" s="686"/>
      <c r="B3" s="677"/>
      <c r="C3" s="677"/>
      <c r="D3" s="677"/>
      <c r="E3" s="28" t="s">
        <v>3</v>
      </c>
      <c r="F3" s="29" t="s">
        <v>10</v>
      </c>
      <c r="G3" s="28" t="s">
        <v>3</v>
      </c>
      <c r="H3" s="29" t="s">
        <v>10</v>
      </c>
      <c r="I3" s="675"/>
      <c r="J3" s="675"/>
      <c r="K3" s="675"/>
      <c r="L3" s="675"/>
      <c r="M3" s="675"/>
      <c r="N3" s="675"/>
      <c r="O3" s="675"/>
      <c r="P3" s="681"/>
      <c r="Q3" s="681"/>
      <c r="R3" s="681"/>
      <c r="S3" s="681"/>
      <c r="T3" s="681"/>
      <c r="U3" s="681"/>
      <c r="V3" s="681"/>
      <c r="W3" s="681"/>
      <c r="X3" s="681"/>
      <c r="Y3" s="681"/>
      <c r="Z3" s="681"/>
      <c r="AA3" s="681"/>
      <c r="AB3" s="155"/>
      <c r="AC3" s="155"/>
      <c r="AD3" s="679"/>
      <c r="AE3" s="677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 t="str">
        <f t="shared" ref="Q4:AC17" ca="1" si="0">IF(MONTH($C$1)&gt;=12,IF(MONTH($C$1)&gt;12,$E4*$F4%,IF(DAY($C4)&lt;=DAY($C$1),$E4*$F4%,"")),"")</f>
        <v/>
      </c>
      <c r="R4" s="92" t="str">
        <f t="shared" ca="1" si="0"/>
        <v/>
      </c>
      <c r="S4" s="92" t="str">
        <f t="shared" ca="1" si="0"/>
        <v/>
      </c>
      <c r="T4" s="92" t="str">
        <f t="shared" ca="1" si="0"/>
        <v/>
      </c>
      <c r="U4" s="92" t="str">
        <f t="shared" ca="1" si="0"/>
        <v/>
      </c>
      <c r="V4" s="92" t="str">
        <f t="shared" ca="1" si="0"/>
        <v/>
      </c>
      <c r="W4" s="92" t="str">
        <f t="shared" ca="1" si="0"/>
        <v/>
      </c>
      <c r="X4" s="92" t="str">
        <f t="shared" ca="1" si="0"/>
        <v/>
      </c>
      <c r="Y4" s="92" t="str">
        <f t="shared" ca="1" si="0"/>
        <v/>
      </c>
      <c r="Z4" s="92" t="str">
        <f t="shared" ca="1" si="0"/>
        <v/>
      </c>
      <c r="AA4" s="92" t="str">
        <f t="shared" ca="1" si="0"/>
        <v/>
      </c>
      <c r="AB4" s="92" t="str">
        <f t="shared" ca="1" si="0"/>
        <v/>
      </c>
      <c r="AC4" s="92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 t="str">
        <f t="shared" ca="1" si="0"/>
        <v/>
      </c>
      <c r="R5" s="92" t="str">
        <f t="shared" ca="1" si="0"/>
        <v/>
      </c>
      <c r="S5" s="92" t="str">
        <f t="shared" ca="1" si="0"/>
        <v/>
      </c>
      <c r="T5" s="92" t="str">
        <f t="shared" ca="1" si="0"/>
        <v/>
      </c>
      <c r="U5" s="92" t="str">
        <f t="shared" ca="1" si="0"/>
        <v/>
      </c>
      <c r="V5" s="92" t="str">
        <f t="shared" ca="1" si="0"/>
        <v/>
      </c>
      <c r="W5" s="92" t="str">
        <f t="shared" ca="1" si="0"/>
        <v/>
      </c>
      <c r="X5" s="92" t="str">
        <f t="shared" ca="1" si="0"/>
        <v/>
      </c>
      <c r="Y5" s="92" t="str">
        <f t="shared" ca="1" si="0"/>
        <v/>
      </c>
      <c r="Z5" s="92" t="str">
        <f t="shared" ca="1" si="0"/>
        <v/>
      </c>
      <c r="AA5" s="92" t="str">
        <f t="shared" ca="1" si="0"/>
        <v/>
      </c>
      <c r="AB5" s="92" t="str">
        <f t="shared" ca="1" si="0"/>
        <v/>
      </c>
      <c r="AC5" s="92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 t="str">
        <f t="shared" ca="1" si="0"/>
        <v/>
      </c>
      <c r="R7" s="92" t="str">
        <f t="shared" ca="1" si="0"/>
        <v/>
      </c>
      <c r="S7" s="92" t="str">
        <f t="shared" ca="1" si="0"/>
        <v/>
      </c>
      <c r="T7" s="92" t="str">
        <f t="shared" ca="1" si="0"/>
        <v/>
      </c>
      <c r="U7" s="92" t="str">
        <f t="shared" ca="1" si="0"/>
        <v/>
      </c>
      <c r="V7" s="92" t="str">
        <f t="shared" ca="1" si="0"/>
        <v/>
      </c>
      <c r="W7" s="92" t="str">
        <f t="shared" ca="1" si="0"/>
        <v/>
      </c>
      <c r="X7" s="92" t="str">
        <f t="shared" ca="1" si="0"/>
        <v/>
      </c>
      <c r="Y7" s="92" t="str">
        <f t="shared" ca="1" si="0"/>
        <v/>
      </c>
      <c r="Z7" s="92" t="str">
        <f t="shared" ca="1" si="0"/>
        <v/>
      </c>
      <c r="AA7" s="92" t="str">
        <f t="shared" ca="1" si="0"/>
        <v/>
      </c>
      <c r="AB7" s="92" t="str">
        <f t="shared" ca="1" si="0"/>
        <v/>
      </c>
      <c r="AC7" s="92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 t="str">
        <f t="shared" ca="1" si="0"/>
        <v/>
      </c>
      <c r="T8" s="92" t="str">
        <f t="shared" ca="1" si="0"/>
        <v/>
      </c>
      <c r="U8" s="92" t="str">
        <f t="shared" ca="1" si="0"/>
        <v/>
      </c>
      <c r="V8" s="92" t="str">
        <f t="shared" ca="1" si="0"/>
        <v/>
      </c>
      <c r="W8" s="92" t="str">
        <f t="shared" ca="1" si="0"/>
        <v/>
      </c>
      <c r="X8" s="92" t="str">
        <f t="shared" ca="1" si="0"/>
        <v/>
      </c>
      <c r="Y8" s="92" t="str">
        <f t="shared" ca="1" si="0"/>
        <v/>
      </c>
      <c r="Z8" s="92" t="str">
        <f t="shared" ca="1" si="0"/>
        <v/>
      </c>
      <c r="AA8" s="92" t="str">
        <f t="shared" ca="1" si="0"/>
        <v/>
      </c>
      <c r="AB8" s="92" t="str">
        <f t="shared" ca="1" si="0"/>
        <v/>
      </c>
      <c r="AC8" s="92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 t="str">
        <f t="shared" ca="1" si="0"/>
        <v/>
      </c>
      <c r="T9" s="92" t="str">
        <f t="shared" ca="1" si="0"/>
        <v/>
      </c>
      <c r="U9" s="92" t="str">
        <f t="shared" ca="1" si="0"/>
        <v/>
      </c>
      <c r="V9" s="92" t="str">
        <f t="shared" ca="1" si="0"/>
        <v/>
      </c>
      <c r="W9" s="92" t="str">
        <f t="shared" ca="1" si="0"/>
        <v/>
      </c>
      <c r="X9" s="92" t="str">
        <f t="shared" ca="1" si="0"/>
        <v/>
      </c>
      <c r="Y9" s="92" t="str">
        <f t="shared" ca="1" si="0"/>
        <v/>
      </c>
      <c r="Z9" s="92" t="str">
        <f t="shared" ca="1" si="0"/>
        <v/>
      </c>
      <c r="AA9" s="92" t="str">
        <f t="shared" ca="1" si="0"/>
        <v/>
      </c>
      <c r="AB9" s="92" t="str">
        <f t="shared" ca="1" si="0"/>
        <v/>
      </c>
      <c r="AC9" s="92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 t="str">
        <f t="shared" ca="1" si="0"/>
        <v/>
      </c>
      <c r="U10" s="92" t="str">
        <f t="shared" ca="1" si="0"/>
        <v/>
      </c>
      <c r="V10" s="92" t="str">
        <f t="shared" ca="1" si="0"/>
        <v/>
      </c>
      <c r="W10" s="92" t="str">
        <f t="shared" ca="1" si="0"/>
        <v/>
      </c>
      <c r="X10" s="92" t="str">
        <f t="shared" ca="1" si="0"/>
        <v/>
      </c>
      <c r="Y10" s="92" t="str">
        <f t="shared" ca="1" si="0"/>
        <v/>
      </c>
      <c r="Z10" s="92" t="str">
        <f t="shared" ca="1" si="0"/>
        <v/>
      </c>
      <c r="AA10" s="92" t="str">
        <f t="shared" ca="1" si="0"/>
        <v/>
      </c>
      <c r="AB10" s="92" t="str">
        <f t="shared" ca="1" si="0"/>
        <v/>
      </c>
      <c r="AC10" s="92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 t="str">
        <f t="shared" ca="1" si="0"/>
        <v/>
      </c>
      <c r="U11" s="92" t="str">
        <f t="shared" ca="1" si="0"/>
        <v/>
      </c>
      <c r="V11" s="92" t="str">
        <f t="shared" ca="1" si="0"/>
        <v/>
      </c>
      <c r="W11" s="92" t="str">
        <f t="shared" ca="1" si="0"/>
        <v/>
      </c>
      <c r="X11" s="92" t="str">
        <f t="shared" ca="1" si="0"/>
        <v/>
      </c>
      <c r="Y11" s="92" t="str">
        <f t="shared" ca="1" si="0"/>
        <v/>
      </c>
      <c r="Z11" s="92" t="str">
        <f t="shared" ca="1" si="0"/>
        <v/>
      </c>
      <c r="AA11" s="92" t="str">
        <f t="shared" ca="1" si="0"/>
        <v/>
      </c>
      <c r="AB11" s="92" t="str">
        <f t="shared" ca="1" si="0"/>
        <v/>
      </c>
      <c r="AC11" s="92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 t="str">
        <f t="shared" ca="1" si="0"/>
        <v/>
      </c>
      <c r="U12" s="92" t="str">
        <f t="shared" ca="1" si="0"/>
        <v/>
      </c>
      <c r="V12" s="92" t="str">
        <f t="shared" ca="1" si="0"/>
        <v/>
      </c>
      <c r="W12" s="92" t="str">
        <f t="shared" ca="1" si="0"/>
        <v/>
      </c>
      <c r="X12" s="92" t="str">
        <f t="shared" ca="1" si="0"/>
        <v/>
      </c>
      <c r="Y12" s="92" t="str">
        <f t="shared" ca="1" si="0"/>
        <v/>
      </c>
      <c r="Z12" s="92" t="str">
        <f t="shared" ca="1" si="0"/>
        <v/>
      </c>
      <c r="AA12" s="92" t="str">
        <f t="shared" ca="1" si="0"/>
        <v/>
      </c>
      <c r="AB12" s="92" t="str">
        <f t="shared" ca="1" si="0"/>
        <v/>
      </c>
      <c r="AC12" s="92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 t="str">
        <f t="shared" ca="1" si="0"/>
        <v/>
      </c>
      <c r="U13" s="92" t="str">
        <f t="shared" ca="1" si="0"/>
        <v/>
      </c>
      <c r="V13" s="92" t="str">
        <f t="shared" ca="1" si="0"/>
        <v/>
      </c>
      <c r="W13" s="92" t="str">
        <f t="shared" ca="1" si="0"/>
        <v/>
      </c>
      <c r="X13" s="92" t="str">
        <f t="shared" ca="1" si="0"/>
        <v/>
      </c>
      <c r="Y13" s="92" t="str">
        <f t="shared" ca="1" si="0"/>
        <v/>
      </c>
      <c r="Z13" s="92" t="str">
        <f t="shared" ca="1" si="0"/>
        <v/>
      </c>
      <c r="AA13" s="92" t="str">
        <f t="shared" ca="1" si="0"/>
        <v/>
      </c>
      <c r="AB13" s="92" t="str">
        <f t="shared" ca="1" si="0"/>
        <v/>
      </c>
      <c r="AC13" s="92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 t="str">
        <f ca="1">IF(MONTH($C$1)&gt;=8,IF(MONTH($C$1)&gt;8,$E14*$F14%,IF(DAY($C14)&lt;DAY($C$1),$E14*$F14%,"")),"")</f>
        <v/>
      </c>
      <c r="L14" s="92" t="str">
        <f ca="1">IF(MONTH($C$1)&gt;=9,IF(MONTH($C$1)&gt;9,$E14*$F14%,IF(DAY($C14)&lt;DAY($C$1),$E14*$F14%,"")),"")</f>
        <v/>
      </c>
      <c r="M14" s="92" t="str">
        <f ca="1">IF(MONTH($C$1)&gt;=10,IF(MONTH($C$1)&gt;10,$E14*$F14%,IF(DAY($C14)&lt;DAY($C$1),$E14*$F14%,"")),"")</f>
        <v/>
      </c>
      <c r="N14" s="92" t="str">
        <f ca="1">IF(MONTH($C$1)&gt;=11,IF(MONTH($C$1)&gt;11,$E14*$F14%,IF(DAY($C14)&lt;DAY($C$1),$E14*$F14%,"")),"")</f>
        <v/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 t="str">
        <f t="shared" ca="1" si="0"/>
        <v/>
      </c>
      <c r="U14" s="92" t="str">
        <f t="shared" ca="1" si="0"/>
        <v/>
      </c>
      <c r="V14" s="92" t="str">
        <f t="shared" ca="1" si="0"/>
        <v/>
      </c>
      <c r="W14" s="92" t="str">
        <f t="shared" ca="1" si="0"/>
        <v/>
      </c>
      <c r="X14" s="92" t="str">
        <f t="shared" ca="1" si="0"/>
        <v/>
      </c>
      <c r="Y14" s="92" t="str">
        <f t="shared" ca="1" si="0"/>
        <v/>
      </c>
      <c r="Z14" s="92" t="str">
        <f t="shared" ca="1" si="0"/>
        <v/>
      </c>
      <c r="AA14" s="92" t="str">
        <f t="shared" ca="1" si="0"/>
        <v/>
      </c>
      <c r="AB14" s="92" t="str">
        <f t="shared" ca="1" si="0"/>
        <v/>
      </c>
      <c r="AC14" s="92" t="str">
        <f t="shared" ca="1" si="0"/>
        <v/>
      </c>
      <c r="AD14" s="11">
        <f t="shared" ca="1" si="1"/>
        <v>75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 t="str">
        <f ca="1">IF(MONTH($C$1)&gt;=8,IF(MONTH($C$1)&gt;8,$E15*$F15%,IF(DAY($C15)&lt;DAY($C$1),$E15*$F15%,"")),"")</f>
        <v/>
      </c>
      <c r="L15" s="92" t="str">
        <f ca="1">IF(MONTH($C$1)&gt;=9,IF(MONTH($C$1)&gt;9,$E15*$F15%,IF(DAY($C15)&lt;DAY($C$1),$E15*$F15%,"")),"")</f>
        <v/>
      </c>
      <c r="M15" s="92" t="str">
        <f ca="1">IF(MONTH($C$1)&gt;=10,IF(MONTH($C$1)&gt;10,$E15*$F15%,IF(DAY($C15)&lt;DAY($C$1),$E15*$F15%,"")),"")</f>
        <v/>
      </c>
      <c r="N15" s="92" t="str">
        <f ca="1">IF(MONTH($C$1)&gt;=11,IF(MONTH($C$1)&gt;11,$E15*$F15%,IF(DAY($C15)&lt;DAY($C$1),$E15*$F15%,"")),"")</f>
        <v/>
      </c>
      <c r="O15" s="92" t="str">
        <f ca="1">IF(MONTH($C$1)&gt;=12,IF(MONTH($C$1)&gt;12,$E15*$F15%,IF(DAY($C15)&lt;=DAY($C$1),$E15*$F15%,"")),"")</f>
        <v/>
      </c>
      <c r="P15" s="92">
        <f ca="1">IF(MONTH($C$1)&gt;=1,IF(MONTH($C$1)&gt;12,$E15*$F15%,IF(DAY($C15)&lt;=DAY($C$1),$E15*$F15%,"")),"")</f>
        <v>0</v>
      </c>
      <c r="Q15" s="92" t="str">
        <f t="shared" ca="1" si="0"/>
        <v/>
      </c>
      <c r="R15" s="92" t="str">
        <f t="shared" ca="1" si="0"/>
        <v/>
      </c>
      <c r="S15" s="92" t="str">
        <f t="shared" ca="1" si="0"/>
        <v/>
      </c>
      <c r="T15" s="92" t="str">
        <f t="shared" ca="1" si="0"/>
        <v/>
      </c>
      <c r="U15" s="92" t="str">
        <f t="shared" ca="1" si="0"/>
        <v/>
      </c>
      <c r="V15" s="92" t="str">
        <f t="shared" ca="1" si="0"/>
        <v/>
      </c>
      <c r="W15" s="92" t="str">
        <f t="shared" ca="1" si="0"/>
        <v/>
      </c>
      <c r="X15" s="92" t="str">
        <f t="shared" ca="1" si="0"/>
        <v/>
      </c>
      <c r="Y15" s="92" t="str">
        <f t="shared" ca="1" si="0"/>
        <v/>
      </c>
      <c r="Z15" s="92" t="str">
        <f t="shared" ca="1" si="0"/>
        <v/>
      </c>
      <c r="AA15" s="92" t="str">
        <f t="shared" ca="1" si="0"/>
        <v/>
      </c>
      <c r="AB15" s="92" t="str">
        <f t="shared" ca="1" si="0"/>
        <v/>
      </c>
      <c r="AC15" s="92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 t="str">
        <f ca="1">IF(MONTH($C$1)&gt;=8,IF(MONTH($C$1)&gt;8,$E16*$F16%,IF(DAY($C16)&lt;DAY($C$1),$E16*$F16%,"")),"")</f>
        <v/>
      </c>
      <c r="L16" s="92" t="str">
        <f ca="1">IF(MONTH($C$1)&gt;=9,IF(MONTH($C$1)&gt;9,$E16*$F16%,IF(DAY($C16)&lt;DAY($C$1),$E16*$F16%,"")),"")</f>
        <v/>
      </c>
      <c r="M16" s="92" t="str">
        <f ca="1">IF(MONTH($C$1)&gt;=10,IF(MONTH($C$1)&gt;10,$E16*$F16%,IF(DAY($C16)&lt;DAY($C$1),$E16*$F16%,"")),"")</f>
        <v/>
      </c>
      <c r="N16" s="92" t="str">
        <f ca="1">IF(MONTH($C$1)&gt;=11,IF(MONTH($C$1)&gt;11,$E16*$F16%,IF(DAY($C16)&lt;DAY($C$1),$E16*$F16%,"")),"")</f>
        <v/>
      </c>
      <c r="O16" s="92" t="str">
        <f ca="1">IF(MONTH($C$1)&gt;=12,IF(MONTH($C$1)&gt;12,$E16*$F16%,IF(DAY($C16)&lt;=DAY($C$1),$E16*$F16%,"")),"")</f>
        <v/>
      </c>
      <c r="P16" s="92">
        <f ca="1">IF(MONTH($C$1)&gt;=1,IF(MONTH($C$1)&gt;12,$E16*$F16%,IF(DAY($C16)&lt;=DAY($C$1),$E16*$F16%,"")),"")</f>
        <v>0</v>
      </c>
      <c r="Q16" s="92" t="str">
        <f t="shared" ca="1" si="0"/>
        <v/>
      </c>
      <c r="R16" s="92" t="str">
        <f t="shared" ca="1" si="0"/>
        <v/>
      </c>
      <c r="S16" s="92" t="str">
        <f t="shared" ca="1" si="0"/>
        <v/>
      </c>
      <c r="T16" s="92" t="str">
        <f t="shared" ca="1" si="0"/>
        <v/>
      </c>
      <c r="U16" s="92" t="str">
        <f t="shared" ca="1" si="0"/>
        <v/>
      </c>
      <c r="V16" s="92" t="str">
        <f t="shared" ca="1" si="0"/>
        <v/>
      </c>
      <c r="W16" s="92" t="str">
        <f t="shared" ca="1" si="0"/>
        <v/>
      </c>
      <c r="X16" s="92" t="str">
        <f t="shared" ca="1" si="0"/>
        <v/>
      </c>
      <c r="Y16" s="92" t="str">
        <f t="shared" ca="1" si="0"/>
        <v/>
      </c>
      <c r="Z16" s="92" t="str">
        <f t="shared" ca="1" si="0"/>
        <v/>
      </c>
      <c r="AA16" s="92" t="str">
        <f t="shared" ca="1" si="0"/>
        <v/>
      </c>
      <c r="AB16" s="92" t="str">
        <f t="shared" ca="1" si="0"/>
        <v/>
      </c>
      <c r="AC16" s="92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27" t="s">
        <v>4</v>
      </c>
      <c r="B17" s="628"/>
      <c r="C17" s="628"/>
      <c r="D17" s="682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 t="str">
        <f ca="1">IF(MONTH($C$1)&gt;=10,IF(DAY($C17)&lt;DAY($C$1),$E17*$F17%,""),"")</f>
        <v/>
      </c>
      <c r="N17" s="92" t="str">
        <f ca="1">IF(MONTH($C$1)&gt;=11,IF(DAY($C17)&lt;DAY($C$1),$E17*$F17%,""),"")</f>
        <v/>
      </c>
      <c r="O17" s="92" t="str">
        <f ca="1">IF(MONTH($C$1)&gt;=12,IF(MONTH($C$1)&gt;12,$E17*$F17%,IF(DAY($C17)&lt;=DAY($C$1),$E17*$F17%,"")),"")</f>
        <v/>
      </c>
      <c r="P17" s="92">
        <f ca="1">IF(MONTH($C$1)&gt;=1,IF(MONTH($C$1)&gt;12,$E17*$F17%,IF(DAY($C17)&lt;=DAY($C$1),$E17*$F17%,"")),"")</f>
        <v>0</v>
      </c>
      <c r="Q17" s="92" t="str">
        <f t="shared" ca="1" si="0"/>
        <v/>
      </c>
      <c r="R17" s="92" t="str">
        <f t="shared" ca="1" si="0"/>
        <v/>
      </c>
      <c r="S17" s="92" t="str">
        <f t="shared" ca="1" si="0"/>
        <v/>
      </c>
      <c r="T17" s="92" t="str">
        <f t="shared" ca="1" si="0"/>
        <v/>
      </c>
      <c r="U17" s="92" t="str">
        <f t="shared" ca="1" si="0"/>
        <v/>
      </c>
      <c r="V17" s="92" t="str">
        <f t="shared" ca="1" si="0"/>
        <v/>
      </c>
      <c r="W17" s="92" t="str">
        <f t="shared" ca="1" si="0"/>
        <v/>
      </c>
      <c r="X17" s="92" t="str">
        <f t="shared" ca="1" si="0"/>
        <v/>
      </c>
      <c r="Y17" s="92" t="str">
        <f t="shared" ca="1" si="0"/>
        <v/>
      </c>
      <c r="Z17" s="92" t="str">
        <f t="shared" ca="1" si="0"/>
        <v/>
      </c>
      <c r="AA17" s="92" t="str">
        <f t="shared" ca="1" si="0"/>
        <v/>
      </c>
      <c r="AB17" s="92" t="str">
        <f t="shared" ca="1" si="0"/>
        <v/>
      </c>
      <c r="AC17" s="92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A17:D17"/>
    <mergeCell ref="G2:H2"/>
    <mergeCell ref="D2:D3"/>
    <mergeCell ref="A2:A3"/>
    <mergeCell ref="B2:B3"/>
    <mergeCell ref="E2:F2"/>
    <mergeCell ref="C2:C3"/>
    <mergeCell ref="AA2:AA3"/>
    <mergeCell ref="U2:U3"/>
    <mergeCell ref="V2:V3"/>
    <mergeCell ref="W2:W3"/>
    <mergeCell ref="X2:X3"/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87" t="s">
        <v>101</v>
      </c>
      <c r="B1" s="687"/>
      <c r="C1" s="687"/>
      <c r="D1" s="687"/>
      <c r="E1" s="687"/>
    </row>
    <row r="2" spans="1:5" ht="12.75" customHeight="1">
      <c r="A2" s="687"/>
      <c r="B2" s="687"/>
      <c r="C2" s="687"/>
      <c r="D2" s="687"/>
      <c r="E2" s="687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SQTM</vt:lpstr>
      <vt:lpstr>TONG HOP</vt:lpstr>
      <vt:lpstr>Sheet3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2015-12-30T03:23:47Z</cp:lastPrinted>
  <dcterms:created xsi:type="dcterms:W3CDTF">1996-10-14T23:33:28Z</dcterms:created>
  <dcterms:modified xsi:type="dcterms:W3CDTF">2016-01-12T01:37:33Z</dcterms:modified>
</cp:coreProperties>
</file>