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'131'!$A$1:$N$17</definedName>
    <definedName name="_xlnm._FilterDatabase" localSheetId="1" hidden="1">'131-TH'!$A$4:$K$291</definedName>
    <definedName name="_xlnm._FilterDatabase" localSheetId="3" hidden="1">'331'!$A$3:$H$76</definedName>
    <definedName name="_xlnm._FilterDatabase" localSheetId="4" hidden="1">'331 - TH'!$A$13:$J$1013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TH'!$H$14:$H$1013</definedName>
    <definedName name="DSKH">'331 - TH'!$E$14:$E$1013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'131'!$B$5:$B$16</definedName>
    <definedName name="DSKHusd1">'131-TH'!$E$5:$E$291</definedName>
    <definedName name="DSN">'331 - TH'!$G$14:$G$1013</definedName>
    <definedName name="DSPS1">'131-TH'!$H$5:$H$291</definedName>
    <definedName name="DSPS2">'131-TH'!$I$5:$I$291</definedName>
    <definedName name="DSPS3">'131-TH'!$J$5:$J$291</definedName>
    <definedName name="DSPS4">'131-TH'!$K$5:$K$291</definedName>
    <definedName name="Loai">OFFSET('331 - TH'!$E$14,,,COUNTA('331 - TH'!$E$14:$E$40412))</definedName>
    <definedName name="Loai1">OFFSET('131-TH'!$E$5,,,COUNTA('131-TH'!$E$5:$E$47900))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81" i="13"/>
  <c r="I824" l="1"/>
  <c r="I825"/>
  <c r="I826"/>
  <c r="I827"/>
  <c r="I828"/>
  <c r="I829"/>
  <c r="I830"/>
  <c r="I810"/>
  <c r="I811"/>
  <c r="I823"/>
  <c r="O16" i="18"/>
  <c r="N16"/>
  <c r="M16"/>
  <c r="L16"/>
  <c r="G16" i="8"/>
  <c r="I16"/>
  <c r="A283" i="17"/>
  <c r="A282"/>
  <c r="I282"/>
  <c r="K282"/>
  <c r="A280"/>
  <c r="A281"/>
  <c r="A284"/>
  <c r="A285"/>
  <c r="A286"/>
  <c r="A287"/>
  <c r="A288"/>
  <c r="I279"/>
  <c r="K279"/>
  <c r="I280"/>
  <c r="K280"/>
  <c r="I281"/>
  <c r="K281"/>
  <c r="I284"/>
  <c r="K284"/>
  <c r="I285"/>
  <c r="K285"/>
  <c r="I286"/>
  <c r="K286"/>
  <c r="I287"/>
  <c r="K287"/>
  <c r="I288"/>
  <c r="K288"/>
  <c r="I289"/>
  <c r="K289"/>
  <c r="I290"/>
  <c r="K290"/>
  <c r="I291"/>
  <c r="K291"/>
  <c r="K260"/>
  <c r="K261"/>
  <c r="K262"/>
  <c r="K263"/>
  <c r="K264"/>
  <c r="K265"/>
  <c r="K266"/>
  <c r="K267"/>
  <c r="K269"/>
  <c r="K270"/>
  <c r="K271"/>
  <c r="K272"/>
  <c r="K273"/>
  <c r="K274"/>
  <c r="K275"/>
  <c r="A268"/>
  <c r="A252"/>
  <c r="K252"/>
  <c r="A235"/>
  <c r="I235"/>
  <c r="K235"/>
  <c r="A225"/>
  <c r="K225"/>
  <c r="A224"/>
  <c r="I224"/>
  <c r="K224"/>
  <c r="D82" i="18"/>
  <c r="K16" i="8" l="1"/>
  <c r="J16"/>
  <c r="M16"/>
  <c r="A251" i="17"/>
  <c r="K251"/>
  <c r="A261"/>
  <c r="A260"/>
  <c r="I260"/>
  <c r="A274"/>
  <c r="I274"/>
  <c r="A16" i="8"/>
  <c r="I273" i="17"/>
  <c r="H16" i="8" s="1"/>
  <c r="N16" s="1"/>
  <c r="A273" i="17"/>
  <c r="A270"/>
  <c r="I270"/>
  <c r="A271"/>
  <c r="I271"/>
  <c r="A272"/>
  <c r="I272"/>
  <c r="A266"/>
  <c r="I266"/>
  <c r="A267"/>
  <c r="I267"/>
  <c r="A263"/>
  <c r="A264"/>
  <c r="A265"/>
  <c r="K259"/>
  <c r="A257"/>
  <c r="I257"/>
  <c r="K257"/>
  <c r="A258"/>
  <c r="I258"/>
  <c r="K258"/>
  <c r="A259"/>
  <c r="I259"/>
  <c r="A254"/>
  <c r="I254"/>
  <c r="K254"/>
  <c r="A255"/>
  <c r="I255"/>
  <c r="K255"/>
  <c r="K250"/>
  <c r="K249"/>
  <c r="K248"/>
  <c r="A248"/>
  <c r="A249"/>
  <c r="A250"/>
  <c r="I819" i="13"/>
  <c r="I820"/>
  <c r="I821"/>
  <c r="I822"/>
  <c r="A34" i="9"/>
  <c r="E34"/>
  <c r="F34"/>
  <c r="L16" i="8" l="1"/>
  <c r="G34" i="9"/>
  <c r="H34"/>
  <c r="I794" i="13"/>
  <c r="I795"/>
  <c r="I792"/>
  <c r="I793"/>
  <c r="I801" l="1"/>
  <c r="I799"/>
  <c r="I818"/>
  <c r="I817"/>
  <c r="I816"/>
  <c r="A33" i="9"/>
  <c r="E33"/>
  <c r="F33"/>
  <c r="I814" i="13"/>
  <c r="I812"/>
  <c r="I807"/>
  <c r="I806"/>
  <c r="I805"/>
  <c r="I804"/>
  <c r="I791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K246" i="17"/>
  <c r="A246"/>
  <c r="K245"/>
  <c r="I245"/>
  <c r="A245"/>
  <c r="K244"/>
  <c r="I244"/>
  <c r="A244"/>
  <c r="K243"/>
  <c r="I243"/>
  <c r="A243"/>
  <c r="K242"/>
  <c r="I242"/>
  <c r="A242"/>
  <c r="A219"/>
  <c r="K218"/>
  <c r="I218"/>
  <c r="A218"/>
  <c r="K217"/>
  <c r="I217"/>
  <c r="A217"/>
  <c r="K216"/>
  <c r="I216"/>
  <c r="A216"/>
  <c r="K215"/>
  <c r="I215"/>
  <c r="A215"/>
  <c r="L96" i="18" l="1"/>
  <c r="N96"/>
  <c r="M96"/>
  <c r="O96"/>
  <c r="L97"/>
  <c r="N97"/>
  <c r="M97"/>
  <c r="O97"/>
  <c r="G33" i="9"/>
  <c r="H33"/>
  <c r="O98" i="18"/>
  <c r="M98"/>
  <c r="N98"/>
  <c r="I772" i="13"/>
  <c r="B45" i="18"/>
  <c r="C45"/>
  <c r="A45" s="1"/>
  <c r="D45"/>
  <c r="E45"/>
  <c r="F45"/>
  <c r="H45"/>
  <c r="J45"/>
  <c r="A31" i="9"/>
  <c r="E31"/>
  <c r="F31"/>
  <c r="A14"/>
  <c r="E14"/>
  <c r="F14"/>
  <c r="I771" i="13"/>
  <c r="I770"/>
  <c r="I769"/>
  <c r="I768"/>
  <c r="I759"/>
  <c r="I758"/>
  <c r="I767"/>
  <c r="I765"/>
  <c r="I764"/>
  <c r="I763"/>
  <c r="I755"/>
  <c r="I756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I237"/>
  <c r="K237"/>
  <c r="A238"/>
  <c r="I238"/>
  <c r="K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K231" i="17"/>
  <c r="I231"/>
  <c r="A231"/>
  <c r="K230"/>
  <c r="I230"/>
  <c r="A230"/>
  <c r="A227"/>
  <c r="I227"/>
  <c r="K227"/>
  <c r="A228"/>
  <c r="I228"/>
  <c r="K228"/>
  <c r="K213"/>
  <c r="K214"/>
  <c r="K220"/>
  <c r="K221"/>
  <c r="K81" i="18" s="1"/>
  <c r="K222" i="17"/>
  <c r="K82" i="18" s="1"/>
  <c r="K223" i="17"/>
  <c r="K83" i="18" s="1"/>
  <c r="K226" i="17"/>
  <c r="K229"/>
  <c r="A221"/>
  <c r="I221"/>
  <c r="A222"/>
  <c r="I222"/>
  <c r="I82" i="18" s="1"/>
  <c r="A223" i="17"/>
  <c r="I223"/>
  <c r="M15" i="8" l="1"/>
  <c r="K15"/>
  <c r="G31" i="9"/>
  <c r="H31"/>
  <c r="G14"/>
  <c r="H14"/>
  <c r="A661" i="13"/>
  <c r="A662"/>
  <c r="A663"/>
  <c r="A664"/>
  <c r="A665"/>
  <c r="A666"/>
  <c r="A667"/>
  <c r="A668"/>
  <c r="A659"/>
  <c r="A660"/>
  <c r="A658"/>
  <c r="I658" s="1"/>
  <c r="A587"/>
  <c r="A578"/>
  <c r="A579"/>
  <c r="A580"/>
  <c r="A581"/>
  <c r="A582"/>
  <c r="A583"/>
  <c r="A584"/>
  <c r="A585"/>
  <c r="A586"/>
  <c r="A572"/>
  <c r="A573"/>
  <c r="A574"/>
  <c r="A575"/>
  <c r="A576"/>
  <c r="A577"/>
  <c r="A571"/>
  <c r="I571" s="1"/>
  <c r="I750" l="1"/>
  <c r="I749"/>
  <c r="I741"/>
  <c r="I740"/>
  <c r="I738"/>
  <c r="I745" l="1"/>
  <c r="I746"/>
  <c r="A73" i="9"/>
  <c r="A74"/>
  <c r="A75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6" i="13" l="1"/>
  <c r="I717"/>
  <c r="I718"/>
  <c r="I719"/>
  <c r="I720"/>
  <c r="I721"/>
  <c r="I722"/>
  <c r="I723"/>
  <c r="I725"/>
  <c r="I724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2" i="13"/>
  <c r="I713"/>
  <c r="I714"/>
  <c r="I715"/>
  <c r="I698"/>
  <c r="I697"/>
  <c r="I696"/>
  <c r="I167" i="14" l="1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7" i="13" l="1"/>
  <c r="A28" i="9"/>
  <c r="E28"/>
  <c r="F28"/>
  <c r="I703" i="13"/>
  <c r="I701"/>
  <c r="E32" i="18"/>
  <c r="E33"/>
  <c r="E34"/>
  <c r="E35"/>
  <c r="E36"/>
  <c r="E37"/>
  <c r="E38"/>
  <c r="E39"/>
  <c r="E40"/>
  <c r="A521" i="13"/>
  <c r="G28" i="9" l="1"/>
  <c r="H28"/>
  <c r="C682" i="13"/>
  <c r="I682"/>
  <c r="C683"/>
  <c r="I683"/>
  <c r="C684"/>
  <c r="I684"/>
  <c r="I69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9" i="13"/>
  <c r="C78" i="14" s="1"/>
  <c r="C680" i="13"/>
  <c r="C79" i="14" s="1"/>
  <c r="C681" i="13"/>
  <c r="C80" i="14" s="1"/>
  <c r="C685" i="13"/>
  <c r="C81" i="14" s="1"/>
  <c r="C686" i="13"/>
  <c r="C82" i="14" s="1"/>
  <c r="C678" i="13"/>
  <c r="C77" i="14" s="1"/>
  <c r="I686" i="13"/>
  <c r="I685"/>
  <c r="I681"/>
  <c r="I680"/>
  <c r="I679"/>
  <c r="I678"/>
  <c r="A32" i="9"/>
  <c r="E32"/>
  <c r="F32"/>
  <c r="A30"/>
  <c r="E30"/>
  <c r="F30"/>
  <c r="I672" i="13"/>
  <c r="I670"/>
  <c r="G30" i="9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7" i="9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A537" i="13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536"/>
  <c r="I616"/>
  <c r="G37" i="9" l="1"/>
  <c r="H75"/>
  <c r="H74"/>
  <c r="H73"/>
  <c r="H72"/>
  <c r="H71"/>
  <c r="H69"/>
  <c r="G53"/>
  <c r="G45"/>
  <c r="G41"/>
  <c r="G39"/>
  <c r="G38"/>
  <c r="H37"/>
  <c r="G61"/>
  <c r="G57"/>
  <c r="G55"/>
  <c r="G54"/>
  <c r="H53"/>
  <c r="G65"/>
  <c r="G63"/>
  <c r="G62"/>
  <c r="H61"/>
  <c r="G49"/>
  <c r="G47"/>
  <c r="G46"/>
  <c r="H45"/>
  <c r="G67"/>
  <c r="G66"/>
  <c r="H65"/>
  <c r="G59"/>
  <c r="G58"/>
  <c r="H57"/>
  <c r="G51"/>
  <c r="G50"/>
  <c r="H49"/>
  <c r="G43"/>
  <c r="G42"/>
  <c r="H41"/>
  <c r="G75"/>
  <c r="G70"/>
  <c r="G68"/>
  <c r="H67"/>
  <c r="G64"/>
  <c r="H63"/>
  <c r="G60"/>
  <c r="H59"/>
  <c r="G56"/>
  <c r="H55"/>
  <c r="G52"/>
  <c r="H51"/>
  <c r="G48"/>
  <c r="H47"/>
  <c r="G44"/>
  <c r="H43"/>
  <c r="G40"/>
  <c r="H39"/>
  <c r="G69"/>
  <c r="H70"/>
  <c r="H68"/>
  <c r="H66"/>
  <c r="H64"/>
  <c r="H62"/>
  <c r="H60"/>
  <c r="H58"/>
  <c r="H56"/>
  <c r="H54"/>
  <c r="H52"/>
  <c r="H50"/>
  <c r="H48"/>
  <c r="H46"/>
  <c r="H44"/>
  <c r="H42"/>
  <c r="H40"/>
  <c r="H38"/>
  <c r="G74"/>
  <c r="G72"/>
  <c r="G73"/>
  <c r="G71"/>
  <c r="I613" i="13"/>
  <c r="I614"/>
  <c r="I611"/>
  <c r="I612"/>
  <c r="J68" i="17" l="1"/>
  <c r="I609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7" i="13" l="1"/>
  <c r="I608"/>
  <c r="I605"/>
  <c r="I606"/>
  <c r="I604"/>
  <c r="I599"/>
  <c r="I600"/>
  <c r="I602"/>
  <c r="I597"/>
  <c r="I598"/>
  <c r="I596"/>
  <c r="I591"/>
  <c r="D53" i="18"/>
  <c r="I487" i="13"/>
  <c r="I484"/>
  <c r="A52" i="9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H1020" i="13" l="1"/>
  <c r="G1020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2" i="13" l="1"/>
  <c r="I491"/>
  <c r="I513"/>
  <c r="I514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9" i="13"/>
  <c r="I520"/>
  <c r="I503"/>
  <c r="I504"/>
  <c r="I505"/>
  <c r="I511" l="1"/>
  <c r="I512"/>
  <c r="I508"/>
  <c r="A15" i="9"/>
  <c r="E15"/>
  <c r="F15"/>
  <c r="I480" i="13"/>
  <c r="I481"/>
  <c r="I494"/>
  <c r="G15" i="9" l="1"/>
  <c r="H15"/>
  <c r="A13" l="1"/>
  <c r="E13"/>
  <c r="F13"/>
  <c r="A13" i="8"/>
  <c r="A14"/>
  <c r="I393" i="13"/>
  <c r="I394"/>
  <c r="I395"/>
  <c r="I469"/>
  <c r="I470"/>
  <c r="I471"/>
  <c r="I472"/>
  <c r="I473"/>
  <c r="I474"/>
  <c r="I475"/>
  <c r="I476"/>
  <c r="I477"/>
  <c r="I478"/>
  <c r="I479"/>
  <c r="I482"/>
  <c r="I483"/>
  <c r="I485"/>
  <c r="I486"/>
  <c r="I488"/>
  <c r="I489"/>
  <c r="I490"/>
  <c r="I493"/>
  <c r="I495"/>
  <c r="I496"/>
  <c r="I498"/>
  <c r="I499"/>
  <c r="I497"/>
  <c r="I500"/>
  <c r="I501"/>
  <c r="I502"/>
  <c r="I509"/>
  <c r="I510"/>
  <c r="I506"/>
  <c r="I507"/>
  <c r="I515"/>
  <c r="I516"/>
  <c r="I517"/>
  <c r="I518"/>
  <c r="I522"/>
  <c r="I523"/>
  <c r="I524"/>
  <c r="I525"/>
  <c r="I526"/>
  <c r="I527"/>
  <c r="I528"/>
  <c r="I529"/>
  <c r="I530"/>
  <c r="I531"/>
  <c r="I532"/>
  <c r="I533"/>
  <c r="I534"/>
  <c r="I535"/>
  <c r="I588"/>
  <c r="I589"/>
  <c r="I590"/>
  <c r="I592"/>
  <c r="I593"/>
  <c r="I594"/>
  <c r="I595"/>
  <c r="I601"/>
  <c r="I603"/>
  <c r="I610"/>
  <c r="I615"/>
  <c r="I619"/>
  <c r="I620"/>
  <c r="I621"/>
  <c r="I622"/>
  <c r="I623"/>
  <c r="I624"/>
  <c r="I625"/>
  <c r="I626"/>
  <c r="I627"/>
  <c r="I617"/>
  <c r="I618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69"/>
  <c r="I671"/>
  <c r="I673"/>
  <c r="I674"/>
  <c r="I675"/>
  <c r="I676"/>
  <c r="I677"/>
  <c r="I687"/>
  <c r="I688"/>
  <c r="I689"/>
  <c r="I691"/>
  <c r="I692"/>
  <c r="I693"/>
  <c r="I694"/>
  <c r="I695"/>
  <c r="I521"/>
  <c r="I699"/>
  <c r="I700"/>
  <c r="I702"/>
  <c r="I704"/>
  <c r="I705"/>
  <c r="I706"/>
  <c r="I708"/>
  <c r="I709"/>
  <c r="I710"/>
  <c r="I711"/>
  <c r="I726"/>
  <c r="I727"/>
  <c r="I742"/>
  <c r="I743"/>
  <c r="I747"/>
  <c r="I748"/>
  <c r="I735"/>
  <c r="I736"/>
  <c r="I744"/>
  <c r="I752"/>
  <c r="I753"/>
  <c r="I737"/>
  <c r="I728"/>
  <c r="I729"/>
  <c r="I730"/>
  <c r="I731"/>
  <c r="I732"/>
  <c r="I733"/>
  <c r="I734"/>
  <c r="I739"/>
  <c r="I751"/>
  <c r="I754"/>
  <c r="I757"/>
  <c r="I760"/>
  <c r="I761"/>
  <c r="I762"/>
  <c r="I766"/>
  <c r="I781"/>
  <c r="I782"/>
  <c r="I783"/>
  <c r="I784"/>
  <c r="I785"/>
  <c r="I786"/>
  <c r="I787"/>
  <c r="I788"/>
  <c r="I789"/>
  <c r="I780"/>
  <c r="I790"/>
  <c r="I796"/>
  <c r="I797"/>
  <c r="I802"/>
  <c r="I803"/>
  <c r="I808"/>
  <c r="I809"/>
  <c r="I813"/>
  <c r="I815"/>
  <c r="I798"/>
  <c r="I80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240"/>
  <c r="I14"/>
  <c r="I15"/>
  <c r="I16"/>
  <c r="I17"/>
  <c r="I241"/>
  <c r="I242"/>
  <c r="I18"/>
  <c r="I19"/>
  <c r="I20"/>
  <c r="I150"/>
  <c r="I151"/>
  <c r="I152"/>
  <c r="I153"/>
  <c r="I154"/>
  <c r="I155"/>
  <c r="I243"/>
  <c r="I244"/>
  <c r="I245"/>
  <c r="I21"/>
  <c r="I22"/>
  <c r="I23"/>
  <c r="I24"/>
  <c r="I25"/>
  <c r="I26"/>
  <c r="I156"/>
  <c r="I246"/>
  <c r="I247"/>
  <c r="I248"/>
  <c r="I249"/>
  <c r="I250"/>
  <c r="I251"/>
  <c r="I252"/>
  <c r="I27"/>
  <c r="I28"/>
  <c r="I29"/>
  <c r="I30"/>
  <c r="I31"/>
  <c r="I32"/>
  <c r="I33"/>
  <c r="I157"/>
  <c r="I158"/>
  <c r="I159"/>
  <c r="I160"/>
  <c r="I253"/>
  <c r="I254"/>
  <c r="I255"/>
  <c r="I256"/>
  <c r="I257"/>
  <c r="I258"/>
  <c r="I259"/>
  <c r="I260"/>
  <c r="I34"/>
  <c r="I35"/>
  <c r="I261"/>
  <c r="I161"/>
  <c r="I162"/>
  <c r="I163"/>
  <c r="I164"/>
  <c r="I262"/>
  <c r="I263"/>
  <c r="I36"/>
  <c r="I37"/>
  <c r="I38"/>
  <c r="I165"/>
  <c r="I39"/>
  <c r="I40"/>
  <c r="I41"/>
  <c r="I166"/>
  <c r="I167"/>
  <c r="I168"/>
  <c r="I169"/>
  <c r="I264"/>
  <c r="I42"/>
  <c r="I43"/>
  <c r="I44"/>
  <c r="I45"/>
  <c r="I46"/>
  <c r="I47"/>
  <c r="I48"/>
  <c r="I170"/>
  <c r="I171"/>
  <c r="I265"/>
  <c r="I49"/>
  <c r="I50"/>
  <c r="I51"/>
  <c r="I52"/>
  <c r="I53"/>
  <c r="I172"/>
  <c r="I173"/>
  <c r="I174"/>
  <c r="I175"/>
  <c r="I176"/>
  <c r="I266"/>
  <c r="I267"/>
  <c r="I268"/>
  <c r="I269"/>
  <c r="I270"/>
  <c r="I54"/>
  <c r="I55"/>
  <c r="I56"/>
  <c r="I57"/>
  <c r="I58"/>
  <c r="I59"/>
  <c r="I60"/>
  <c r="I61"/>
  <c r="I62"/>
  <c r="I63"/>
  <c r="I64"/>
  <c r="I65"/>
  <c r="I66"/>
  <c r="I177"/>
  <c r="I178"/>
  <c r="I179"/>
  <c r="I271"/>
  <c r="I272"/>
  <c r="I67"/>
  <c r="I68"/>
  <c r="I69"/>
  <c r="I70"/>
  <c r="I71"/>
  <c r="I72"/>
  <c r="I73"/>
  <c r="I74"/>
  <c r="I75"/>
  <c r="I180"/>
  <c r="I181"/>
  <c r="I182"/>
  <c r="I183"/>
  <c r="I184"/>
  <c r="I185"/>
  <c r="I186"/>
  <c r="I187"/>
  <c r="I273"/>
  <c r="I274"/>
  <c r="I275"/>
  <c r="I276"/>
  <c r="I277"/>
  <c r="I278"/>
  <c r="I279"/>
  <c r="I280"/>
  <c r="I281"/>
  <c r="I282"/>
  <c r="I283"/>
  <c r="I284"/>
  <c r="I285"/>
  <c r="I76"/>
  <c r="I77"/>
  <c r="I78"/>
  <c r="I79"/>
  <c r="I188"/>
  <c r="I286"/>
  <c r="I287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383"/>
  <c r="I384"/>
  <c r="I385"/>
  <c r="I386"/>
  <c r="I387"/>
  <c r="I388"/>
  <c r="I389"/>
  <c r="I459"/>
  <c r="I460"/>
  <c r="I461"/>
  <c r="I462"/>
  <c r="I463"/>
  <c r="I464"/>
  <c r="I465"/>
  <c r="I466"/>
  <c r="I467"/>
  <c r="I468"/>
  <c r="I390"/>
  <c r="I391"/>
  <c r="I392"/>
  <c r="I239"/>
  <c r="G13" i="9" l="1"/>
  <c r="H13"/>
  <c r="A438" i="13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58"/>
  <c r="I458" s="1"/>
  <c r="A437"/>
  <c r="I437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76"/>
  <c r="I376" s="1"/>
  <c r="A358"/>
  <c r="I358" s="1"/>
  <c r="A359"/>
  <c r="I359" s="1"/>
  <c r="A360"/>
  <c r="I360" s="1"/>
  <c r="A377"/>
  <c r="I377" s="1"/>
  <c r="A378"/>
  <c r="I378" s="1"/>
  <c r="A379"/>
  <c r="I379" s="1"/>
  <c r="A361"/>
  <c r="I361" s="1"/>
  <c r="A362"/>
  <c r="I362" s="1"/>
  <c r="A380"/>
  <c r="I380" s="1"/>
  <c r="A381"/>
  <c r="I381" s="1"/>
  <c r="A382"/>
  <c r="I382" s="1"/>
  <c r="A363"/>
  <c r="I363" s="1"/>
  <c r="A364"/>
  <c r="I364" s="1"/>
  <c r="A365"/>
  <c r="I365" s="1"/>
  <c r="K99" i="17"/>
  <c r="I99"/>
  <c r="A99"/>
  <c r="K98"/>
  <c r="I98"/>
  <c r="A98"/>
  <c r="A97"/>
  <c r="I97"/>
  <c r="K97"/>
  <c r="A25" i="9"/>
  <c r="E25"/>
  <c r="F25"/>
  <c r="A35"/>
  <c r="E35"/>
  <c r="F35"/>
  <c r="A38" i="14"/>
  <c r="B38"/>
  <c r="C38"/>
  <c r="D38"/>
  <c r="E38"/>
  <c r="G25" i="9" l="1"/>
  <c r="G35"/>
  <c r="H35"/>
  <c r="H25"/>
  <c r="A21" l="1"/>
  <c r="E21"/>
  <c r="F21"/>
  <c r="A93" i="17"/>
  <c r="I93"/>
  <c r="K93"/>
  <c r="A92"/>
  <c r="I92"/>
  <c r="K92"/>
  <c r="I87"/>
  <c r="A87"/>
  <c r="K87"/>
  <c r="A99" i="18"/>
  <c r="G21" i="9" l="1"/>
  <c r="H21"/>
  <c r="A291" i="17" l="1"/>
  <c r="A279"/>
  <c r="K278"/>
  <c r="I278"/>
  <c r="A278"/>
  <c r="K277"/>
  <c r="I277"/>
  <c r="A277"/>
  <c r="K276"/>
  <c r="I276"/>
  <c r="A276"/>
  <c r="I275"/>
  <c r="A275"/>
  <c r="I269"/>
  <c r="A269"/>
  <c r="I265"/>
  <c r="I262"/>
  <c r="A262"/>
  <c r="K256"/>
  <c r="I256"/>
  <c r="A256"/>
  <c r="K253"/>
  <c r="I253"/>
  <c r="A253"/>
  <c r="K247"/>
  <c r="I247"/>
  <c r="I87" i="18" s="1"/>
  <c r="A247" i="17"/>
  <c r="K233"/>
  <c r="I233"/>
  <c r="A233"/>
  <c r="K241"/>
  <c r="I241"/>
  <c r="A241"/>
  <c r="K240"/>
  <c r="I240"/>
  <c r="A240"/>
  <c r="K239"/>
  <c r="I239"/>
  <c r="A239"/>
  <c r="K236"/>
  <c r="I236"/>
  <c r="A236"/>
  <c r="K234"/>
  <c r="K86" i="18" s="1"/>
  <c r="I234" i="17"/>
  <c r="I84" i="18" s="1"/>
  <c r="A234" i="17"/>
  <c r="K232"/>
  <c r="I232"/>
  <c r="A232"/>
  <c r="I229"/>
  <c r="A229"/>
  <c r="I226"/>
  <c r="A226"/>
  <c r="I220"/>
  <c r="I80" i="18" s="1"/>
  <c r="A220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K114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I77"/>
  <c r="I51" i="18" s="1"/>
  <c r="A77" i="17"/>
  <c r="K76"/>
  <c r="K50" i="18" s="1"/>
  <c r="I76" i="17"/>
  <c r="I50" i="18" s="1"/>
  <c r="A76" i="17"/>
  <c r="K75"/>
  <c r="I75"/>
  <c r="I49" i="18" s="1"/>
  <c r="A75" i="17"/>
  <c r="K74"/>
  <c r="I74"/>
  <c r="A74"/>
  <c r="K73"/>
  <c r="I73"/>
  <c r="I47" i="18" s="1"/>
  <c r="A73" i="17"/>
  <c r="K72"/>
  <c r="K46" i="18" s="1"/>
  <c r="I72" i="17"/>
  <c r="A72"/>
  <c r="K71"/>
  <c r="I71"/>
  <c r="A71"/>
  <c r="K70"/>
  <c r="K44" i="18" s="1"/>
  <c r="I70" i="17"/>
  <c r="A70"/>
  <c r="K69"/>
  <c r="I69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K27" i="18" s="1"/>
  <c r="I53" i="17"/>
  <c r="I27" i="18" s="1"/>
  <c r="A53" i="17"/>
  <c r="K52"/>
  <c r="K26" i="18" s="1"/>
  <c r="I52" i="17"/>
  <c r="I26" i="18" s="1"/>
  <c r="A52" i="17"/>
  <c r="K51"/>
  <c r="K25" i="18" s="1"/>
  <c r="I51" i="17"/>
  <c r="A51"/>
  <c r="K50"/>
  <c r="I50"/>
  <c r="A50"/>
  <c r="K49"/>
  <c r="I49"/>
  <c r="A49"/>
  <c r="K48"/>
  <c r="I48"/>
  <c r="A48"/>
  <c r="K47"/>
  <c r="I4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I25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A18"/>
  <c r="K17"/>
  <c r="I17"/>
  <c r="A17"/>
  <c r="K16"/>
  <c r="I16"/>
  <c r="A16"/>
  <c r="K15"/>
  <c r="I15"/>
  <c r="A15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18" i="18" l="1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A12"/>
  <c r="A11"/>
  <c r="A190" i="13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216"/>
  <c r="I216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I115" s="1"/>
  <c r="A116"/>
  <c r="A117"/>
  <c r="I117" s="1"/>
  <c r="A118"/>
  <c r="I118" s="1"/>
  <c r="A119"/>
  <c r="I119" s="1"/>
  <c r="A120"/>
  <c r="I120" s="1"/>
  <c r="A121"/>
  <c r="I121" s="1"/>
  <c r="A122"/>
  <c r="I122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310"/>
  <c r="I310" s="1"/>
  <c r="A189"/>
  <c r="I189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8" i="13"/>
  <c r="C286"/>
  <c r="C287"/>
  <c r="C77"/>
  <c r="C78"/>
  <c r="C79"/>
  <c r="C76"/>
  <c r="A37" i="14"/>
  <c r="B37"/>
  <c r="C278" i="13"/>
  <c r="C37" i="14" s="1"/>
  <c r="E37"/>
  <c r="C280" i="13"/>
  <c r="A39" i="14"/>
  <c r="B39"/>
  <c r="C281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80" i="13"/>
  <c r="E24" i="14"/>
  <c r="A25"/>
  <c r="B25"/>
  <c r="C181" i="13"/>
  <c r="E25" i="14"/>
  <c r="A26"/>
  <c r="B26"/>
  <c r="C182" i="13"/>
  <c r="E26" i="14"/>
  <c r="C183" i="13"/>
  <c r="C184"/>
  <c r="A29" i="14"/>
  <c r="B29"/>
  <c r="C185" i="13"/>
  <c r="E29" i="14"/>
  <c r="A30"/>
  <c r="B30"/>
  <c r="C186" i="13"/>
  <c r="E30" i="14"/>
  <c r="A31"/>
  <c r="B31"/>
  <c r="C187" i="13"/>
  <c r="E31" i="14"/>
  <c r="A32"/>
  <c r="B32"/>
  <c r="C273" i="13"/>
  <c r="E32" i="14"/>
  <c r="A33"/>
  <c r="B33"/>
  <c r="C274" i="13"/>
  <c r="E33" i="14"/>
  <c r="A34"/>
  <c r="B34"/>
  <c r="C275" i="13"/>
  <c r="C34" i="14"/>
  <c r="E34"/>
  <c r="A35"/>
  <c r="B35"/>
  <c r="C276" i="13"/>
  <c r="C35" i="14" s="1"/>
  <c r="E35"/>
  <c r="A36"/>
  <c r="B36"/>
  <c r="C277" i="13"/>
  <c r="C36" i="14" s="1"/>
  <c r="E36"/>
  <c r="C67" i="13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6"/>
  <c r="F36"/>
  <c r="F4"/>
  <c r="E4"/>
  <c r="C272" i="13"/>
  <c r="C271"/>
  <c r="C179"/>
  <c r="C178"/>
  <c r="C177"/>
  <c r="C66"/>
  <c r="C65"/>
  <c r="C64"/>
  <c r="C63"/>
  <c r="C62"/>
  <c r="C61"/>
  <c r="C60"/>
  <c r="C59"/>
  <c r="C58"/>
  <c r="C57"/>
  <c r="C56"/>
  <c r="C55"/>
  <c r="C54"/>
  <c r="C261"/>
  <c r="A3"/>
  <c r="C14"/>
  <c r="C15"/>
  <c r="C16"/>
  <c r="C17"/>
  <c r="C18"/>
  <c r="C19"/>
  <c r="C21"/>
  <c r="C22"/>
  <c r="C23"/>
  <c r="C24"/>
  <c r="C25"/>
  <c r="C26"/>
  <c r="C156"/>
  <c r="C246"/>
  <c r="C247"/>
  <c r="C248"/>
  <c r="C249"/>
  <c r="C250"/>
  <c r="C251"/>
  <c r="C252"/>
  <c r="C27"/>
  <c r="C28"/>
  <c r="C29"/>
  <c r="C30"/>
  <c r="C31"/>
  <c r="C32"/>
  <c r="C33"/>
  <c r="C157"/>
  <c r="C158"/>
  <c r="C159"/>
  <c r="C160"/>
  <c r="C253"/>
  <c r="C254"/>
  <c r="C255"/>
  <c r="C256"/>
  <c r="C257"/>
  <c r="C258"/>
  <c r="C259"/>
  <c r="C260"/>
  <c r="C33" i="14" s="1"/>
  <c r="C34" i="13"/>
  <c r="C3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6"/>
  <c r="A37"/>
  <c r="A38"/>
  <c r="A39"/>
  <c r="A40"/>
  <c r="A41"/>
  <c r="A42"/>
  <c r="A43"/>
  <c r="A44"/>
  <c r="A45"/>
  <c r="A46"/>
  <c r="A47"/>
  <c r="A48"/>
  <c r="A49"/>
  <c r="A50"/>
  <c r="A51"/>
  <c r="E17" i="8"/>
  <c r="C77" i="9"/>
  <c r="D77"/>
  <c r="M6" i="8"/>
  <c r="K5"/>
  <c r="M5"/>
  <c r="A5"/>
  <c r="A7"/>
  <c r="A8"/>
  <c r="A9"/>
  <c r="A10"/>
  <c r="A6"/>
  <c r="N5"/>
  <c r="D17"/>
  <c r="L5"/>
  <c r="L17" i="18" l="1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7" i="9"/>
  <c r="O17" i="18"/>
  <c r="M17"/>
  <c r="K13" i="8"/>
  <c r="N17" i="18"/>
  <c r="H100"/>
  <c r="J100"/>
  <c r="K14" i="8"/>
  <c r="A15" i="14"/>
  <c r="I116" i="13"/>
  <c r="K100" i="18"/>
  <c r="I100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6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H16" i="9"/>
  <c r="G4"/>
  <c r="H27"/>
  <c r="G29"/>
  <c r="H24"/>
  <c r="H23"/>
  <c r="H17"/>
  <c r="H22"/>
  <c r="H9"/>
  <c r="H7"/>
  <c r="H6"/>
  <c r="H5"/>
  <c r="G9"/>
  <c r="G6"/>
  <c r="G22"/>
  <c r="H36"/>
  <c r="H11"/>
  <c r="G10"/>
  <c r="G17" i="8"/>
  <c r="H4" i="9"/>
  <c r="E77"/>
  <c r="G26"/>
  <c r="G12"/>
  <c r="H8"/>
  <c r="F17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7" i="9"/>
  <c r="G77"/>
  <c r="J222" i="14"/>
  <c r="C17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M26" s="1"/>
  <c r="L25"/>
  <c r="I23" i="14"/>
  <c r="J23"/>
  <c r="L7" i="8"/>
  <c r="N7"/>
  <c r="H17"/>
  <c r="O26" i="18" l="1"/>
  <c r="O27" s="1"/>
  <c r="L26"/>
  <c r="N26"/>
  <c r="J24" i="14"/>
  <c r="I24"/>
  <c r="M27" i="18" l="1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7"/>
  <c r="I29" i="14" l="1"/>
  <c r="J29"/>
  <c r="L31" i="18"/>
  <c r="O31"/>
  <c r="M31"/>
  <c r="N31"/>
  <c r="K17" i="8"/>
  <c r="M17"/>
  <c r="I30" i="14" l="1"/>
  <c r="J30"/>
  <c r="N32" i="18"/>
  <c r="M32"/>
  <c r="O32"/>
  <c r="L32"/>
  <c r="J17" i="8"/>
  <c r="I31" i="14" l="1"/>
  <c r="J31"/>
  <c r="L33" i="18"/>
  <c r="O33"/>
  <c r="M33"/>
  <c r="N33"/>
  <c r="N17" i="8"/>
  <c r="L17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O46" s="1"/>
  <c r="N45"/>
  <c r="I43" i="14"/>
  <c r="J43"/>
  <c r="M46" i="18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  <c r="J19" i="8" l="1"/>
  <c r="J21" s="1"/>
  <c r="E79" i="9"/>
  <c r="E80" s="1"/>
  <c r="H19" i="8"/>
  <c r="H21" s="1"/>
  <c r="F79" i="9"/>
  <c r="F80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<sst xmlns="http://schemas.openxmlformats.org/spreadsheetml/2006/main" count="4707" uniqueCount="831">
  <si>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</si>
  <si>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</si>
  <si>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</si>
  <si>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</si>
  <si>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</si>
  <si>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</si>
  <si>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</si>
  <si>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</si>
  <si>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</si>
  <si>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</si>
  <si>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</si>
  <si>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</si>
  <si>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</si>
  <si>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</si>
  <si>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</si>
  <si>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</si>
  <si>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</si>
  <si>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</si>
  <si>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</si>
  <si>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</si>
  <si>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</si>
  <si>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</si>
  <si>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</si>
  <si>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</si>
  <si>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</si>
  <si>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</si>
  <si>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</si>
  <si>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</si>
  <si>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</si>
  <si>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</si>
  <si>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</si>
  <si>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</si>
  <si>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</si>
  <si>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</si>
  <si>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</si>
  <si>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</si>
  <si>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</si>
  <si>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</si>
  <si>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</si>
  <si>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</si>
  <si>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</si>
  <si>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</si>
  <si>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</si>
  <si>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</si>
  <si>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</si>
  <si>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</si>
  <si>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</si>
  <si>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</si>
  <si>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</si>
  <si>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</si>
  <si>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</si>
  <si>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</si>
  <si>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</si>
  <si>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</si>
  <si>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</si>
  <si>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</si>
  <si>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</si>
  <si>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</si>
  <si>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</si>
  <si>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</si>
  <si>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</si>
  <si>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</si>
  <si>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</si>
  <si>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</si>
  <si>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</si>
  <si>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</si>
  <si>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</si>
  <si>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</si>
  <si>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</si>
  <si>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</si>
  <si>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</si>
  <si>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</si>
  <si>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</si>
  <si>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</si>
  <si>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</si>
  <si>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</si>
  <si>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</si>
  <si>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</si>
  <si>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</si>
  <si>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</si>
  <si>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</si>
  <si>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</si>
  <si>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</si>
  <si>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</si>
  <si>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</si>
  <si>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</si>
  <si>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</si>
  <si>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</si>
  <si>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</si>
  <si>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</si>
  <si>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</si>
  <si>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</si>
  <si>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</si>
  <si>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</si>
  <si>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</si>
  <si>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</si>
  <si>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</si>
  <si>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</si>
  <si>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</si>
  <si>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</si>
  <si>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</si>
  <si>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</si>
  <si>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</si>
  <si>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</si>
  <si>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</si>
  <si>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</si>
  <si>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</si>
  <si>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</si>
  <si>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</si>
  <si>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</si>
  <si>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</si>
  <si>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</si>
  <si>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</si>
  <si>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</si>
  <si>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</si>
  <si>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</si>
  <si>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</si>
  <si>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</si>
  <si>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</si>
  <si>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</si>
  <si>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</si>
  <si>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</si>
  <si>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</si>
  <si>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</si>
  <si>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</si>
  <si>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</si>
  <si>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</si>
  <si>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</si>
  <si>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</si>
  <si>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</si>
  <si>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</si>
  <si>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</si>
  <si>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</si>
  <si>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</si>
  <si>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</si>
  <si>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</si>
  <si>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</si>
  <si>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</si>
  <si>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</si>
  <si>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</si>
  <si>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</si>
  <si>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</si>
  <si>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</si>
  <si>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</si>
  <si>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</si>
  <si>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</si>
  <si>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</si>
  <si>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</si>
  <si>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</si>
  <si>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</si>
  <si>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</si>
  <si>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</si>
  <si>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</si>
  <si>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</si>
  <si>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</si>
  <si>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</si>
  <si>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</si>
  <si>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</si>
  <si>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</si>
  <si>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</si>
  <si>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</si>
  <si>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</si>
  <si>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</si>
  <si>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</si>
  <si>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</si>
  <si>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</si>
  <si>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</si>
  <si>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</si>
  <si>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</si>
  <si>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</si>
  <si>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</si>
  <si>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</si>
  <si>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</si>
  <si>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</si>
  <si>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</si>
  <si>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</si>
  <si>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</si>
  <si>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</si>
  <si>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</si>
  <si>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</si>
  <si>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</si>
  <si>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</si>
  <si>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</si>
  <si>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</si>
  <si>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</si>
  <si>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</si>
  <si>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</si>
  <si>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</si>
  <si>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</si>
  <si>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</si>
  <si>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</si>
  <si>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</si>
  <si>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</si>
  <si>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</si>
  <si>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</si>
  <si>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</si>
  <si>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</si>
  <si>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</si>
  <si>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</si>
  <si>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</si>
  <si>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</si>
  <si>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</si>
  <si>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</si>
  <si>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</si>
  <si>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</si>
  <si>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</si>
  <si>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</si>
  <si>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</si>
  <si>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</si>
  <si>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</si>
  <si>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</si>
  <si>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</si>
  <si>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</si>
  <si>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</si>
  <si>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</si>
  <si>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</si>
  <si>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</si>
  <si>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</si>
  <si>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</si>
  <si>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</si>
  <si>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</si>
  <si>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</si>
  <si>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</si>
  <si>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</si>
  <si>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</si>
  <si>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</si>
  <si>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</si>
  <si>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</si>
  <si>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</si>
  <si>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</si>
  <si>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</si>
  <si>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</si>
  <si>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</si>
  <si>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</si>
  <si>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</si>
  <si>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</si>
  <si>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</si>
  <si>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</si>
  <si>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</si>
  <si>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</si>
  <si>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</si>
  <si>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</si>
  <si>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</si>
  <si>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</si>
  <si>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</si>
  <si>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</si>
  <si>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</si>
  <si>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</si>
  <si>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</si>
  <si>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</si>
  <si>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</si>
  <si>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</si>
  <si>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</si>
  <si>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</si>
  <si>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</si>
  <si>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</si>
  <si>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</si>
  <si>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</si>
  <si>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</si>
  <si>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</si>
  <si>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</si>
  <si>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</si>
  <si>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</si>
  <si>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</si>
  <si>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</si>
  <si>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</si>
  <si>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</si>
  <si>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</si>
  <si>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</si>
  <si>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</si>
  <si>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</si>
  <si>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</si>
  <si>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</si>
  <si>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</si>
  <si>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</si>
  <si>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</si>
  <si>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</si>
  <si>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</si>
  <si>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</si>
  <si>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</si>
  <si>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</si>
  <si>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</si>
  <si>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</si>
  <si>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</si>
  <si>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</si>
  <si>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</si>
  <si>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</si>
  <si>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</si>
  <si>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</si>
  <si>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</si>
  <si>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</si>
  <si>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</si>
  <si>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</si>
  <si>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</si>
  <si>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</si>
  <si>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</si>
  <si>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</si>
  <si>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</si>
  <si>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</si>
  <si>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</si>
  <si>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</si>
  <si>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</si>
  <si>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</si>
  <si>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</si>
  <si>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</si>
  <si>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</si>
  <si>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</si>
  <si>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</si>
  <si>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</si>
  <si>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</si>
  <si>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</si>
  <si>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</si>
  <si>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</si>
  <si>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</si>
  <si>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</si>
  <si>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</si>
  <si>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</si>
  <si>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</si>
  <si>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</si>
  <si>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</si>
  <si>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</si>
  <si>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</si>
  <si>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</si>
  <si>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</si>
  <si>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</si>
  <si>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</si>
  <si>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</si>
  <si>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</si>
  <si>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</si>
  <si>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</si>
  <si>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</si>
  <si>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</si>
  <si>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</si>
  <si>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</si>
  <si>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</si>
  <si>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</si>
  <si>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</si>
  <si>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</si>
  <si>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</si>
  <si>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</si>
  <si>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</si>
  <si>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</si>
  <si>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</si>
  <si>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</si>
  <si>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</si>
  <si>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</si>
  <si>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</si>
  <si>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</si>
  <si>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</si>
  <si>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</si>
  <si>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</si>
  <si>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</si>
  <si>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</si>
  <si>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</si>
  <si>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</si>
  <si>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</si>
  <si>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</si>
  <si>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</si>
  <si>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</si>
  <si>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</si>
  <si>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</si>
  <si>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</si>
  <si>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</si>
  <si>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</si>
  <si>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</si>
  <si>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</si>
  <si>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</si>
  <si>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</si>
  <si>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</si>
  <si>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</si>
  <si>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</si>
  <si>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</si>
  <si>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</si>
  <si>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</si>
  <si>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</si>
  <si>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</si>
  <si>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</si>
  <si>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</si>
  <si>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</si>
  <si>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</si>
  <si>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</si>
  <si>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</si>
  <si>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</si>
  <si>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</si>
  <si>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</si>
  <si>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</si>
  <si>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</si>
  <si>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</si>
  <si>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</si>
  <si>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</si>
  <si>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</si>
  <si>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</si>
  <si>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</si>
  <si>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</si>
  <si>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</si>
  <si>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</si>
  <si>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</si>
  <si>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</si>
  <si>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</si>
  <si>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</si>
  <si>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</si>
  <si>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</si>
  <si>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</si>
  <si>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</si>
  <si>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</si>
  <si>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</si>
  <si>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</si>
  <si>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</si>
  <si>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</si>
  <si>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</si>
  <si>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</si>
  <si>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</si>
  <si>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</si>
  <si>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</si>
  <si>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</si>
  <si>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</si>
  <si>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</si>
  <si>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</si>
  <si>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</si>
  <si>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</si>
  <si>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</si>
  <si>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</si>
  <si>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</si>
  <si>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</si>
  <si>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</si>
  <si>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</si>
  <si>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</si>
  <si>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</si>
  <si>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</si>
  <si>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</si>
  <si>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</si>
  <si>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</si>
  <si>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</si>
  <si>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</si>
  <si>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</si>
  <si>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</si>
  <si>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</si>
  <si>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</si>
  <si>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</si>
  <si>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</si>
  <si>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</si>
  <si>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</si>
  <si>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</si>
  <si>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</si>
  <si>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</si>
  <si>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</si>
  <si>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</si>
  <si>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</si>
  <si>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</si>
  <si>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</si>
  <si>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</si>
  <si>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</si>
  <si>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</si>
  <si>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</si>
  <si>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</si>
  <si>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</si>
  <si>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</si>
  <si>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</si>
  <si>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</si>
  <si>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</si>
  <si>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</si>
  <si>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</si>
  <si>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</si>
  <si>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</si>
  <si>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</si>
  <si>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</si>
  <si>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</si>
  <si>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</si>
  <si>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</si>
  <si>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</si>
  <si>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</si>
  <si>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</si>
  <si>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</si>
  <si>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</si>
  <si>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</si>
  <si>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</si>
  <si>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</si>
  <si>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</si>
  <si>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</si>
  <si>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</si>
  <si>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</si>
  <si>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</si>
  <si>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</si>
  <si>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</si>
  <si>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</si>
  <si>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</si>
  <si>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</si>
  <si>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</si>
  <si>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</si>
  <si>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</si>
  <si>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</si>
  <si>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</si>
  <si>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</si>
  <si>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</si>
  <si>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</si>
  <si>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</si>
  <si>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</si>
  <si>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</si>
  <si>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</si>
  <si>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</si>
  <si>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</si>
  <si>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</si>
  <si>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</si>
  <si>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</si>
  <si>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</si>
  <si>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</si>
  <si>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</si>
  <si>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</si>
  <si>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</si>
  <si>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</si>
  <si>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</si>
  <si>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</si>
  <si>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</si>
  <si>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</si>
  <si>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</si>
  <si>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</si>
  <si>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</si>
  <si>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</si>
  <si>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</si>
  <si>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</si>
  <si>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</si>
  <si>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</si>
  <si>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</si>
  <si>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</si>
  <si>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</si>
  <si>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</si>
  <si>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</si>
  <si>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</si>
  <si>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</si>
  <si>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</si>
  <si>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</si>
  <si>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</si>
  <si>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</si>
  <si>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</si>
  <si>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</si>
  <si>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</si>
  <si>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</si>
  <si>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</si>
  <si>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</si>
  <si>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</si>
  <si>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</si>
  <si>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</si>
  <si>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</si>
  <si>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</si>
  <si>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</si>
  <si>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</si>
  <si>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</si>
  <si>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</si>
  <si>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</si>
  <si>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</si>
  <si>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</si>
  <si>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</si>
  <si>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</si>
  <si>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</si>
  <si>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</si>
  <si>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</si>
  <si>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</si>
  <si>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</si>
  <si>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</si>
  <si>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</si>
  <si>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</si>
  <si>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</si>
  <si>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</si>
  <si>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</si>
  <si>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</si>
  <si>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</si>
  <si>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</si>
  <si>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</si>
  <si>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</si>
  <si>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</si>
  <si>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</si>
  <si>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</si>
  <si>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</si>
  <si>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</si>
  <si>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</si>
  <si>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</si>
  <si>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</si>
  <si>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</si>
  <si>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</si>
  <si>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</si>
  <si>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</si>
  <si>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</si>
  <si>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</si>
  <si>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</si>
  <si>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</si>
  <si>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</si>
  <si>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</si>
  <si>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</si>
  <si>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</si>
  <si>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</si>
  <si>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</si>
  <si>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</si>
  <si>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</si>
  <si>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</si>
  <si>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</si>
  <si>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</si>
  <si>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</si>
  <si>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</si>
  <si>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</si>
  <si>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</si>
  <si>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</si>
  <si>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</si>
  <si>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</si>
  <si>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</si>
  <si>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</si>
  <si>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</si>
  <si>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</si>
  <si>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</si>
  <si>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</si>
  <si>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</si>
  <si>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</si>
  <si>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</si>
  <si>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</si>
  <si>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</si>
  <si>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</si>
  <si>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</si>
  <si>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</si>
  <si>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</si>
  <si>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</si>
  <si>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</si>
  <si>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</si>
  <si>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</si>
  <si>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</si>
  <si>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</si>
  <si>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</si>
  <si>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</si>
  <si>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</si>
  <si>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</si>
  <si>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</si>
  <si>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</si>
  <si>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</si>
  <si>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</si>
  <si>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</si>
  <si>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</si>
  <si>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</si>
  <si>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</si>
  <si>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</si>
  <si>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</si>
  <si>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</si>
  <si>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</si>
  <si>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</si>
  <si>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</si>
  <si>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</si>
  <si>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</si>
  <si>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</si>
  <si>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</si>
  <si>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</si>
  <si>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</si>
  <si>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</si>
  <si>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</si>
  <si>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</si>
  <si>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</si>
  <si>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</si>
  <si>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</si>
  <si>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</si>
  <si>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</si>
  <si>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</si>
  <si>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</si>
  <si>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</si>
  <si>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</si>
  <si>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</si>
  <si>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</si>
  <si>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</si>
  <si>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</si>
  <si>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</si>
  <si>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</si>
  <si>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</si>
  <si>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</si>
  <si>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</si>
  <si>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</si>
  <si>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</si>
  <si>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</si>
  <si>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</si>
  <si>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</si>
  <si>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</si>
  <si>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</si>
  <si>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</si>
  <si>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</si>
  <si>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</si>
  <si>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</si>
  <si>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</si>
  <si>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</si>
  <si>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</si>
  <si>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</si>
  <si>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</si>
  <si>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</si>
  <si>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</si>
  <si>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</si>
  <si>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</si>
  <si>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</si>
  <si>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</si>
  <si>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</si>
  <si>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</si>
  <si>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</si>
  <si>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</si>
  <si>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</si>
  <si>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</si>
  <si>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</si>
  <si>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</si>
  <si>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</si>
  <si>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</si>
  <si>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</si>
  <si>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</si>
  <si>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</si>
  <si>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</si>
  <si>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</si>
  <si>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</si>
  <si>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</si>
  <si>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</si>
  <si>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</si>
  <si>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</si>
  <si>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</si>
  <si>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</si>
  <si>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</si>
  <si>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</si>
  <si>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</si>
  <si>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TU12</t>
  </si>
  <si>
    <t>TU11</t>
  </si>
  <si>
    <t>TU13</t>
  </si>
  <si>
    <t>TU14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</si>
  <si>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</si>
  <si>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</si>
  <si>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</si>
  <si>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</si>
  <si>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</si>
  <si>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</si>
  <si>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</si>
  <si>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</si>
  <si>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</si>
  <si>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</si>
  <si>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</si>
  <si>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</si>
  <si>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</si>
  <si>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</si>
  <si>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</si>
  <si>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</si>
  <si>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</si>
  <si>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</si>
  <si>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</si>
  <si>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</si>
  <si>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</si>
  <si>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</si>
  <si>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</si>
  <si>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</si>
  <si>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</si>
  <si>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</si>
  <si>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</si>
  <si>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</si>
  <si>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</si>
  <si>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</si>
  <si>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</si>
  <si>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</si>
  <si>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</si>
  <si>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</si>
  <si>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</si>
  <si>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</si>
  <si>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</si>
  <si>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</si>
  <si>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</si>
  <si>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</si>
  <si>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</si>
  <si>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</si>
  <si>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</si>
  <si>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</si>
  <si>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</si>
  <si>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</si>
  <si>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</si>
  <si>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</si>
  <si>
    <t>0000318</t>
  </si>
  <si>
    <t>0004517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</si>
  <si>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</si>
  <si>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</si>
  <si>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</si>
  <si>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</si>
  <si>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</si>
  <si>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</si>
  <si>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</si>
  <si>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00001105</t>
  </si>
  <si>
    <t>0002374</t>
  </si>
  <si>
    <t>Cty TNHH Dịch Vụ Hoàng Hải</t>
  </si>
  <si>
    <t>0002482</t>
  </si>
  <si>
    <t>0003096</t>
  </si>
  <si>
    <t>Túi cá khô</t>
  </si>
  <si>
    <t>VAT Túi cá khô</t>
  </si>
  <si>
    <t>0003108</t>
  </si>
  <si>
    <t>Trục in</t>
  </si>
  <si>
    <t>VAT Trục in</t>
  </si>
  <si>
    <t>0001079</t>
  </si>
  <si>
    <t>Thanh toán tiền gas</t>
  </si>
  <si>
    <t>Cty TNHH KMTC (Việt Nam)</t>
  </si>
  <si>
    <t>0002584</t>
  </si>
  <si>
    <t>0029596</t>
  </si>
  <si>
    <t>Phí chứng từ, niêm chì, điện giao hàng, xếp dỡ</t>
  </si>
  <si>
    <t>VAT Phí chứng từ, niêm chì, điện giao hàng, xếp dỡ</t>
  </si>
  <si>
    <t>Thu tiền hàng - Jintatsu</t>
  </si>
  <si>
    <t>Thu tiền hàng - Cuu Long</t>
  </si>
  <si>
    <t>Thu tiền hàng - Markov</t>
  </si>
  <si>
    <t>Thanh toán tiền điện kỳ 2 T11/2015</t>
  </si>
  <si>
    <t>Thanh toán tiền điện kỳ 3 T11/2015</t>
  </si>
  <si>
    <t>Thanh toán tiền diệt chuột, ruồi</t>
  </si>
  <si>
    <t>Thanh toán tiền hóa chất</t>
  </si>
  <si>
    <t>Thanh toán tiền phí kiểm nghiệm T10/2015</t>
  </si>
  <si>
    <t>Thanh toán tiền phí kiểm nghiệm T10/2015-</t>
  </si>
  <si>
    <t>Thanh toán tiền điện kỳ 1 và 2 T12/2015</t>
  </si>
  <si>
    <t>Thanh toán tiền chiếu xạ</t>
  </si>
  <si>
    <t>Thanh toán tiền hoa hồng UTXK</t>
  </si>
  <si>
    <t xml:space="preserve">Thanh toán tiền bao bì </t>
  </si>
  <si>
    <t>Thanh toán tiền Bill</t>
  </si>
  <si>
    <t>Phí xử lý bộ chứng từ, DHL</t>
  </si>
  <si>
    <t>VAT Phí xử lý bộ chứng từ, DHL</t>
  </si>
  <si>
    <t>ZHOUSHAN FOREIGN TRADE AND ECONOMY CORP., LTD</t>
  </si>
  <si>
    <t>Khô cá mai</t>
  </si>
  <si>
    <t xml:space="preserve"> Khô cá mai tẩm</t>
  </si>
  <si>
    <t>X04/TP</t>
  </si>
  <si>
    <t>Cá cơm khô 9kg/bó</t>
  </si>
  <si>
    <t>Cá chỉ vàng khô 10.8kg/bó</t>
  </si>
  <si>
    <t>Cá chỉ vàng khô 12 kg/bó</t>
  </si>
  <si>
    <t>X05/TP</t>
  </si>
  <si>
    <t>Thu tiền hàng - Zhoushan</t>
  </si>
  <si>
    <t>0527842</t>
  </si>
  <si>
    <t>0572285</t>
  </si>
  <si>
    <t>Tiền điện kỳ 1 T12/2015 - Điện Lực</t>
  </si>
  <si>
    <t>VAT điện kỳ 1 T12/2015 - Điện Lực</t>
  </si>
  <si>
    <t>Tiền điện kỳ 3 T12/2015 - Điện Lực</t>
  </si>
  <si>
    <t>VAT điện kỳ 3 T12/2015 - Điện Lực</t>
  </si>
  <si>
    <t>Tiền điện kỳ 2 T12/2015 - Điện Lực</t>
  </si>
  <si>
    <t>VAT điện kỳ 2 T12/2015 - Điện Lực</t>
  </si>
  <si>
    <t>0015107</t>
  </si>
  <si>
    <t>0005005</t>
  </si>
  <si>
    <t>T11</t>
  </si>
  <si>
    <t>Thu tiền ứng - Nghĩa Thành Công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</si>
</sst>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39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53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53719072386</v>
          </cell>
          <cell r="F15">
            <v>53459443858</v>
          </cell>
        </row>
        <row r="37">
          <cell r="E37">
            <v>26415179499</v>
          </cell>
          <cell r="F37">
            <v>29840724944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1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A10" sqref="A10:XFD10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98" t="s">
        <v>244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</row>
    <row r="2" spans="1:14" s="8" customFormat="1" ht="15.75" customHeight="1">
      <c r="A2" s="299" t="s">
        <v>28</v>
      </c>
      <c r="B2" s="297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99"/>
      <c r="B3" s="297"/>
      <c r="C3" s="297" t="s">
        <v>37</v>
      </c>
      <c r="D3" s="297"/>
      <c r="E3" s="297" t="s">
        <v>38</v>
      </c>
      <c r="F3" s="297"/>
      <c r="G3" s="297" t="s">
        <v>37</v>
      </c>
      <c r="H3" s="297"/>
      <c r="I3" s="297" t="s">
        <v>38</v>
      </c>
      <c r="J3" s="297"/>
      <c r="K3" s="297" t="s">
        <v>37</v>
      </c>
      <c r="L3" s="297"/>
      <c r="M3" s="297" t="s">
        <v>38</v>
      </c>
      <c r="N3" s="297"/>
    </row>
    <row r="4" spans="1:14" s="8" customFormat="1" ht="15.75" customHeight="1">
      <c r="A4" s="299"/>
      <c r="B4" s="297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6" si="0">ROW()-4</f>
        <v>1</v>
      </c>
      <c r="B5" s="198" t="s">
        <v>45</v>
      </c>
      <c r="C5" s="199">
        <v>0</v>
      </c>
      <c r="D5" s="200">
        <v>47321900</v>
      </c>
      <c r="E5" s="199">
        <v>0</v>
      </c>
      <c r="F5" s="200">
        <v>0</v>
      </c>
      <c r="G5" s="201">
        <f t="shared" ref="G5:G16" si="1">SUMIF(DSKHusd1,$B5,DSPS1)</f>
        <v>0</v>
      </c>
      <c r="H5" s="202">
        <f t="shared" ref="H5:H16" si="2">SUMIF(DSKHusd1,$B5,DSPS2)</f>
        <v>0</v>
      </c>
      <c r="I5" s="201">
        <f t="shared" ref="I5:I16" si="3">SUMIF(DSKHusd1,$B5,DSPS3)</f>
        <v>0</v>
      </c>
      <c r="J5" s="202">
        <f t="shared" ref="J5:J16" si="4">SUMIF(DSKHusd1,$B5,DSPS4)</f>
        <v>47321900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81712</v>
      </c>
      <c r="H7" s="13">
        <f t="shared" si="2"/>
        <v>1765547529</v>
      </c>
      <c r="I7" s="12">
        <f t="shared" si="3"/>
        <v>66255.7</v>
      </c>
      <c r="J7" s="13">
        <f t="shared" si="4"/>
        <v>1435198083</v>
      </c>
      <c r="K7" s="216">
        <f t="shared" si="5"/>
        <v>9.4</v>
      </c>
      <c r="L7" s="43">
        <f t="shared" si="6"/>
        <v>94724</v>
      </c>
      <c r="M7" s="216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136967.6</v>
      </c>
      <c r="H8" s="13">
        <f t="shared" si="2"/>
        <v>3001976033</v>
      </c>
      <c r="I8" s="12">
        <f t="shared" si="3"/>
        <v>139967.59999999998</v>
      </c>
      <c r="J8" s="13">
        <f t="shared" si="4"/>
        <v>3065201033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482634.9</v>
      </c>
      <c r="H10" s="13">
        <f t="shared" si="2"/>
        <v>10430444731</v>
      </c>
      <c r="I10" s="12">
        <f t="shared" si="3"/>
        <v>494061.95000000013</v>
      </c>
      <c r="J10" s="13">
        <f t="shared" si="4"/>
        <v>10683867706</v>
      </c>
      <c r="K10" s="216">
        <f t="shared" si="9"/>
        <v>44066.42</v>
      </c>
      <c r="L10" s="43">
        <f t="shared" si="10"/>
        <v>919443271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8168980230</v>
      </c>
      <c r="I11" s="12">
        <f t="shared" si="3"/>
        <v>369683.99999999994</v>
      </c>
      <c r="J11" s="13">
        <f t="shared" si="4"/>
        <v>8168980230</v>
      </c>
      <c r="K11" s="216">
        <f>ROUND(MAX(C11+G11-E11-I11,0),2)</f>
        <v>0</v>
      </c>
      <c r="L11" s="43">
        <f t="shared" si="10"/>
        <v>0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369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216">
        <f t="shared" si="9"/>
        <v>103545</v>
      </c>
      <c r="L12" s="43">
        <f t="shared" si="10"/>
        <v>2233983375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36" t="s">
        <v>464</v>
      </c>
      <c r="C13" s="37">
        <v>0</v>
      </c>
      <c r="D13" s="37">
        <v>0</v>
      </c>
      <c r="E13" s="37">
        <v>0</v>
      </c>
      <c r="F13" s="37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6" t="s">
        <v>465</v>
      </c>
      <c r="C14" s="37">
        <v>0</v>
      </c>
      <c r="D14" s="37">
        <v>0</v>
      </c>
      <c r="E14" s="37">
        <v>0</v>
      </c>
      <c r="F14" s="37">
        <v>0</v>
      </c>
      <c r="G14" s="12">
        <f t="shared" si="1"/>
        <v>514279</v>
      </c>
      <c r="H14" s="13">
        <f t="shared" si="2"/>
        <v>11451757635</v>
      </c>
      <c r="I14" s="12">
        <f t="shared" si="3"/>
        <v>509059.36000000004</v>
      </c>
      <c r="J14" s="13">
        <f t="shared" si="4"/>
        <v>11328655801</v>
      </c>
      <c r="K14" s="216">
        <f t="shared" si="13"/>
        <v>5219.6400000000003</v>
      </c>
      <c r="L14" s="43">
        <f t="shared" si="14"/>
        <v>123101834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721</v>
      </c>
      <c r="C15" s="37">
        <v>0</v>
      </c>
      <c r="D15" s="37">
        <v>0</v>
      </c>
      <c r="E15" s="37">
        <v>0</v>
      </c>
      <c r="F15" s="37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233731.99999999997</v>
      </c>
      <c r="J15" s="13">
        <f t="shared" si="4"/>
        <v>5244636640</v>
      </c>
      <c r="K15" s="216">
        <f t="shared" ref="K15" si="17">ROUND(MAX(C15+G15-E15-I15,0),2)</f>
        <v>0</v>
      </c>
      <c r="L15" s="43">
        <f t="shared" ref="L15" si="18">ROUND(MAX(D15+H15-F15-J15,0),0)</f>
        <v>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6" t="s">
        <v>810</v>
      </c>
      <c r="C16" s="37">
        <v>0</v>
      </c>
      <c r="D16" s="37">
        <v>0</v>
      </c>
      <c r="E16" s="37">
        <v>0</v>
      </c>
      <c r="F16" s="37">
        <v>0</v>
      </c>
      <c r="G16" s="12">
        <f t="shared" si="1"/>
        <v>60515</v>
      </c>
      <c r="H16" s="13">
        <f t="shared" si="2"/>
        <v>1359166900</v>
      </c>
      <c r="I16" s="12">
        <f t="shared" si="3"/>
        <v>60515</v>
      </c>
      <c r="J16" s="13">
        <f t="shared" si="4"/>
        <v>1359166900</v>
      </c>
      <c r="K16" s="216">
        <f t="shared" ref="K16" si="21">ROUND(MAX(C16+G16-E16-I16,0),2)</f>
        <v>0</v>
      </c>
      <c r="L16" s="43">
        <f t="shared" ref="L16" si="22">ROUND(MAX(D16+H16-F16-J16,0),0)</f>
        <v>0</v>
      </c>
      <c r="M16" s="216">
        <f t="shared" ref="M16" si="23">ROUND(MAX(E16+I16-C16-G16,0),2)</f>
        <v>0</v>
      </c>
      <c r="N16" s="43">
        <f t="shared" ref="N16" si="24">ROUND(MAX(F16+J16-D16-H16,0),0)</f>
        <v>0</v>
      </c>
    </row>
    <row r="17" spans="1:14" ht="18" customHeight="1">
      <c r="A17" s="14"/>
      <c r="B17" s="15" t="s">
        <v>39</v>
      </c>
      <c r="C17" s="17">
        <f>SUM(C5:C15)</f>
        <v>156843.6</v>
      </c>
      <c r="D17" s="16">
        <f t="shared" ref="D17:N17" si="25">SUM(D5:D15)</f>
        <v>3360440003</v>
      </c>
      <c r="E17" s="17">
        <f t="shared" si="25"/>
        <v>15446.9</v>
      </c>
      <c r="F17" s="16">
        <f t="shared" si="25"/>
        <v>330254722</v>
      </c>
      <c r="G17" s="17">
        <f t="shared" si="25"/>
        <v>2389133.25</v>
      </c>
      <c r="H17" s="16">
        <f t="shared" si="25"/>
        <v>52364457665</v>
      </c>
      <c r="I17" s="17">
        <f t="shared" si="25"/>
        <v>2377689.4900000002</v>
      </c>
      <c r="J17" s="16">
        <f t="shared" si="25"/>
        <v>52118019742</v>
      </c>
      <c r="K17" s="17">
        <f t="shared" si="25"/>
        <v>152840.46000000002</v>
      </c>
      <c r="L17" s="16">
        <f t="shared" si="25"/>
        <v>3276623204</v>
      </c>
      <c r="M17" s="17">
        <f t="shared" si="25"/>
        <v>0</v>
      </c>
      <c r="N17" s="16">
        <f t="shared" si="25"/>
        <v>0</v>
      </c>
    </row>
    <row r="19" spans="1:14">
      <c r="H19" s="19">
        <f>[2]CDPS!$E$15</f>
        <v>53719072386</v>
      </c>
      <c r="J19" s="19">
        <f>[2]CDPS!$F$15</f>
        <v>53459443858</v>
      </c>
    </row>
    <row r="21" spans="1:14">
      <c r="H21" s="19">
        <f>H17-H19</f>
        <v>-1354614721</v>
      </c>
      <c r="I21" s="19"/>
      <c r="J21" s="19">
        <f t="shared" ref="J21" si="26">J17-J19</f>
        <v>-1341424116</v>
      </c>
    </row>
  </sheetData>
  <autoFilter ref="A1:N1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92"/>
  <sheetViews>
    <sheetView workbookViewId="0">
      <pane ySplit="4" topLeftCell="A260" activePane="bottomLeft" state="frozen"/>
      <selection activeCell="D29" sqref="D29"/>
      <selection pane="bottomLeft" activeCell="A265" sqref="A265:XFD265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307" t="s">
        <v>383</v>
      </c>
      <c r="B1" s="300" t="s">
        <v>3</v>
      </c>
      <c r="C1" s="302"/>
      <c r="D1" s="307" t="s">
        <v>4</v>
      </c>
      <c r="E1" s="307" t="s">
        <v>382</v>
      </c>
      <c r="F1" s="307" t="s">
        <v>5</v>
      </c>
      <c r="G1" s="307" t="s">
        <v>25</v>
      </c>
      <c r="H1" s="300" t="s">
        <v>6</v>
      </c>
      <c r="I1" s="301"/>
      <c r="J1" s="301"/>
      <c r="K1" s="302"/>
    </row>
    <row r="2" spans="1:11" s="24" customFormat="1" ht="15.75" customHeight="1">
      <c r="A2" s="308"/>
      <c r="B2" s="303" t="s">
        <v>8</v>
      </c>
      <c r="C2" s="303" t="s">
        <v>9</v>
      </c>
      <c r="D2" s="308"/>
      <c r="E2" s="308"/>
      <c r="F2" s="308"/>
      <c r="G2" s="308"/>
      <c r="H2" s="305" t="s">
        <v>10</v>
      </c>
      <c r="I2" s="306"/>
      <c r="J2" s="305" t="s">
        <v>11</v>
      </c>
      <c r="K2" s="306"/>
    </row>
    <row r="3" spans="1:11" s="24" customFormat="1" ht="24" customHeight="1">
      <c r="A3" s="309"/>
      <c r="B3" s="304"/>
      <c r="C3" s="304"/>
      <c r="D3" s="309"/>
      <c r="E3" s="309"/>
      <c r="F3" s="309"/>
      <c r="G3" s="309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0">
        <f>IF(C5&lt;&gt;"",MONTH(C5),"")</f>
        <v>1</v>
      </c>
      <c r="B5" s="27" t="s">
        <v>64</v>
      </c>
      <c r="C5" s="26">
        <v>42010</v>
      </c>
      <c r="D5" s="128" t="s">
        <v>65</v>
      </c>
      <c r="E5" s="28" t="s">
        <v>46</v>
      </c>
      <c r="F5" s="27" t="s">
        <v>55</v>
      </c>
      <c r="G5" s="113">
        <v>21246</v>
      </c>
      <c r="H5" s="130">
        <v>51528</v>
      </c>
      <c r="I5" s="13">
        <f t="shared" ref="I5:I12" si="0">ROUND(H5*G5,0)</f>
        <v>1094763888</v>
      </c>
      <c r="J5" s="130"/>
      <c r="K5" s="13">
        <f t="shared" ref="K5:K17" si="1">ROUND(G5*J5,0)</f>
        <v>0</v>
      </c>
    </row>
    <row r="6" spans="1:11" s="23" customFormat="1" ht="17.25" customHeight="1">
      <c r="A6" s="160">
        <f t="shared" ref="A6:A70" si="2">IF(C6&lt;&gt;"",MONTH(C6),"")</f>
        <v>1</v>
      </c>
      <c r="B6" s="27" t="s">
        <v>64</v>
      </c>
      <c r="C6" s="26">
        <v>42010</v>
      </c>
      <c r="D6" s="128" t="s">
        <v>66</v>
      </c>
      <c r="E6" s="28" t="s">
        <v>46</v>
      </c>
      <c r="F6" s="29" t="s">
        <v>55</v>
      </c>
      <c r="G6" s="113">
        <v>21246</v>
      </c>
      <c r="H6" s="130">
        <v>4</v>
      </c>
      <c r="I6" s="13">
        <f t="shared" si="0"/>
        <v>84984</v>
      </c>
      <c r="J6" s="130"/>
      <c r="K6" s="13">
        <f t="shared" si="1"/>
        <v>0</v>
      </c>
    </row>
    <row r="7" spans="1:11" s="23" customFormat="1" ht="17.25" customHeight="1">
      <c r="A7" s="160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5" t="s">
        <v>62</v>
      </c>
      <c r="G7" s="113">
        <v>21315</v>
      </c>
      <c r="H7" s="12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0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5" t="s">
        <v>62</v>
      </c>
      <c r="G8" s="113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0">
        <f t="shared" si="2"/>
        <v>1</v>
      </c>
      <c r="B9" s="27" t="s">
        <v>48</v>
      </c>
      <c r="C9" s="26">
        <v>42017</v>
      </c>
      <c r="D9" s="128" t="s">
        <v>67</v>
      </c>
      <c r="E9" s="28" t="s">
        <v>46</v>
      </c>
      <c r="F9" s="29" t="s">
        <v>49</v>
      </c>
      <c r="G9" s="113">
        <v>21315</v>
      </c>
      <c r="H9" s="129"/>
      <c r="I9" s="13">
        <f t="shared" si="0"/>
        <v>0</v>
      </c>
      <c r="J9" s="129">
        <v>36046.769999999997</v>
      </c>
      <c r="K9" s="13">
        <f t="shared" si="1"/>
        <v>768336903</v>
      </c>
    </row>
    <row r="10" spans="1:11" s="23" customFormat="1" ht="17.25" customHeight="1">
      <c r="A10" s="160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5" t="s">
        <v>62</v>
      </c>
      <c r="G10" s="113">
        <v>21315</v>
      </c>
      <c r="H10" s="12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0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5" t="s">
        <v>76</v>
      </c>
      <c r="G11" s="113">
        <v>21315</v>
      </c>
      <c r="H11" s="12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0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5" t="s">
        <v>62</v>
      </c>
      <c r="G12" s="113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6" customFormat="1" ht="17.25" customHeight="1">
      <c r="A13" s="160">
        <f t="shared" si="2"/>
        <v>1</v>
      </c>
      <c r="B13" s="132" t="s">
        <v>57</v>
      </c>
      <c r="C13" s="131">
        <v>42017</v>
      </c>
      <c r="D13" s="133" t="s">
        <v>61</v>
      </c>
      <c r="E13" s="28" t="s">
        <v>46</v>
      </c>
      <c r="F13" s="134" t="s">
        <v>70</v>
      </c>
      <c r="G13" s="13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60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3">
        <v>21458</v>
      </c>
      <c r="H14" s="13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0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3">
        <v>21315</v>
      </c>
      <c r="H15" s="13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0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3">
        <v>21325</v>
      </c>
      <c r="H16" s="13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0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5" t="s">
        <v>62</v>
      </c>
      <c r="G17" s="113">
        <v>21325</v>
      </c>
      <c r="H17" s="12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0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5" t="s">
        <v>76</v>
      </c>
      <c r="G18" s="113">
        <v>21325</v>
      </c>
      <c r="H18" s="12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0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5" t="s">
        <v>62</v>
      </c>
      <c r="G19" s="113">
        <v>21325</v>
      </c>
      <c r="H19" s="127"/>
      <c r="I19" s="13">
        <f t="shared" si="3"/>
        <v>0</v>
      </c>
      <c r="J19" s="12">
        <v>88</v>
      </c>
      <c r="K19" s="13">
        <f>ROUND(G19*J19,0)</f>
        <v>1876600</v>
      </c>
    </row>
    <row r="20" spans="1:11" s="136" customFormat="1" ht="16.5" customHeight="1">
      <c r="A20" s="160">
        <f t="shared" si="2"/>
        <v>1</v>
      </c>
      <c r="B20" s="132" t="s">
        <v>57</v>
      </c>
      <c r="C20" s="131">
        <v>42021</v>
      </c>
      <c r="D20" s="133" t="s">
        <v>61</v>
      </c>
      <c r="E20" s="28" t="s">
        <v>42</v>
      </c>
      <c r="F20" s="134" t="s">
        <v>63</v>
      </c>
      <c r="G20" s="135"/>
      <c r="H20" s="138"/>
      <c r="I20" s="42"/>
      <c r="J20" s="44"/>
      <c r="K20" s="42">
        <v>3008322</v>
      </c>
    </row>
    <row r="21" spans="1:11" s="23" customFormat="1" ht="16.5" customHeight="1">
      <c r="A21" s="160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3">
        <v>21458</v>
      </c>
      <c r="H21" s="13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0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3">
        <v>21390</v>
      </c>
      <c r="H22" s="13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0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3">
        <v>21320</v>
      </c>
      <c r="H23" s="13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0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5" t="s">
        <v>62</v>
      </c>
      <c r="G24" s="113">
        <v>21320</v>
      </c>
      <c r="H24" s="12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0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5" t="s">
        <v>76</v>
      </c>
      <c r="G25" s="113">
        <v>21320</v>
      </c>
      <c r="H25" s="12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0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5" t="s">
        <v>62</v>
      </c>
      <c r="G26" s="113">
        <v>21320</v>
      </c>
      <c r="H26" s="127"/>
      <c r="I26" s="13">
        <f t="shared" si="4"/>
        <v>0</v>
      </c>
      <c r="J26" s="12">
        <v>88</v>
      </c>
      <c r="K26" s="13">
        <f>ROUND(G26*J26,0)</f>
        <v>1876160</v>
      </c>
    </row>
    <row r="27" spans="1:11" s="136" customFormat="1" ht="16.5" customHeight="1">
      <c r="A27" s="160">
        <f t="shared" si="2"/>
        <v>1</v>
      </c>
      <c r="B27" s="132" t="s">
        <v>57</v>
      </c>
      <c r="C27" s="131">
        <v>42033</v>
      </c>
      <c r="D27" s="133" t="s">
        <v>61</v>
      </c>
      <c r="E27" s="28" t="s">
        <v>42</v>
      </c>
      <c r="F27" s="134" t="s">
        <v>63</v>
      </c>
      <c r="G27" s="43"/>
      <c r="H27" s="138"/>
      <c r="I27" s="42">
        <f t="shared" si="4"/>
        <v>0</v>
      </c>
      <c r="J27" s="44"/>
      <c r="K27" s="42">
        <v>1513898</v>
      </c>
    </row>
    <row r="28" spans="1:11" s="23" customFormat="1" ht="15.75" customHeight="1">
      <c r="A28" s="160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3" t="s">
        <v>49</v>
      </c>
      <c r="G28" s="113">
        <v>21315</v>
      </c>
      <c r="H28" s="13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0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39" t="s">
        <v>62</v>
      </c>
      <c r="G29" s="113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0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39" t="s">
        <v>76</v>
      </c>
      <c r="G30" s="113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0">
        <f t="shared" ref="A31" si="6">IF(C31&lt;&gt;"",MONTH(C31),"")</f>
        <v>1</v>
      </c>
      <c r="B31" s="31" t="s">
        <v>529</v>
      </c>
      <c r="C31" s="26">
        <v>42035</v>
      </c>
      <c r="D31" s="30" t="s">
        <v>530</v>
      </c>
      <c r="E31" s="28" t="s">
        <v>45</v>
      </c>
      <c r="F31" s="139" t="s">
        <v>358</v>
      </c>
      <c r="G31" s="113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0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3">
        <v>21458</v>
      </c>
      <c r="H32" s="13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0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3">
        <v>21458</v>
      </c>
      <c r="H33" s="13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0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3">
        <v>21458</v>
      </c>
      <c r="H34" s="13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0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3" t="s">
        <v>49</v>
      </c>
      <c r="G35" s="113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0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39" t="s">
        <v>62</v>
      </c>
      <c r="G36" s="113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0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39" t="s">
        <v>76</v>
      </c>
      <c r="G37" s="113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6" customFormat="1" ht="16.5" customHeight="1">
      <c r="A38" s="160">
        <f t="shared" si="2"/>
        <v>2</v>
      </c>
      <c r="B38" s="132" t="s">
        <v>57</v>
      </c>
      <c r="C38" s="131">
        <v>42049</v>
      </c>
      <c r="D38" s="133" t="s">
        <v>61</v>
      </c>
      <c r="E38" s="28" t="s">
        <v>47</v>
      </c>
      <c r="F38" s="134" t="s">
        <v>63</v>
      </c>
      <c r="G38" s="43"/>
      <c r="H38" s="138"/>
      <c r="I38" s="42">
        <f t="shared" si="4"/>
        <v>0</v>
      </c>
      <c r="J38" s="44"/>
      <c r="K38" s="42">
        <v>22996498</v>
      </c>
    </row>
    <row r="39" spans="1:11" s="23" customFormat="1" ht="15.75" customHeight="1">
      <c r="A39" s="160">
        <f t="shared" si="2"/>
        <v>4</v>
      </c>
      <c r="B39" s="155" t="s">
        <v>48</v>
      </c>
      <c r="C39" s="155">
        <v>42097</v>
      </c>
      <c r="D39" s="156" t="s">
        <v>50</v>
      </c>
      <c r="E39" s="28" t="s">
        <v>47</v>
      </c>
      <c r="F39" s="139" t="s">
        <v>49</v>
      </c>
      <c r="G39" s="12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0">
        <f t="shared" si="2"/>
        <v>4</v>
      </c>
      <c r="B40" s="155" t="s">
        <v>57</v>
      </c>
      <c r="C40" s="155">
        <v>42097</v>
      </c>
      <c r="D40" s="156" t="s">
        <v>374</v>
      </c>
      <c r="E40" s="28" t="s">
        <v>47</v>
      </c>
      <c r="F40" s="139" t="s">
        <v>62</v>
      </c>
      <c r="G40" s="12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0">
        <f t="shared" si="2"/>
        <v>4</v>
      </c>
      <c r="B41" s="155" t="s">
        <v>57</v>
      </c>
      <c r="C41" s="155">
        <v>42097</v>
      </c>
      <c r="D41" s="156" t="s">
        <v>375</v>
      </c>
      <c r="E41" s="28" t="s">
        <v>47</v>
      </c>
      <c r="F41" s="139" t="s">
        <v>76</v>
      </c>
      <c r="G41" s="12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0">
        <f t="shared" si="2"/>
        <v>4</v>
      </c>
      <c r="B42" s="155" t="s">
        <v>57</v>
      </c>
      <c r="C42" s="155">
        <v>42097</v>
      </c>
      <c r="D42" s="30" t="s">
        <v>376</v>
      </c>
      <c r="E42" s="28" t="s">
        <v>47</v>
      </c>
      <c r="F42" s="139" t="s">
        <v>62</v>
      </c>
      <c r="G42" s="126">
        <v>21560</v>
      </c>
      <c r="H42" s="98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0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3">
        <v>21345</v>
      </c>
      <c r="H43" s="13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0">
        <f t="shared" si="2"/>
        <v>2</v>
      </c>
      <c r="B44" s="31" t="s">
        <v>51</v>
      </c>
      <c r="C44" s="26">
        <v>42062</v>
      </c>
      <c r="D44" s="30" t="s">
        <v>548</v>
      </c>
      <c r="E44" s="28" t="s">
        <v>77</v>
      </c>
      <c r="F44" s="29" t="s">
        <v>55</v>
      </c>
      <c r="G44" s="113">
        <v>21458</v>
      </c>
      <c r="H44" s="12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60">
        <f t="shared" si="2"/>
        <v>2</v>
      </c>
      <c r="B45" s="27" t="s">
        <v>51</v>
      </c>
      <c r="C45" s="26">
        <v>42062</v>
      </c>
      <c r="D45" s="28" t="s">
        <v>549</v>
      </c>
      <c r="E45" s="28" t="s">
        <v>77</v>
      </c>
      <c r="F45" s="29" t="s">
        <v>55</v>
      </c>
      <c r="G45" s="113">
        <v>21458</v>
      </c>
      <c r="H45" s="13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0">
        <f t="shared" si="2"/>
        <v>2</v>
      </c>
      <c r="B46" s="27" t="s">
        <v>51</v>
      </c>
      <c r="C46" s="26">
        <v>42062</v>
      </c>
      <c r="D46" s="28" t="s">
        <v>550</v>
      </c>
      <c r="E46" s="28" t="s">
        <v>77</v>
      </c>
      <c r="F46" s="29" t="s">
        <v>55</v>
      </c>
      <c r="G46" s="113">
        <v>21458</v>
      </c>
      <c r="H46" s="13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0">
        <f t="shared" si="2"/>
        <v>2</v>
      </c>
      <c r="B47" s="31" t="s">
        <v>51</v>
      </c>
      <c r="C47" s="124">
        <v>42062</v>
      </c>
      <c r="D47" s="30" t="s">
        <v>551</v>
      </c>
      <c r="E47" s="28" t="s">
        <v>77</v>
      </c>
      <c r="F47" s="125" t="s">
        <v>55</v>
      </c>
      <c r="G47" s="113">
        <v>21458</v>
      </c>
      <c r="H47" s="12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customHeight="1">
      <c r="A48" s="160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5" t="s">
        <v>49</v>
      </c>
      <c r="G48" s="113">
        <v>21330</v>
      </c>
      <c r="H48" s="12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0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39" t="s">
        <v>62</v>
      </c>
      <c r="G49" s="113">
        <v>21330</v>
      </c>
      <c r="H49" s="12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customHeight="1">
      <c r="A50" s="160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39" t="s">
        <v>76</v>
      </c>
      <c r="G50" s="113">
        <v>21330</v>
      </c>
      <c r="H50" s="12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60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5" t="s">
        <v>62</v>
      </c>
      <c r="G51" s="113">
        <v>21330</v>
      </c>
      <c r="H51" s="13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0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5" t="s">
        <v>62</v>
      </c>
      <c r="G52" s="113">
        <v>21330</v>
      </c>
      <c r="H52" s="13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0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5" t="s">
        <v>49</v>
      </c>
      <c r="G53" s="113">
        <v>21330</v>
      </c>
      <c r="H53" s="13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0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3">
        <v>21458</v>
      </c>
      <c r="H54" s="13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0">
        <f t="shared" si="2"/>
        <v>3</v>
      </c>
      <c r="B55" s="31" t="s">
        <v>64</v>
      </c>
      <c r="C55" s="124">
        <v>42064</v>
      </c>
      <c r="D55" s="30" t="s">
        <v>81</v>
      </c>
      <c r="E55" s="28" t="s">
        <v>77</v>
      </c>
      <c r="F55" s="29" t="s">
        <v>55</v>
      </c>
      <c r="G55" s="113">
        <v>21458</v>
      </c>
      <c r="H55" s="12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0">
        <f t="shared" si="2"/>
        <v>3</v>
      </c>
      <c r="B56" s="31" t="s">
        <v>64</v>
      </c>
      <c r="C56" s="124">
        <v>42064</v>
      </c>
      <c r="D56" s="30" t="s">
        <v>82</v>
      </c>
      <c r="E56" s="28" t="s">
        <v>77</v>
      </c>
      <c r="F56" s="29" t="s">
        <v>55</v>
      </c>
      <c r="G56" s="113">
        <v>21458</v>
      </c>
      <c r="H56" s="12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0">
        <f t="shared" si="2"/>
        <v>3</v>
      </c>
      <c r="B57" s="31" t="s">
        <v>64</v>
      </c>
      <c r="C57" s="124">
        <v>42064</v>
      </c>
      <c r="D57" s="30" t="s">
        <v>83</v>
      </c>
      <c r="E57" s="28" t="s">
        <v>77</v>
      </c>
      <c r="F57" s="125" t="s">
        <v>55</v>
      </c>
      <c r="G57" s="113">
        <v>21458</v>
      </c>
      <c r="H57" s="12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0">
        <f t="shared" si="2"/>
        <v>3</v>
      </c>
      <c r="B58" s="102" t="s">
        <v>48</v>
      </c>
      <c r="C58" s="101">
        <v>42066</v>
      </c>
      <c r="D58" s="94" t="s">
        <v>78</v>
      </c>
      <c r="E58" s="28" t="s">
        <v>77</v>
      </c>
      <c r="F58" s="107" t="s">
        <v>49</v>
      </c>
      <c r="G58" s="108">
        <v>21330</v>
      </c>
      <c r="H58" s="12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0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39" t="s">
        <v>62</v>
      </c>
      <c r="G59" s="126">
        <v>21330</v>
      </c>
      <c r="H59" s="12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0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39" t="s">
        <v>76</v>
      </c>
      <c r="G60" s="126">
        <v>21330</v>
      </c>
      <c r="H60" s="12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0">
        <f t="shared" si="2"/>
        <v>3</v>
      </c>
      <c r="B61" s="102" t="s">
        <v>48</v>
      </c>
      <c r="C61" s="101">
        <v>42067</v>
      </c>
      <c r="D61" s="106" t="s">
        <v>78</v>
      </c>
      <c r="E61" s="28" t="s">
        <v>77</v>
      </c>
      <c r="F61" s="107" t="s">
        <v>49</v>
      </c>
      <c r="G61" s="108">
        <v>21330</v>
      </c>
      <c r="H61" s="127"/>
      <c r="I61" s="13">
        <f t="shared" si="9"/>
        <v>0</v>
      </c>
      <c r="J61" s="105">
        <v>47357.8</v>
      </c>
      <c r="K61" s="13">
        <f t="shared" si="8"/>
        <v>1010141874</v>
      </c>
    </row>
    <row r="62" spans="1:11" s="23" customFormat="1" ht="16.5" customHeight="1">
      <c r="A62" s="160">
        <f t="shared" si="2"/>
        <v>3</v>
      </c>
      <c r="B62" s="102" t="s">
        <v>48</v>
      </c>
      <c r="C62" s="101">
        <v>42067</v>
      </c>
      <c r="D62" s="106" t="s">
        <v>78</v>
      </c>
      <c r="E62" s="28" t="s">
        <v>77</v>
      </c>
      <c r="F62" s="107" t="s">
        <v>49</v>
      </c>
      <c r="G62" s="108">
        <v>21330</v>
      </c>
      <c r="H62" s="127"/>
      <c r="I62" s="13">
        <f t="shared" si="9"/>
        <v>0</v>
      </c>
      <c r="J62" s="105">
        <v>21692.95</v>
      </c>
      <c r="K62" s="13">
        <f t="shared" si="8"/>
        <v>462710624</v>
      </c>
    </row>
    <row r="63" spans="1:11" s="23" customFormat="1" ht="16.5" customHeight="1">
      <c r="A63" s="160">
        <f t="shared" si="2"/>
        <v>3</v>
      </c>
      <c r="B63" s="102" t="s">
        <v>48</v>
      </c>
      <c r="C63" s="101">
        <v>42081</v>
      </c>
      <c r="D63" s="94" t="s">
        <v>526</v>
      </c>
      <c r="E63" s="28" t="s">
        <v>41</v>
      </c>
      <c r="F63" s="103" t="s">
        <v>49</v>
      </c>
      <c r="G63" s="104">
        <v>21460</v>
      </c>
      <c r="H63" s="127"/>
      <c r="I63" s="13">
        <f t="shared" si="9"/>
        <v>0</v>
      </c>
      <c r="J63" s="105">
        <v>757.8</v>
      </c>
      <c r="K63" s="13">
        <f t="shared" si="8"/>
        <v>16262388</v>
      </c>
    </row>
    <row r="64" spans="1:11" s="23" customFormat="1" ht="16.5" customHeight="1">
      <c r="A64" s="160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39" t="s">
        <v>62</v>
      </c>
      <c r="G64" s="113">
        <v>21460</v>
      </c>
      <c r="H64" s="127"/>
      <c r="I64" s="13"/>
      <c r="J64" s="105">
        <v>2</v>
      </c>
      <c r="K64" s="13">
        <f t="shared" si="8"/>
        <v>42920</v>
      </c>
    </row>
    <row r="65" spans="1:11" s="23" customFormat="1" ht="16.5" customHeight="1">
      <c r="A65" s="160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39" t="s">
        <v>76</v>
      </c>
      <c r="G65" s="113">
        <v>21460</v>
      </c>
      <c r="H65" s="127"/>
      <c r="I65" s="13"/>
      <c r="J65" s="105">
        <v>0.2</v>
      </c>
      <c r="K65" s="13">
        <f t="shared" si="8"/>
        <v>4292</v>
      </c>
    </row>
    <row r="66" spans="1:11" s="23" customFormat="1" ht="16.5" customHeight="1">
      <c r="A66" s="160">
        <f t="shared" si="2"/>
        <v>3</v>
      </c>
      <c r="B66" s="102" t="s">
        <v>48</v>
      </c>
      <c r="C66" s="101">
        <v>42088</v>
      </c>
      <c r="D66" s="94" t="s">
        <v>78</v>
      </c>
      <c r="E66" s="28" t="s">
        <v>77</v>
      </c>
      <c r="F66" s="103" t="s">
        <v>49</v>
      </c>
      <c r="G66" s="104">
        <v>21500</v>
      </c>
      <c r="H66" s="127"/>
      <c r="I66" s="13">
        <f t="shared" ref="I66:I133" si="10">ROUND(H66*G66,0)</f>
        <v>0</v>
      </c>
      <c r="J66" s="105">
        <v>11315.77</v>
      </c>
      <c r="K66" s="13">
        <f t="shared" si="8"/>
        <v>243289055</v>
      </c>
    </row>
    <row r="67" spans="1:11" s="136" customFormat="1" ht="16.5" customHeight="1">
      <c r="A67" s="160">
        <f t="shared" si="2"/>
        <v>3</v>
      </c>
      <c r="B67" s="132" t="s">
        <v>57</v>
      </c>
      <c r="C67" s="131">
        <v>42088</v>
      </c>
      <c r="D67" s="133" t="s">
        <v>322</v>
      </c>
      <c r="E67" s="28" t="s">
        <v>77</v>
      </c>
      <c r="F67" s="134" t="s">
        <v>63</v>
      </c>
      <c r="G67" s="43"/>
      <c r="H67" s="138"/>
      <c r="I67" s="13">
        <f t="shared" si="10"/>
        <v>0</v>
      </c>
      <c r="J67" s="44"/>
      <c r="K67" s="42">
        <v>20902002</v>
      </c>
    </row>
    <row r="68" spans="1:11" s="23" customFormat="1" ht="16.5" customHeight="1">
      <c r="A68" s="160">
        <f t="shared" si="2"/>
        <v>3</v>
      </c>
      <c r="B68" s="102" t="s">
        <v>48</v>
      </c>
      <c r="C68" s="101">
        <v>42088</v>
      </c>
      <c r="D68" s="94" t="s">
        <v>78</v>
      </c>
      <c r="E68" s="28" t="s">
        <v>77</v>
      </c>
      <c r="F68" s="103" t="s">
        <v>49</v>
      </c>
      <c r="G68" s="104">
        <v>21500</v>
      </c>
      <c r="H68" s="127"/>
      <c r="I68" s="13">
        <f t="shared" si="10"/>
        <v>0</v>
      </c>
      <c r="J68" s="105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0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3">
        <v>21340</v>
      </c>
      <c r="H69" s="12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0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3">
        <v>21340</v>
      </c>
      <c r="H70" s="12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0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3">
        <v>21340</v>
      </c>
      <c r="H71" s="12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0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5" t="s">
        <v>55</v>
      </c>
      <c r="G72" s="113">
        <v>21340</v>
      </c>
      <c r="H72" s="12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0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5" t="s">
        <v>55</v>
      </c>
      <c r="G73" s="113">
        <v>21340</v>
      </c>
      <c r="H73" s="12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0">
        <f t="shared" si="12"/>
        <v>3</v>
      </c>
      <c r="B74" s="102" t="s">
        <v>48</v>
      </c>
      <c r="C74" s="101">
        <v>42093</v>
      </c>
      <c r="D74" s="94" t="s">
        <v>78</v>
      </c>
      <c r="E74" s="28" t="s">
        <v>77</v>
      </c>
      <c r="F74" s="103" t="s">
        <v>49</v>
      </c>
      <c r="G74" s="104">
        <v>21520</v>
      </c>
      <c r="H74" s="127"/>
      <c r="I74" s="13">
        <f t="shared" si="10"/>
        <v>0</v>
      </c>
      <c r="J74" s="105">
        <v>49339.16</v>
      </c>
      <c r="K74" s="13">
        <f t="shared" si="11"/>
        <v>1061778723</v>
      </c>
    </row>
    <row r="75" spans="1:11" s="23" customFormat="1" ht="16.5" customHeight="1">
      <c r="A75" s="160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39" t="s">
        <v>62</v>
      </c>
      <c r="G75" s="104">
        <v>21520</v>
      </c>
      <c r="H75" s="12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0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39" t="s">
        <v>76</v>
      </c>
      <c r="G76" s="104">
        <v>21520</v>
      </c>
      <c r="H76" s="12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0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5" t="s">
        <v>62</v>
      </c>
      <c r="G77" s="104">
        <v>21520</v>
      </c>
      <c r="H77" s="12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0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5" t="s">
        <v>62</v>
      </c>
      <c r="G78" s="104">
        <v>21520</v>
      </c>
      <c r="H78" s="127"/>
      <c r="I78" s="13">
        <f t="shared" si="10"/>
        <v>0</v>
      </c>
      <c r="J78" s="12">
        <v>10</v>
      </c>
      <c r="K78" s="13">
        <f t="shared" si="11"/>
        <v>215200</v>
      </c>
    </row>
    <row r="79" spans="1:11" s="122" customFormat="1" ht="15.75">
      <c r="A79" s="160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3">
        <v>21340</v>
      </c>
      <c r="H79" s="137">
        <v>63140</v>
      </c>
      <c r="I79" s="13">
        <f t="shared" si="10"/>
        <v>1347407600</v>
      </c>
      <c r="J79" s="12"/>
      <c r="K79" s="13"/>
    </row>
    <row r="80" spans="1:11" s="122" customFormat="1" ht="15.75">
      <c r="A80" s="160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3">
        <v>21520</v>
      </c>
      <c r="H80" s="12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22" customFormat="1" ht="15.75">
      <c r="A81" s="160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3">
        <v>21460</v>
      </c>
      <c r="H81" s="137"/>
      <c r="I81" s="13">
        <f t="shared" si="10"/>
        <v>0</v>
      </c>
      <c r="J81" s="12">
        <v>10</v>
      </c>
      <c r="K81" s="13">
        <f>ROUND(G81*J81,0)</f>
        <v>214600</v>
      </c>
    </row>
    <row r="82" spans="1:12" s="122" customFormat="1" ht="15.75">
      <c r="A82" s="160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3">
        <v>21460</v>
      </c>
      <c r="H82" s="137"/>
      <c r="I82" s="13">
        <f t="shared" si="10"/>
        <v>0</v>
      </c>
      <c r="J82" s="12">
        <v>1</v>
      </c>
      <c r="K82" s="13">
        <f>ROUND(G82*J82,0)</f>
        <v>21460</v>
      </c>
    </row>
    <row r="83" spans="1:12" s="122" customFormat="1" ht="15.75">
      <c r="A83" s="160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5" t="s">
        <v>62</v>
      </c>
      <c r="G83" s="113">
        <v>21460</v>
      </c>
      <c r="H83" s="12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22" customFormat="1" ht="15.75">
      <c r="A84" s="160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5" t="s">
        <v>76</v>
      </c>
      <c r="G84" s="113">
        <v>21460</v>
      </c>
      <c r="H84" s="127"/>
      <c r="I84" s="13">
        <f t="shared" si="10"/>
        <v>0</v>
      </c>
      <c r="J84" s="12">
        <v>2.76</v>
      </c>
      <c r="K84" s="13">
        <f>ROUND(G84*J84,0)</f>
        <v>59230</v>
      </c>
    </row>
    <row r="85" spans="1:12" s="122" customFormat="1" ht="15.75">
      <c r="A85" s="160">
        <f t="shared" si="12"/>
        <v>4</v>
      </c>
      <c r="B85" s="27" t="s">
        <v>64</v>
      </c>
      <c r="C85" s="26">
        <v>42118</v>
      </c>
      <c r="D85" s="28" t="s">
        <v>370</v>
      </c>
      <c r="E85" s="28" t="s">
        <v>369</v>
      </c>
      <c r="F85" s="27" t="s">
        <v>55</v>
      </c>
      <c r="G85" s="113">
        <v>21575</v>
      </c>
      <c r="H85" s="137">
        <v>103545</v>
      </c>
      <c r="I85" s="13">
        <f t="shared" si="10"/>
        <v>2233983375</v>
      </c>
      <c r="J85" s="12"/>
      <c r="K85" s="13"/>
    </row>
    <row r="86" spans="1:12" s="122" customFormat="1" ht="15.75">
      <c r="A86" s="160">
        <f t="shared" si="12"/>
        <v>3</v>
      </c>
      <c r="B86" s="31" t="s">
        <v>48</v>
      </c>
      <c r="C86" s="26">
        <v>42090</v>
      </c>
      <c r="D86" s="30" t="s">
        <v>384</v>
      </c>
      <c r="E86" s="30" t="s">
        <v>256</v>
      </c>
      <c r="F86" s="29" t="s">
        <v>49</v>
      </c>
      <c r="G86" s="113">
        <v>21500</v>
      </c>
      <c r="H86" s="12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22" customFormat="1" ht="15.75">
      <c r="A87" s="160">
        <f t="shared" ref="A87" si="14">IF(C87&lt;&gt;"",MONTH(C87),"")</f>
        <v>3</v>
      </c>
      <c r="B87" s="31" t="s">
        <v>57</v>
      </c>
      <c r="C87" s="26">
        <v>42090</v>
      </c>
      <c r="D87" s="30" t="s">
        <v>385</v>
      </c>
      <c r="E87" s="30" t="s">
        <v>256</v>
      </c>
      <c r="F87" s="29" t="s">
        <v>63</v>
      </c>
      <c r="G87" s="113">
        <v>21500</v>
      </c>
      <c r="H87" s="12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22" customFormat="1" ht="15.75">
      <c r="A88" s="160">
        <f t="shared" si="12"/>
        <v>3</v>
      </c>
      <c r="B88" s="27" t="s">
        <v>57</v>
      </c>
      <c r="C88" s="26">
        <v>42090</v>
      </c>
      <c r="D88" s="28" t="s">
        <v>386</v>
      </c>
      <c r="E88" s="30" t="s">
        <v>256</v>
      </c>
      <c r="F88" s="29" t="s">
        <v>70</v>
      </c>
      <c r="G88" s="113"/>
      <c r="H88" s="137"/>
      <c r="I88" s="13">
        <v>11297917</v>
      </c>
      <c r="J88" s="12"/>
      <c r="K88" s="13"/>
    </row>
    <row r="89" spans="1:12" s="122" customFormat="1" ht="15.75">
      <c r="A89" s="160">
        <f t="shared" si="12"/>
        <v>5</v>
      </c>
      <c r="B89" s="27" t="s">
        <v>64</v>
      </c>
      <c r="C89" s="26">
        <v>42132</v>
      </c>
      <c r="D89" s="28" t="s">
        <v>412</v>
      </c>
      <c r="E89" s="28" t="s">
        <v>47</v>
      </c>
      <c r="F89" s="27" t="s">
        <v>55</v>
      </c>
      <c r="G89" s="113">
        <v>21570</v>
      </c>
      <c r="H89" s="12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22" customFormat="1" ht="15.75">
      <c r="A90" s="160">
        <f t="shared" si="12"/>
        <v>5</v>
      </c>
      <c r="B90" s="27" t="s">
        <v>64</v>
      </c>
      <c r="C90" s="26">
        <v>42132</v>
      </c>
      <c r="D90" s="28" t="s">
        <v>413</v>
      </c>
      <c r="E90" s="28" t="s">
        <v>47</v>
      </c>
      <c r="F90" s="27" t="s">
        <v>55</v>
      </c>
      <c r="G90" s="113">
        <v>21570</v>
      </c>
      <c r="H90" s="12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2" customFormat="1" ht="15.75">
      <c r="A91" s="160">
        <f t="shared" si="12"/>
        <v>5</v>
      </c>
      <c r="B91" s="27" t="s">
        <v>64</v>
      </c>
      <c r="C91" s="26">
        <v>42132</v>
      </c>
      <c r="D91" s="28" t="s">
        <v>414</v>
      </c>
      <c r="E91" s="28" t="s">
        <v>47</v>
      </c>
      <c r="F91" s="27" t="s">
        <v>55</v>
      </c>
      <c r="G91" s="113">
        <v>21570</v>
      </c>
      <c r="H91" s="12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22" customFormat="1" ht="15.75">
      <c r="A92" s="160">
        <f t="shared" ref="A92" si="17">IF(C92&lt;&gt;"",MONTH(C92),"")</f>
        <v>5</v>
      </c>
      <c r="B92" s="27" t="s">
        <v>51</v>
      </c>
      <c r="C92" s="26">
        <v>42142</v>
      </c>
      <c r="D92" s="28" t="s">
        <v>415</v>
      </c>
      <c r="E92" s="28" t="s">
        <v>256</v>
      </c>
      <c r="F92" s="27" t="s">
        <v>55</v>
      </c>
      <c r="G92" s="113">
        <v>21750</v>
      </c>
      <c r="H92" s="12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22" customFormat="1" ht="15.75">
      <c r="A93" s="160">
        <f t="shared" ref="A93" si="20">IF(C93&lt;&gt;"",MONTH(C93),"")</f>
        <v>5</v>
      </c>
      <c r="B93" s="27" t="s">
        <v>53</v>
      </c>
      <c r="C93" s="26">
        <v>42150</v>
      </c>
      <c r="D93" s="28" t="s">
        <v>416</v>
      </c>
      <c r="E93" s="28" t="s">
        <v>42</v>
      </c>
      <c r="F93" s="27" t="s">
        <v>55</v>
      </c>
      <c r="G93" s="113">
        <v>21770</v>
      </c>
      <c r="H93" s="12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22" customFormat="1" ht="15.75">
      <c r="A94" s="160">
        <f t="shared" si="12"/>
        <v>5</v>
      </c>
      <c r="B94" s="31" t="s">
        <v>48</v>
      </c>
      <c r="C94" s="26">
        <v>42151</v>
      </c>
      <c r="D94" s="28" t="s">
        <v>444</v>
      </c>
      <c r="E94" s="28" t="s">
        <v>42</v>
      </c>
      <c r="F94" s="125" t="s">
        <v>49</v>
      </c>
      <c r="G94" s="113">
        <v>21830</v>
      </c>
      <c r="H94" s="13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2" customFormat="1" ht="15.75">
      <c r="A95" s="160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5" t="s">
        <v>49</v>
      </c>
      <c r="G95" s="113">
        <v>21840</v>
      </c>
      <c r="H95" s="13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2" customFormat="1" ht="15.75">
      <c r="A96" s="160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5" t="s">
        <v>62</v>
      </c>
      <c r="G96" s="113">
        <v>21840</v>
      </c>
      <c r="H96" s="13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2" customFormat="1" ht="15.75">
      <c r="A97" s="160">
        <f t="shared" ref="A97:A98" si="23">IF(C97&lt;&gt;"",MONTH(C97),"")</f>
        <v>5</v>
      </c>
      <c r="B97" s="27" t="s">
        <v>57</v>
      </c>
      <c r="C97" s="26">
        <v>42145</v>
      </c>
      <c r="D97" s="28" t="s">
        <v>445</v>
      </c>
      <c r="E97" s="30" t="s">
        <v>256</v>
      </c>
      <c r="F97" s="125" t="s">
        <v>76</v>
      </c>
      <c r="G97" s="113">
        <v>21840</v>
      </c>
      <c r="H97" s="13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2" customFormat="1" ht="15.75">
      <c r="A98" s="160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5" t="s">
        <v>62</v>
      </c>
      <c r="G98" s="113">
        <v>21840</v>
      </c>
      <c r="H98" s="13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2" customFormat="1" ht="15.75">
      <c r="A99" s="160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5" t="s">
        <v>76</v>
      </c>
      <c r="G99" s="113">
        <v>21840</v>
      </c>
      <c r="H99" s="13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2" customFormat="1" ht="15.75">
      <c r="A100" s="160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5" t="s">
        <v>49</v>
      </c>
      <c r="G100" s="113">
        <v>21780</v>
      </c>
      <c r="H100" s="13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2" customFormat="1" ht="15.75">
      <c r="A101" s="160">
        <f t="shared" si="12"/>
        <v>5</v>
      </c>
      <c r="B101" s="27" t="s">
        <v>57</v>
      </c>
      <c r="C101" s="26">
        <v>42153</v>
      </c>
      <c r="D101" s="28" t="s">
        <v>374</v>
      </c>
      <c r="E101" s="28" t="s">
        <v>47</v>
      </c>
      <c r="F101" s="125" t="s">
        <v>62</v>
      </c>
      <c r="G101" s="113">
        <v>21780</v>
      </c>
      <c r="H101" s="13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2" customFormat="1" ht="15.75">
      <c r="A102" s="160">
        <f t="shared" si="12"/>
        <v>5</v>
      </c>
      <c r="B102" s="27" t="s">
        <v>57</v>
      </c>
      <c r="C102" s="26">
        <v>42153</v>
      </c>
      <c r="D102" s="28" t="s">
        <v>375</v>
      </c>
      <c r="E102" s="28" t="s">
        <v>47</v>
      </c>
      <c r="F102" s="125" t="s">
        <v>76</v>
      </c>
      <c r="G102" s="113">
        <v>21780</v>
      </c>
      <c r="H102" s="13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2" customFormat="1" ht="15.75">
      <c r="A103" s="160">
        <f t="shared" si="12"/>
        <v>5</v>
      </c>
      <c r="B103" s="27" t="s">
        <v>57</v>
      </c>
      <c r="C103" s="26">
        <v>42153</v>
      </c>
      <c r="D103" s="28" t="s">
        <v>376</v>
      </c>
      <c r="E103" s="28" t="s">
        <v>47</v>
      </c>
      <c r="F103" s="125" t="s">
        <v>62</v>
      </c>
      <c r="G103" s="113">
        <v>21780</v>
      </c>
      <c r="H103" s="13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2" customFormat="1" ht="15.75">
      <c r="A104" s="160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5" t="s">
        <v>70</v>
      </c>
      <c r="G104" s="113"/>
      <c r="H104" s="137"/>
      <c r="I104" s="13">
        <v>20843461</v>
      </c>
      <c r="J104" s="12"/>
      <c r="K104" s="13">
        <f t="shared" si="13"/>
        <v>0</v>
      </c>
    </row>
    <row r="105" spans="1:12" s="122" customFormat="1" ht="15.75">
      <c r="A105" s="160">
        <f t="shared" si="12"/>
        <v>6</v>
      </c>
      <c r="B105" s="27" t="s">
        <v>64</v>
      </c>
      <c r="C105" s="26">
        <v>42171</v>
      </c>
      <c r="D105" s="28" t="s">
        <v>466</v>
      </c>
      <c r="E105" s="28" t="s">
        <v>464</v>
      </c>
      <c r="F105" s="125" t="s">
        <v>55</v>
      </c>
      <c r="G105" s="113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2" customFormat="1" ht="15.75">
      <c r="A106" s="160">
        <f t="shared" si="12"/>
        <v>6</v>
      </c>
      <c r="B106" s="27" t="s">
        <v>51</v>
      </c>
      <c r="C106" s="26">
        <v>42174</v>
      </c>
      <c r="D106" s="28" t="s">
        <v>467</v>
      </c>
      <c r="E106" s="28" t="s">
        <v>46</v>
      </c>
      <c r="F106" s="125" t="s">
        <v>55</v>
      </c>
      <c r="G106" s="113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2" customFormat="1" ht="15.75">
      <c r="A107" s="160">
        <f t="shared" si="12"/>
        <v>6</v>
      </c>
      <c r="B107" s="27" t="s">
        <v>53</v>
      </c>
      <c r="C107" s="26">
        <v>42175</v>
      </c>
      <c r="D107" s="28" t="s">
        <v>468</v>
      </c>
      <c r="E107" s="28" t="s">
        <v>465</v>
      </c>
      <c r="F107" s="125" t="s">
        <v>55</v>
      </c>
      <c r="G107" s="113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2" customFormat="1" ht="15.75">
      <c r="A108" s="160">
        <f t="shared" si="12"/>
        <v>6</v>
      </c>
      <c r="B108" s="27" t="s">
        <v>48</v>
      </c>
      <c r="C108" s="26">
        <v>42156</v>
      </c>
      <c r="D108" s="28" t="s">
        <v>384</v>
      </c>
      <c r="E108" s="28" t="s">
        <v>256</v>
      </c>
      <c r="F108" s="125" t="s">
        <v>49</v>
      </c>
      <c r="G108" s="113">
        <v>21790</v>
      </c>
      <c r="H108" s="137"/>
      <c r="I108" s="13">
        <f t="shared" si="10"/>
        <v>0</v>
      </c>
      <c r="J108" s="137">
        <v>2522.39</v>
      </c>
      <c r="K108" s="13">
        <f t="shared" si="13"/>
        <v>54962878</v>
      </c>
    </row>
    <row r="109" spans="1:12" s="122" customFormat="1" ht="15.75">
      <c r="A109" s="160">
        <f t="shared" ref="A109:A110" si="29">IF(C109&lt;&gt;"",MONTH(C109),"")</f>
        <v>6</v>
      </c>
      <c r="B109" s="27" t="s">
        <v>57</v>
      </c>
      <c r="C109" s="26">
        <v>42156</v>
      </c>
      <c r="D109" s="28" t="s">
        <v>516</v>
      </c>
      <c r="E109" s="28" t="s">
        <v>256</v>
      </c>
      <c r="F109" s="125" t="s">
        <v>63</v>
      </c>
      <c r="G109" s="113">
        <v>21790</v>
      </c>
      <c r="H109" s="137"/>
      <c r="I109" s="13">
        <f t="shared" ref="I109:I110" si="30">ROUND(H109*G109,0)</f>
        <v>0</v>
      </c>
      <c r="J109" s="137">
        <v>62.81</v>
      </c>
      <c r="K109" s="13">
        <f t="shared" ref="K109:K110" si="31">ROUND(G109*J109,0)</f>
        <v>1368630</v>
      </c>
    </row>
    <row r="110" spans="1:12" s="122" customFormat="1" ht="15.75">
      <c r="A110" s="160">
        <f t="shared" si="29"/>
        <v>6</v>
      </c>
      <c r="B110" s="27" t="s">
        <v>57</v>
      </c>
      <c r="C110" s="26">
        <v>42156</v>
      </c>
      <c r="D110" s="28" t="s">
        <v>517</v>
      </c>
      <c r="E110" s="28" t="s">
        <v>256</v>
      </c>
      <c r="F110" s="125" t="s">
        <v>62</v>
      </c>
      <c r="G110" s="113">
        <v>21790</v>
      </c>
      <c r="H110" s="137"/>
      <c r="I110" s="13">
        <f t="shared" si="30"/>
        <v>0</v>
      </c>
      <c r="J110" s="137">
        <v>77.09</v>
      </c>
      <c r="K110" s="13">
        <f t="shared" si="31"/>
        <v>1679791</v>
      </c>
    </row>
    <row r="111" spans="1:12" s="122" customFormat="1" ht="15.75">
      <c r="A111" s="160">
        <f t="shared" ref="A111:A118" si="32">IF(C111&lt;&gt;"",MONTH(C111),"")</f>
        <v>6</v>
      </c>
      <c r="B111" s="27" t="s">
        <v>57</v>
      </c>
      <c r="C111" s="26">
        <v>42156</v>
      </c>
      <c r="D111" s="28" t="s">
        <v>518</v>
      </c>
      <c r="E111" s="28" t="s">
        <v>256</v>
      </c>
      <c r="F111" s="125" t="s">
        <v>76</v>
      </c>
      <c r="G111" s="113">
        <v>21790</v>
      </c>
      <c r="H111" s="137"/>
      <c r="I111" s="13">
        <f t="shared" ref="I111:I112" si="33">ROUND(H111*G111,0)</f>
        <v>0</v>
      </c>
      <c r="J111" s="137">
        <v>7.71</v>
      </c>
      <c r="K111" s="13">
        <f t="shared" ref="K111:K113" si="34">ROUND(G111*J111,0)</f>
        <v>168001</v>
      </c>
    </row>
    <row r="112" spans="1:12" s="122" customFormat="1" ht="15.75">
      <c r="A112" s="160">
        <f t="shared" si="32"/>
        <v>6</v>
      </c>
      <c r="B112" s="27" t="s">
        <v>57</v>
      </c>
      <c r="C112" s="26">
        <v>42156</v>
      </c>
      <c r="D112" s="28" t="s">
        <v>525</v>
      </c>
      <c r="E112" s="28" t="s">
        <v>256</v>
      </c>
      <c r="F112" s="125" t="s">
        <v>62</v>
      </c>
      <c r="G112" s="113">
        <v>21790</v>
      </c>
      <c r="H112" s="13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2" customFormat="1" ht="15.75">
      <c r="A113" s="160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5" t="s">
        <v>70</v>
      </c>
      <c r="G113" s="113"/>
      <c r="H113" s="137"/>
      <c r="I113" s="13">
        <v>4733390</v>
      </c>
      <c r="J113" s="12"/>
      <c r="K113" s="13">
        <f t="shared" si="34"/>
        <v>0</v>
      </c>
    </row>
    <row r="114" spans="1:11" s="122" customFormat="1" ht="15.75">
      <c r="A114" s="160">
        <f t="shared" si="32"/>
        <v>6</v>
      </c>
      <c r="B114" s="158" t="s">
        <v>48</v>
      </c>
      <c r="C114" s="157">
        <v>42159</v>
      </c>
      <c r="D114" s="250" t="s">
        <v>519</v>
      </c>
      <c r="E114" s="36" t="s">
        <v>77</v>
      </c>
      <c r="F114" s="159" t="s">
        <v>49</v>
      </c>
      <c r="G114" s="104">
        <v>21790</v>
      </c>
      <c r="H114" s="105"/>
      <c r="I114" s="13">
        <f t="shared" si="10"/>
        <v>0</v>
      </c>
      <c r="J114" s="105">
        <v>15542.98</v>
      </c>
      <c r="K114" s="13">
        <f t="shared" si="13"/>
        <v>338681534</v>
      </c>
    </row>
    <row r="115" spans="1:11" s="122" customFormat="1" ht="15.75">
      <c r="A115" s="160">
        <f t="shared" si="32"/>
        <v>6</v>
      </c>
      <c r="B115" s="27" t="s">
        <v>57</v>
      </c>
      <c r="C115" s="157">
        <v>42159</v>
      </c>
      <c r="D115" s="250" t="s">
        <v>374</v>
      </c>
      <c r="E115" s="36" t="s">
        <v>77</v>
      </c>
      <c r="F115" s="159" t="s">
        <v>62</v>
      </c>
      <c r="G115" s="104">
        <v>21790</v>
      </c>
      <c r="H115" s="105"/>
      <c r="I115" s="13">
        <f t="shared" si="10"/>
        <v>0</v>
      </c>
      <c r="J115" s="105">
        <v>6.84</v>
      </c>
      <c r="K115" s="13">
        <f t="shared" si="13"/>
        <v>149044</v>
      </c>
    </row>
    <row r="116" spans="1:11" s="122" customFormat="1" ht="15.75">
      <c r="A116" s="160">
        <f t="shared" si="32"/>
        <v>6</v>
      </c>
      <c r="B116" s="27" t="s">
        <v>57</v>
      </c>
      <c r="C116" s="157">
        <v>42159</v>
      </c>
      <c r="D116" s="250" t="s">
        <v>375</v>
      </c>
      <c r="E116" s="36" t="s">
        <v>77</v>
      </c>
      <c r="F116" s="159" t="s">
        <v>76</v>
      </c>
      <c r="G116" s="104">
        <v>21790</v>
      </c>
      <c r="H116" s="105"/>
      <c r="I116" s="13">
        <f t="shared" si="10"/>
        <v>0</v>
      </c>
      <c r="J116" s="105">
        <v>0.68</v>
      </c>
      <c r="K116" s="13">
        <f t="shared" si="13"/>
        <v>14817</v>
      </c>
    </row>
    <row r="117" spans="1:11" s="122" customFormat="1" ht="15.75">
      <c r="A117" s="160">
        <f t="shared" si="32"/>
        <v>6</v>
      </c>
      <c r="B117" s="27" t="s">
        <v>57</v>
      </c>
      <c r="C117" s="157">
        <v>42159</v>
      </c>
      <c r="D117" s="250" t="s">
        <v>520</v>
      </c>
      <c r="E117" s="36" t="s">
        <v>77</v>
      </c>
      <c r="F117" s="159" t="s">
        <v>62</v>
      </c>
      <c r="G117" s="104">
        <v>21790</v>
      </c>
      <c r="H117" s="105"/>
      <c r="I117" s="13">
        <f t="shared" si="10"/>
        <v>0</v>
      </c>
      <c r="J117" s="105">
        <v>3</v>
      </c>
      <c r="K117" s="13">
        <f t="shared" si="13"/>
        <v>65370</v>
      </c>
    </row>
    <row r="118" spans="1:11" s="122" customFormat="1" ht="15.75">
      <c r="A118" s="160">
        <f t="shared" si="32"/>
        <v>6</v>
      </c>
      <c r="B118" s="27" t="s">
        <v>48</v>
      </c>
      <c r="C118" s="26">
        <v>42177</v>
      </c>
      <c r="D118" s="28" t="s">
        <v>521</v>
      </c>
      <c r="E118" s="28" t="s">
        <v>465</v>
      </c>
      <c r="F118" s="125" t="s">
        <v>49</v>
      </c>
      <c r="G118" s="113">
        <v>21835</v>
      </c>
      <c r="H118" s="13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2" customFormat="1" ht="15.75">
      <c r="A119" s="160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465</v>
      </c>
      <c r="F119" s="125" t="s">
        <v>62</v>
      </c>
      <c r="G119" s="113">
        <v>21835</v>
      </c>
      <c r="H119" s="13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2" customFormat="1" ht="15.75">
      <c r="A120" s="160">
        <f t="shared" si="35"/>
        <v>6</v>
      </c>
      <c r="B120" s="27" t="s">
        <v>57</v>
      </c>
      <c r="C120" s="26">
        <v>42177</v>
      </c>
      <c r="D120" s="28" t="s">
        <v>445</v>
      </c>
      <c r="E120" s="28" t="s">
        <v>465</v>
      </c>
      <c r="F120" s="125" t="s">
        <v>76</v>
      </c>
      <c r="G120" s="113">
        <v>21835</v>
      </c>
      <c r="H120" s="13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2" customFormat="1" ht="15.75">
      <c r="A121" s="160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465</v>
      </c>
      <c r="F121" s="125" t="s">
        <v>62</v>
      </c>
      <c r="G121" s="113">
        <v>21835</v>
      </c>
      <c r="H121" s="13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2" customFormat="1" ht="15.75">
      <c r="A122" s="160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465</v>
      </c>
      <c r="F122" s="125" t="s">
        <v>76</v>
      </c>
      <c r="G122" s="113">
        <v>21835</v>
      </c>
      <c r="H122" s="13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49" customFormat="1" ht="15.75">
      <c r="A123" s="241">
        <f t="shared" ref="A123" si="38">IF(C123&lt;&gt;"",MONTH(C123),"")</f>
        <v>6</v>
      </c>
      <c r="B123" s="242" t="s">
        <v>57</v>
      </c>
      <c r="C123" s="243">
        <v>42181</v>
      </c>
      <c r="D123" s="244" t="s">
        <v>567</v>
      </c>
      <c r="E123" s="266" t="s">
        <v>41</v>
      </c>
      <c r="F123" s="245" t="s">
        <v>62</v>
      </c>
      <c r="G123" s="246">
        <v>21785</v>
      </c>
      <c r="H123" s="247"/>
      <c r="I123" s="248">
        <f t="shared" ref="I123" si="39">ROUND(H123*G123,0)</f>
        <v>0</v>
      </c>
      <c r="J123" s="252">
        <v>627</v>
      </c>
      <c r="K123" s="248">
        <f t="shared" ref="K123" si="40">ROUND(G123*J123,0)</f>
        <v>13659195</v>
      </c>
    </row>
    <row r="124" spans="1:11" s="122" customFormat="1" ht="15.75">
      <c r="A124" s="160">
        <f t="shared" si="35"/>
        <v>6</v>
      </c>
      <c r="B124" s="27" t="s">
        <v>48</v>
      </c>
      <c r="C124" s="26">
        <v>42181</v>
      </c>
      <c r="D124" s="28" t="s">
        <v>526</v>
      </c>
      <c r="E124" s="22" t="s">
        <v>41</v>
      </c>
      <c r="F124" s="125" t="s">
        <v>49</v>
      </c>
      <c r="G124" s="113">
        <v>21785</v>
      </c>
      <c r="H124" s="13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2" customFormat="1" ht="15.75">
      <c r="A125" s="160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5" t="s">
        <v>70</v>
      </c>
      <c r="G125" s="113">
        <v>21785</v>
      </c>
      <c r="H125" s="137"/>
      <c r="I125" s="13">
        <v>7579483</v>
      </c>
      <c r="J125" s="12"/>
      <c r="K125" s="13">
        <f t="shared" ref="K125" si="42">ROUND(G125*J125,0)</f>
        <v>0</v>
      </c>
    </row>
    <row r="126" spans="1:11" s="122" customFormat="1" ht="15.75">
      <c r="A126" s="160">
        <f t="shared" ref="A126" si="43">IF(C126&lt;&gt;"",MONTH(C126),"")</f>
        <v>6</v>
      </c>
      <c r="B126" s="27" t="s">
        <v>48</v>
      </c>
      <c r="C126" s="26">
        <v>42181</v>
      </c>
      <c r="D126" s="28" t="s">
        <v>526</v>
      </c>
      <c r="E126" s="28" t="s">
        <v>42</v>
      </c>
      <c r="F126" s="125" t="s">
        <v>49</v>
      </c>
      <c r="G126" s="113">
        <v>21785</v>
      </c>
      <c r="H126" s="13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2" customFormat="1" ht="15.75">
      <c r="A127" s="160">
        <f t="shared" si="12"/>
        <v>6</v>
      </c>
      <c r="B127" s="27" t="s">
        <v>57</v>
      </c>
      <c r="C127" s="26">
        <v>42181</v>
      </c>
      <c r="D127" s="250" t="s">
        <v>374</v>
      </c>
      <c r="E127" s="28" t="s">
        <v>42</v>
      </c>
      <c r="F127" s="159" t="s">
        <v>62</v>
      </c>
      <c r="G127" s="113">
        <v>21785</v>
      </c>
      <c r="H127" s="13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2" customFormat="1" ht="15.75">
      <c r="A128" s="160">
        <f t="shared" si="12"/>
        <v>6</v>
      </c>
      <c r="B128" s="27" t="s">
        <v>57</v>
      </c>
      <c r="C128" s="26">
        <v>42181</v>
      </c>
      <c r="D128" s="250" t="s">
        <v>375</v>
      </c>
      <c r="E128" s="28" t="s">
        <v>42</v>
      </c>
      <c r="F128" s="159" t="s">
        <v>76</v>
      </c>
      <c r="G128" s="113">
        <v>21785</v>
      </c>
      <c r="H128" s="13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2" customFormat="1" ht="15.75">
      <c r="A129" s="160">
        <f t="shared" si="12"/>
        <v>6</v>
      </c>
      <c r="B129" s="27" t="s">
        <v>48</v>
      </c>
      <c r="C129" s="26">
        <v>42185</v>
      </c>
      <c r="D129" s="28" t="s">
        <v>521</v>
      </c>
      <c r="E129" s="28" t="s">
        <v>465</v>
      </c>
      <c r="F129" s="125" t="s">
        <v>49</v>
      </c>
      <c r="G129" s="113">
        <v>21785</v>
      </c>
      <c r="H129" s="13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2" customFormat="1" ht="15.75">
      <c r="A130" s="160">
        <f t="shared" si="12"/>
        <v>6</v>
      </c>
      <c r="B130" s="27" t="s">
        <v>57</v>
      </c>
      <c r="C130" s="26">
        <v>42185</v>
      </c>
      <c r="D130" s="28" t="s">
        <v>522</v>
      </c>
      <c r="E130" s="28" t="s">
        <v>465</v>
      </c>
      <c r="F130" s="125" t="s">
        <v>62</v>
      </c>
      <c r="G130" s="113">
        <v>21785</v>
      </c>
      <c r="H130" s="13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2" customFormat="1" ht="15.75">
      <c r="A131" s="160">
        <f t="shared" si="12"/>
        <v>6</v>
      </c>
      <c r="B131" s="27" t="s">
        <v>57</v>
      </c>
      <c r="C131" s="26">
        <v>42185</v>
      </c>
      <c r="D131" s="28" t="s">
        <v>523</v>
      </c>
      <c r="E131" s="28" t="s">
        <v>465</v>
      </c>
      <c r="F131" s="125" t="s">
        <v>76</v>
      </c>
      <c r="G131" s="113">
        <v>21785</v>
      </c>
      <c r="H131" s="13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2" customFormat="1" ht="15.75">
      <c r="A132" s="160">
        <f t="shared" si="12"/>
        <v>6</v>
      </c>
      <c r="B132" s="27" t="s">
        <v>57</v>
      </c>
      <c r="C132" s="26">
        <v>42185</v>
      </c>
      <c r="D132" s="28" t="s">
        <v>524</v>
      </c>
      <c r="E132" s="28" t="s">
        <v>465</v>
      </c>
      <c r="F132" s="125" t="s">
        <v>63</v>
      </c>
      <c r="G132" s="113">
        <v>21785</v>
      </c>
      <c r="H132" s="13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2" customFormat="1" ht="15.75">
      <c r="A133" s="160">
        <f t="shared" si="12"/>
        <v>6</v>
      </c>
      <c r="B133" s="27" t="s">
        <v>57</v>
      </c>
      <c r="C133" s="26">
        <v>42185</v>
      </c>
      <c r="D133" s="28" t="s">
        <v>525</v>
      </c>
      <c r="E133" s="28" t="s">
        <v>465</v>
      </c>
      <c r="F133" s="125" t="s">
        <v>62</v>
      </c>
      <c r="G133" s="113">
        <v>21785</v>
      </c>
      <c r="H133" s="13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2" customFormat="1" ht="15.75">
      <c r="A134" s="160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465</v>
      </c>
      <c r="F134" s="125" t="s">
        <v>70</v>
      </c>
      <c r="G134" s="104"/>
      <c r="H134" s="137"/>
      <c r="I134" s="13">
        <v>7512001</v>
      </c>
      <c r="J134" s="12"/>
      <c r="K134" s="13">
        <f t="shared" si="13"/>
        <v>0</v>
      </c>
    </row>
    <row r="135" spans="1:11" s="122" customFormat="1" ht="15.75">
      <c r="A135" s="160">
        <f t="shared" si="12"/>
        <v>6</v>
      </c>
      <c r="B135" s="27" t="s">
        <v>48</v>
      </c>
      <c r="C135" s="26">
        <v>42158</v>
      </c>
      <c r="D135" s="28" t="s">
        <v>526</v>
      </c>
      <c r="E135" s="28" t="s">
        <v>42</v>
      </c>
      <c r="F135" s="125" t="s">
        <v>49</v>
      </c>
      <c r="G135" s="104">
        <v>21825</v>
      </c>
      <c r="H135" s="137"/>
      <c r="I135" s="13">
        <f t="shared" ref="I135:I269" si="46">ROUND(H135*G135,0)</f>
        <v>0</v>
      </c>
      <c r="J135" s="12">
        <v>2357.85</v>
      </c>
      <c r="K135" s="13">
        <f t="shared" si="13"/>
        <v>51460076</v>
      </c>
    </row>
    <row r="136" spans="1:11" s="122" customFormat="1" ht="15.75">
      <c r="A136" s="160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5" t="s">
        <v>62</v>
      </c>
      <c r="G136" s="104">
        <v>21825</v>
      </c>
      <c r="H136" s="13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2" customFormat="1" ht="15.75">
      <c r="A137" s="160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5" t="s">
        <v>76</v>
      </c>
      <c r="G137" s="104">
        <v>21825</v>
      </c>
      <c r="H137" s="13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2" customFormat="1" ht="15.75">
      <c r="A138" s="160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5" t="s">
        <v>62</v>
      </c>
      <c r="G138" s="104">
        <v>21825</v>
      </c>
      <c r="H138" s="13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2" customFormat="1" ht="15.75">
      <c r="A139" s="160">
        <f t="shared" ref="A139:A277" si="47">IF(C139&lt;&gt;"",MONTH(C139),"")</f>
        <v>6</v>
      </c>
      <c r="B139" s="27" t="s">
        <v>57</v>
      </c>
      <c r="C139" s="26">
        <v>42158</v>
      </c>
      <c r="D139" s="28" t="s">
        <v>445</v>
      </c>
      <c r="E139" s="28" t="s">
        <v>42</v>
      </c>
      <c r="F139" s="125" t="s">
        <v>76</v>
      </c>
      <c r="G139" s="104">
        <v>21825</v>
      </c>
      <c r="H139" s="13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2" customFormat="1" ht="15.75">
      <c r="A140" s="160">
        <f t="shared" si="47"/>
        <v>6</v>
      </c>
      <c r="B140" s="27" t="s">
        <v>57</v>
      </c>
      <c r="C140" s="26">
        <v>42158</v>
      </c>
      <c r="D140" s="28" t="s">
        <v>527</v>
      </c>
      <c r="E140" s="28" t="s">
        <v>42</v>
      </c>
      <c r="F140" s="125" t="s">
        <v>62</v>
      </c>
      <c r="G140" s="104">
        <v>21825</v>
      </c>
      <c r="H140" s="13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2" customFormat="1" ht="15.75">
      <c r="A141" s="160">
        <f t="shared" si="47"/>
        <v>6</v>
      </c>
      <c r="B141" s="27" t="s">
        <v>57</v>
      </c>
      <c r="C141" s="26">
        <v>42158</v>
      </c>
      <c r="D141" s="28" t="s">
        <v>528</v>
      </c>
      <c r="E141" s="28" t="s">
        <v>42</v>
      </c>
      <c r="F141" s="125" t="s">
        <v>76</v>
      </c>
      <c r="G141" s="104">
        <v>21825</v>
      </c>
      <c r="H141" s="13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2" customFormat="1" ht="15.75">
      <c r="A142" s="160">
        <f t="shared" si="47"/>
        <v>6</v>
      </c>
      <c r="B142" s="27" t="s">
        <v>57</v>
      </c>
      <c r="C142" s="26">
        <v>42158</v>
      </c>
      <c r="D142" s="28" t="s">
        <v>522</v>
      </c>
      <c r="E142" s="28" t="s">
        <v>42</v>
      </c>
      <c r="F142" s="125" t="s">
        <v>62</v>
      </c>
      <c r="G142" s="104">
        <v>21825</v>
      </c>
      <c r="H142" s="13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2" customFormat="1" ht="15.75">
      <c r="A143" s="160">
        <f t="shared" si="47"/>
        <v>6</v>
      </c>
      <c r="B143" s="27" t="s">
        <v>57</v>
      </c>
      <c r="C143" s="26">
        <v>42158</v>
      </c>
      <c r="D143" s="28" t="s">
        <v>523</v>
      </c>
      <c r="E143" s="28" t="s">
        <v>42</v>
      </c>
      <c r="F143" s="125" t="s">
        <v>76</v>
      </c>
      <c r="G143" s="104">
        <v>21825</v>
      </c>
      <c r="H143" s="13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2" customFormat="1" ht="15.75">
      <c r="A144" s="160">
        <f t="shared" si="47"/>
        <v>6</v>
      </c>
      <c r="B144" s="27" t="s">
        <v>57</v>
      </c>
      <c r="C144" s="26">
        <v>42158</v>
      </c>
      <c r="D144" s="250" t="s">
        <v>520</v>
      </c>
      <c r="E144" s="28" t="s">
        <v>42</v>
      </c>
      <c r="F144" s="125" t="s">
        <v>62</v>
      </c>
      <c r="G144" s="104">
        <v>21825</v>
      </c>
      <c r="H144" s="13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2" customFormat="1" ht="15.75">
      <c r="A145" s="160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5" t="s">
        <v>70</v>
      </c>
      <c r="G145" s="104"/>
      <c r="H145" s="137"/>
      <c r="I145" s="13">
        <v>5514496</v>
      </c>
      <c r="J145" s="12"/>
      <c r="K145" s="13">
        <f t="shared" si="13"/>
        <v>0</v>
      </c>
    </row>
    <row r="146" spans="1:11" s="122" customFormat="1" ht="15.75">
      <c r="A146" s="160">
        <f t="shared" si="47"/>
        <v>6</v>
      </c>
      <c r="B146" s="27" t="s">
        <v>48</v>
      </c>
      <c r="C146" s="26">
        <v>42178</v>
      </c>
      <c r="D146" s="28" t="s">
        <v>526</v>
      </c>
      <c r="E146" s="28" t="s">
        <v>46</v>
      </c>
      <c r="F146" s="125" t="s">
        <v>49</v>
      </c>
      <c r="G146" s="104">
        <v>21835</v>
      </c>
      <c r="H146" s="13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2" customFormat="1" ht="15.75">
      <c r="A147" s="160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5" t="s">
        <v>62</v>
      </c>
      <c r="G147" s="104">
        <v>21835</v>
      </c>
      <c r="H147" s="13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2" customFormat="1" ht="15.75">
      <c r="A148" s="160">
        <f t="shared" si="47"/>
        <v>6</v>
      </c>
      <c r="B148" s="27" t="s">
        <v>57</v>
      </c>
      <c r="C148" s="26">
        <v>42178</v>
      </c>
      <c r="D148" s="28" t="s">
        <v>445</v>
      </c>
      <c r="E148" s="28" t="s">
        <v>46</v>
      </c>
      <c r="F148" s="125" t="s">
        <v>76</v>
      </c>
      <c r="G148" s="104">
        <v>21835</v>
      </c>
      <c r="H148" s="13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2" customFormat="1" ht="15.75">
      <c r="A149" s="160">
        <f t="shared" si="47"/>
        <v>6</v>
      </c>
      <c r="B149" s="27" t="s">
        <v>57</v>
      </c>
      <c r="C149" s="26">
        <v>42178</v>
      </c>
      <c r="D149" s="250" t="s">
        <v>520</v>
      </c>
      <c r="E149" s="28" t="s">
        <v>46</v>
      </c>
      <c r="F149" s="125" t="s">
        <v>62</v>
      </c>
      <c r="G149" s="104">
        <v>21835</v>
      </c>
      <c r="H149" s="13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2" customFormat="1" ht="15.75">
      <c r="A150" s="160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5" t="s">
        <v>70</v>
      </c>
      <c r="G150" s="113"/>
      <c r="H150" s="137"/>
      <c r="I150" s="13">
        <v>1390500</v>
      </c>
      <c r="J150" s="12"/>
      <c r="K150" s="13">
        <f t="shared" si="13"/>
        <v>0</v>
      </c>
    </row>
    <row r="151" spans="1:11" s="122" customFormat="1" ht="15.75">
      <c r="A151" s="160">
        <f t="shared" si="47"/>
        <v>7</v>
      </c>
      <c r="B151" s="255" t="s">
        <v>64</v>
      </c>
      <c r="C151" s="26">
        <v>42207</v>
      </c>
      <c r="D151" s="28" t="s">
        <v>565</v>
      </c>
      <c r="E151" s="28" t="s">
        <v>256</v>
      </c>
      <c r="F151" s="125" t="s">
        <v>55</v>
      </c>
      <c r="G151" s="113">
        <v>21775</v>
      </c>
      <c r="H151" s="13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2" customFormat="1" ht="15.75">
      <c r="A152" s="160">
        <f t="shared" si="47"/>
        <v>7</v>
      </c>
      <c r="B152" s="255" t="s">
        <v>64</v>
      </c>
      <c r="C152" s="26">
        <v>42207</v>
      </c>
      <c r="D152" s="28" t="s">
        <v>566</v>
      </c>
      <c r="E152" s="28" t="s">
        <v>256</v>
      </c>
      <c r="F152" s="125" t="s">
        <v>55</v>
      </c>
      <c r="G152" s="113">
        <v>21775</v>
      </c>
      <c r="H152" s="13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2" customFormat="1" ht="15.75">
      <c r="A153" s="160">
        <f t="shared" si="47"/>
        <v>7</v>
      </c>
      <c r="B153" s="27" t="s">
        <v>48</v>
      </c>
      <c r="C153" s="26">
        <v>42193</v>
      </c>
      <c r="D153" s="28" t="s">
        <v>605</v>
      </c>
      <c r="E153" s="28" t="s">
        <v>464</v>
      </c>
      <c r="F153" s="125" t="s">
        <v>49</v>
      </c>
      <c r="G153" s="113">
        <v>21780</v>
      </c>
      <c r="H153" s="13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2" customFormat="1" ht="15.75">
      <c r="A154" s="160">
        <f t="shared" ref="A154:A155" si="48">IF(C154&lt;&gt;"",MONTH(C154),"")</f>
        <v>7</v>
      </c>
      <c r="B154" s="27" t="s">
        <v>57</v>
      </c>
      <c r="C154" s="26">
        <v>42193</v>
      </c>
      <c r="D154" s="28" t="s">
        <v>374</v>
      </c>
      <c r="E154" s="28" t="s">
        <v>464</v>
      </c>
      <c r="F154" s="125" t="s">
        <v>62</v>
      </c>
      <c r="G154" s="113">
        <v>21780</v>
      </c>
      <c r="H154" s="13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2" customFormat="1" ht="15.75">
      <c r="A155" s="160">
        <f t="shared" si="48"/>
        <v>7</v>
      </c>
      <c r="B155" s="27" t="s">
        <v>57</v>
      </c>
      <c r="C155" s="26">
        <v>42193</v>
      </c>
      <c r="D155" s="28" t="s">
        <v>375</v>
      </c>
      <c r="E155" s="28" t="s">
        <v>464</v>
      </c>
      <c r="F155" s="125" t="s">
        <v>76</v>
      </c>
      <c r="G155" s="113">
        <v>21780</v>
      </c>
      <c r="H155" s="13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2" customFormat="1" ht="15.75">
      <c r="A156" s="160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464</v>
      </c>
      <c r="F156" s="125" t="s">
        <v>62</v>
      </c>
      <c r="G156" s="113">
        <v>21780</v>
      </c>
      <c r="H156" s="13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49" customFormat="1" ht="15.75">
      <c r="A157" s="241">
        <f t="shared" si="51"/>
        <v>7</v>
      </c>
      <c r="B157" s="242" t="s">
        <v>57</v>
      </c>
      <c r="C157" s="243">
        <v>42193</v>
      </c>
      <c r="D157" s="244" t="s">
        <v>61</v>
      </c>
      <c r="E157" s="244" t="s">
        <v>464</v>
      </c>
      <c r="F157" s="245" t="s">
        <v>70</v>
      </c>
      <c r="G157" s="246">
        <v>21780</v>
      </c>
      <c r="H157" s="247"/>
      <c r="I157" s="248">
        <v>661500</v>
      </c>
      <c r="J157" s="252"/>
      <c r="K157" s="248"/>
    </row>
    <row r="158" spans="1:11" s="122" customFormat="1" ht="15.75">
      <c r="A158" s="160">
        <f t="shared" si="47"/>
        <v>7</v>
      </c>
      <c r="B158" s="27" t="s">
        <v>48</v>
      </c>
      <c r="C158" s="26">
        <v>42212</v>
      </c>
      <c r="D158" s="28" t="s">
        <v>384</v>
      </c>
      <c r="E158" s="28" t="s">
        <v>256</v>
      </c>
      <c r="F158" s="125" t="s">
        <v>49</v>
      </c>
      <c r="G158" s="113">
        <v>21845</v>
      </c>
      <c r="H158" s="137"/>
      <c r="I158" s="13">
        <f t="shared" si="46"/>
        <v>0</v>
      </c>
      <c r="J158" s="12">
        <v>63758.62</v>
      </c>
      <c r="K158" s="13">
        <f t="shared" ref="K158:K278" si="54">ROUND(G158*J158,0)</f>
        <v>1392807054</v>
      </c>
    </row>
    <row r="159" spans="1:11" s="122" customFormat="1" ht="15.75">
      <c r="A159" s="160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5" t="s">
        <v>62</v>
      </c>
      <c r="G159" s="113">
        <v>21845</v>
      </c>
      <c r="H159" s="13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2" customFormat="1" ht="15.75">
      <c r="A160" s="160">
        <f t="shared" si="55"/>
        <v>7</v>
      </c>
      <c r="B160" s="27" t="s">
        <v>57</v>
      </c>
      <c r="C160" s="26">
        <v>42212</v>
      </c>
      <c r="D160" s="28" t="s">
        <v>445</v>
      </c>
      <c r="E160" s="28" t="s">
        <v>256</v>
      </c>
      <c r="F160" s="125" t="s">
        <v>76</v>
      </c>
      <c r="G160" s="113">
        <v>21845</v>
      </c>
      <c r="H160" s="13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2" customFormat="1" ht="15.75">
      <c r="A161" s="160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5" t="s">
        <v>62</v>
      </c>
      <c r="G161" s="113">
        <v>21845</v>
      </c>
      <c r="H161" s="13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2" customFormat="1" ht="15.75">
      <c r="A162" s="160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5" t="s">
        <v>76</v>
      </c>
      <c r="G162" s="113">
        <v>21845</v>
      </c>
      <c r="H162" s="13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2" customFormat="1" ht="15.75">
      <c r="A163" s="160">
        <f t="shared" ref="A163" si="61">IF(C163&lt;&gt;"",MONTH(C163),"")</f>
        <v>8</v>
      </c>
      <c r="B163" s="27" t="s">
        <v>64</v>
      </c>
      <c r="C163" s="26">
        <v>42231</v>
      </c>
      <c r="D163" s="28" t="s">
        <v>609</v>
      </c>
      <c r="E163" s="28" t="s">
        <v>465</v>
      </c>
      <c r="F163" s="125" t="s">
        <v>55</v>
      </c>
      <c r="G163" s="113">
        <v>21780</v>
      </c>
      <c r="H163" s="13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2" customFormat="1" ht="15.75">
      <c r="A164" s="160">
        <f t="shared" si="47"/>
        <v>8</v>
      </c>
      <c r="B164" s="27" t="s">
        <v>48</v>
      </c>
      <c r="C164" s="26">
        <v>42220</v>
      </c>
      <c r="D164" s="28" t="s">
        <v>384</v>
      </c>
      <c r="E164" s="28" t="s">
        <v>256</v>
      </c>
      <c r="F164" s="125" t="s">
        <v>49</v>
      </c>
      <c r="G164" s="113">
        <v>21805</v>
      </c>
      <c r="H164" s="13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2" customFormat="1" ht="15.75">
      <c r="A165" s="160">
        <f t="shared" ref="A165:A167" si="64">IF(C165&lt;&gt;"",MONTH(C165),"")</f>
        <v>8</v>
      </c>
      <c r="B165" s="27" t="s">
        <v>57</v>
      </c>
      <c r="C165" s="26">
        <v>42220</v>
      </c>
      <c r="D165" s="28" t="s">
        <v>606</v>
      </c>
      <c r="E165" s="28" t="s">
        <v>256</v>
      </c>
      <c r="F165" s="125" t="s">
        <v>62</v>
      </c>
      <c r="G165" s="113">
        <v>21805</v>
      </c>
      <c r="H165" s="13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2" customFormat="1" ht="15.75">
      <c r="A166" s="160">
        <f t="shared" si="64"/>
        <v>8</v>
      </c>
      <c r="B166" s="27" t="s">
        <v>57</v>
      </c>
      <c r="C166" s="26">
        <v>42220</v>
      </c>
      <c r="D166" s="28" t="s">
        <v>607</v>
      </c>
      <c r="E166" s="28" t="s">
        <v>256</v>
      </c>
      <c r="F166" s="125" t="s">
        <v>76</v>
      </c>
      <c r="G166" s="113">
        <v>21805</v>
      </c>
      <c r="H166" s="13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2" customFormat="1" ht="15.75">
      <c r="A167" s="160">
        <f t="shared" si="64"/>
        <v>8</v>
      </c>
      <c r="B167" s="27" t="s">
        <v>57</v>
      </c>
      <c r="C167" s="26">
        <v>42220</v>
      </c>
      <c r="D167" s="28" t="s">
        <v>608</v>
      </c>
      <c r="E167" s="28" t="s">
        <v>256</v>
      </c>
      <c r="F167" s="125" t="s">
        <v>63</v>
      </c>
      <c r="G167" s="113">
        <v>21805</v>
      </c>
      <c r="H167" s="13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2" customFormat="1" ht="15.75">
      <c r="A168" s="160">
        <f t="shared" ref="A168" si="67">IF(C168&lt;&gt;"",MONTH(C168),"")</f>
        <v>8</v>
      </c>
      <c r="B168" s="27" t="s">
        <v>57</v>
      </c>
      <c r="C168" s="26">
        <v>42220</v>
      </c>
      <c r="D168" s="28" t="s">
        <v>520</v>
      </c>
      <c r="E168" s="28" t="s">
        <v>256</v>
      </c>
      <c r="F168" s="125" t="s">
        <v>62</v>
      </c>
      <c r="G168" s="113">
        <v>21805</v>
      </c>
      <c r="H168" s="13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49" customFormat="1" ht="15.75">
      <c r="A169" s="241">
        <f t="shared" ref="A169" si="70">IF(C169&lt;&gt;"",MONTH(C169),"")</f>
        <v>8</v>
      </c>
      <c r="B169" s="242" t="s">
        <v>57</v>
      </c>
      <c r="C169" s="243">
        <v>42220</v>
      </c>
      <c r="D169" s="244" t="s">
        <v>61</v>
      </c>
      <c r="E169" s="244" t="s">
        <v>256</v>
      </c>
      <c r="F169" s="245" t="s">
        <v>70</v>
      </c>
      <c r="G169" s="246">
        <v>21805</v>
      </c>
      <c r="H169" s="247"/>
      <c r="I169" s="248">
        <v>4568001</v>
      </c>
      <c r="J169" s="252"/>
      <c r="K169" s="248">
        <f t="shared" ref="K169" si="71">ROUND(G169*J169,0)</f>
        <v>0</v>
      </c>
    </row>
    <row r="170" spans="1:11" s="275" customFormat="1" ht="15.75">
      <c r="A170" s="268">
        <f t="shared" si="47"/>
        <v>8</v>
      </c>
      <c r="B170" s="269" t="s">
        <v>48</v>
      </c>
      <c r="C170" s="270">
        <v>42227</v>
      </c>
      <c r="D170" s="271" t="s">
        <v>526</v>
      </c>
      <c r="E170" s="28" t="s">
        <v>721</v>
      </c>
      <c r="F170" s="272" t="s">
        <v>49</v>
      </c>
      <c r="G170" s="273">
        <v>21780</v>
      </c>
      <c r="H170" s="274"/>
      <c r="I170" s="202">
        <f t="shared" si="46"/>
        <v>0</v>
      </c>
      <c r="J170" s="201">
        <v>22521.1</v>
      </c>
      <c r="K170" s="202">
        <f t="shared" si="54"/>
        <v>490509558</v>
      </c>
    </row>
    <row r="171" spans="1:11" s="275" customFormat="1" ht="15.75">
      <c r="A171" s="268">
        <f t="shared" ref="A171:A172" si="72">IF(C171&lt;&gt;"",MONTH(C171),"")</f>
        <v>8</v>
      </c>
      <c r="B171" s="269" t="s">
        <v>57</v>
      </c>
      <c r="C171" s="270">
        <v>42227</v>
      </c>
      <c r="D171" s="271" t="s">
        <v>374</v>
      </c>
      <c r="E171" s="28" t="s">
        <v>721</v>
      </c>
      <c r="F171" s="272" t="s">
        <v>62</v>
      </c>
      <c r="G171" s="273">
        <v>21780</v>
      </c>
      <c r="H171" s="274"/>
      <c r="I171" s="202">
        <f t="shared" ref="I171:I172" si="73">ROUND(H171*G171,0)</f>
        <v>0</v>
      </c>
      <c r="J171" s="201">
        <v>9.91</v>
      </c>
      <c r="K171" s="202">
        <f t="shared" ref="K171:K172" si="74">ROUND(G171*J171,0)</f>
        <v>215840</v>
      </c>
    </row>
    <row r="172" spans="1:11" s="275" customFormat="1" ht="15.75">
      <c r="A172" s="268">
        <f t="shared" si="72"/>
        <v>8</v>
      </c>
      <c r="B172" s="269" t="s">
        <v>57</v>
      </c>
      <c r="C172" s="270">
        <v>42227</v>
      </c>
      <c r="D172" s="271" t="s">
        <v>375</v>
      </c>
      <c r="E172" s="28" t="s">
        <v>721</v>
      </c>
      <c r="F172" s="125" t="s">
        <v>76</v>
      </c>
      <c r="G172" s="273">
        <v>21780</v>
      </c>
      <c r="H172" s="274"/>
      <c r="I172" s="202">
        <f t="shared" si="73"/>
        <v>0</v>
      </c>
      <c r="J172" s="201">
        <v>0.99</v>
      </c>
      <c r="K172" s="202">
        <f t="shared" si="74"/>
        <v>21562</v>
      </c>
    </row>
    <row r="173" spans="1:11" s="122" customFormat="1" ht="15.75">
      <c r="A173" s="160">
        <f t="shared" si="47"/>
        <v>8</v>
      </c>
      <c r="B173" s="27" t="s">
        <v>48</v>
      </c>
      <c r="C173" s="26">
        <v>42233</v>
      </c>
      <c r="D173" s="28" t="s">
        <v>521</v>
      </c>
      <c r="E173" s="28" t="s">
        <v>465</v>
      </c>
      <c r="F173" s="125" t="s">
        <v>49</v>
      </c>
      <c r="G173" s="113">
        <v>22106</v>
      </c>
      <c r="H173" s="13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2" customFormat="1" ht="15.75">
      <c r="A174" s="160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465</v>
      </c>
      <c r="F174" s="125" t="s">
        <v>62</v>
      </c>
      <c r="G174" s="113">
        <v>22106</v>
      </c>
      <c r="H174" s="13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2" customFormat="1" ht="15.75">
      <c r="A175" s="160">
        <f t="shared" si="75"/>
        <v>8</v>
      </c>
      <c r="B175" s="27" t="s">
        <v>57</v>
      </c>
      <c r="C175" s="26">
        <v>42233</v>
      </c>
      <c r="D175" s="28" t="s">
        <v>445</v>
      </c>
      <c r="E175" s="28" t="s">
        <v>465</v>
      </c>
      <c r="F175" s="125" t="s">
        <v>76</v>
      </c>
      <c r="G175" s="113">
        <v>22106</v>
      </c>
      <c r="H175" s="13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2" customFormat="1" ht="15.75">
      <c r="A176" s="160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465</v>
      </c>
      <c r="F176" s="125" t="s">
        <v>62</v>
      </c>
      <c r="G176" s="113">
        <v>22106</v>
      </c>
      <c r="H176" s="13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2" customFormat="1" ht="15.75">
      <c r="A177" s="160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465</v>
      </c>
      <c r="F177" s="125" t="s">
        <v>76</v>
      </c>
      <c r="G177" s="113">
        <v>22106</v>
      </c>
      <c r="H177" s="13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2" customFormat="1" ht="15.75">
      <c r="A178" s="160">
        <f>IF(C178&lt;&gt;"",MONTH(C178),"")</f>
        <v>8</v>
      </c>
      <c r="B178" s="27" t="s">
        <v>51</v>
      </c>
      <c r="C178" s="26">
        <v>42240</v>
      </c>
      <c r="D178" s="28" t="s">
        <v>610</v>
      </c>
      <c r="E178" s="28" t="s">
        <v>256</v>
      </c>
      <c r="F178" s="125" t="s">
        <v>55</v>
      </c>
      <c r="G178" s="113">
        <v>22340</v>
      </c>
      <c r="H178" s="13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2" customFormat="1" ht="15.75">
      <c r="A179" s="160">
        <f t="shared" si="47"/>
        <v>8</v>
      </c>
      <c r="B179" s="27" t="s">
        <v>48</v>
      </c>
      <c r="C179" s="26">
        <v>42242</v>
      </c>
      <c r="D179" s="28" t="s">
        <v>521</v>
      </c>
      <c r="E179" s="28" t="s">
        <v>465</v>
      </c>
      <c r="F179" s="125" t="s">
        <v>49</v>
      </c>
      <c r="G179" s="113">
        <v>22520</v>
      </c>
      <c r="H179" s="13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2" customFormat="1" ht="15.75">
      <c r="A180" s="160">
        <f t="shared" ref="A180:A182" si="78">IF(C180&lt;&gt;"",MONTH(C180),"")</f>
        <v>8</v>
      </c>
      <c r="B180" s="27" t="s">
        <v>57</v>
      </c>
      <c r="C180" s="26">
        <v>42242</v>
      </c>
      <c r="D180" s="28" t="s">
        <v>608</v>
      </c>
      <c r="E180" s="28" t="s">
        <v>465</v>
      </c>
      <c r="F180" s="125" t="s">
        <v>63</v>
      </c>
      <c r="G180" s="113">
        <v>22520</v>
      </c>
      <c r="H180" s="13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2" customFormat="1" ht="15.75">
      <c r="A181" s="160">
        <f t="shared" si="78"/>
        <v>8</v>
      </c>
      <c r="B181" s="27" t="s">
        <v>57</v>
      </c>
      <c r="C181" s="26">
        <v>42242</v>
      </c>
      <c r="D181" s="28" t="s">
        <v>606</v>
      </c>
      <c r="E181" s="28" t="s">
        <v>465</v>
      </c>
      <c r="F181" s="125" t="s">
        <v>62</v>
      </c>
      <c r="G181" s="113">
        <v>22520</v>
      </c>
      <c r="H181" s="13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2" customFormat="1" ht="15.75">
      <c r="A182" s="160">
        <f t="shared" si="78"/>
        <v>8</v>
      </c>
      <c r="B182" s="27" t="s">
        <v>57</v>
      </c>
      <c r="C182" s="26">
        <v>42242</v>
      </c>
      <c r="D182" s="28" t="s">
        <v>607</v>
      </c>
      <c r="E182" s="28" t="s">
        <v>465</v>
      </c>
      <c r="F182" s="125" t="s">
        <v>76</v>
      </c>
      <c r="G182" s="113">
        <v>22520</v>
      </c>
      <c r="H182" s="13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2" customFormat="1" ht="15.75">
      <c r="A183" s="160">
        <f t="shared" ref="A183" si="81">IF(C183&lt;&gt;"",MONTH(C183),"")</f>
        <v>8</v>
      </c>
      <c r="B183" s="27" t="s">
        <v>57</v>
      </c>
      <c r="C183" s="26">
        <v>42242</v>
      </c>
      <c r="D183" s="28" t="s">
        <v>520</v>
      </c>
      <c r="E183" s="28" t="s">
        <v>465</v>
      </c>
      <c r="F183" s="125" t="s">
        <v>62</v>
      </c>
      <c r="G183" s="113">
        <v>22520</v>
      </c>
      <c r="H183" s="13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49" customFormat="1" ht="15.75">
      <c r="A184" s="241">
        <f t="shared" ref="A184" si="84">IF(C184&lt;&gt;"",MONTH(C184),"")</f>
        <v>8</v>
      </c>
      <c r="B184" s="242" t="s">
        <v>57</v>
      </c>
      <c r="C184" s="243">
        <v>42242</v>
      </c>
      <c r="D184" s="244" t="s">
        <v>61</v>
      </c>
      <c r="E184" s="28" t="s">
        <v>465</v>
      </c>
      <c r="F184" s="245" t="s">
        <v>70</v>
      </c>
      <c r="G184" s="246">
        <v>22520</v>
      </c>
      <c r="H184" s="247"/>
      <c r="I184" s="248">
        <v>35905079</v>
      </c>
      <c r="J184" s="252"/>
      <c r="K184" s="248">
        <f t="shared" ref="K184" si="85">ROUND(G184*J184,0)</f>
        <v>0</v>
      </c>
    </row>
    <row r="185" spans="1:11" s="122" customFormat="1" ht="15.75">
      <c r="A185" s="160">
        <f t="shared" si="47"/>
        <v>8</v>
      </c>
      <c r="B185" s="27" t="s">
        <v>48</v>
      </c>
      <c r="C185" s="26">
        <v>42243</v>
      </c>
      <c r="D185" s="28" t="s">
        <v>384</v>
      </c>
      <c r="E185" s="28" t="s">
        <v>256</v>
      </c>
      <c r="F185" s="125" t="s">
        <v>49</v>
      </c>
      <c r="G185" s="113">
        <v>22510</v>
      </c>
      <c r="H185" s="13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2" customFormat="1" ht="15.75">
      <c r="A186" s="160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5" t="s">
        <v>62</v>
      </c>
      <c r="G186" s="113">
        <v>22510</v>
      </c>
      <c r="H186" s="13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2" customFormat="1" ht="15.75">
      <c r="A187" s="160">
        <f t="shared" si="86"/>
        <v>8</v>
      </c>
      <c r="B187" s="27" t="s">
        <v>57</v>
      </c>
      <c r="C187" s="26">
        <v>42243</v>
      </c>
      <c r="D187" s="28" t="s">
        <v>445</v>
      </c>
      <c r="E187" s="28" t="s">
        <v>256</v>
      </c>
      <c r="F187" s="125" t="s">
        <v>76</v>
      </c>
      <c r="G187" s="113">
        <v>22510</v>
      </c>
      <c r="H187" s="13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2" customFormat="1" ht="15.75">
      <c r="A188" s="160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5" t="s">
        <v>62</v>
      </c>
      <c r="G188" s="113">
        <v>22510</v>
      </c>
      <c r="H188" s="13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2" customFormat="1" ht="15.75">
      <c r="A189" s="160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5" t="s">
        <v>76</v>
      </c>
      <c r="G189" s="113">
        <v>22510</v>
      </c>
      <c r="H189" s="13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2" customFormat="1" ht="15.75">
      <c r="A190" s="160">
        <f t="shared" si="47"/>
        <v>9</v>
      </c>
      <c r="B190" s="158" t="s">
        <v>48</v>
      </c>
      <c r="C190" s="157">
        <v>42254</v>
      </c>
      <c r="D190" s="250" t="s">
        <v>384</v>
      </c>
      <c r="E190" s="28" t="s">
        <v>256</v>
      </c>
      <c r="F190" s="125" t="s">
        <v>49</v>
      </c>
      <c r="G190" s="113">
        <v>22450</v>
      </c>
      <c r="H190" s="13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2" customFormat="1" ht="15.75">
      <c r="A191" s="160">
        <f t="shared" ref="A191:A193" si="89">IF(C191&lt;&gt;"",MONTH(C191),"")</f>
        <v>9</v>
      </c>
      <c r="B191" s="158" t="s">
        <v>57</v>
      </c>
      <c r="C191" s="157">
        <v>42254</v>
      </c>
      <c r="D191" s="250" t="s">
        <v>680</v>
      </c>
      <c r="E191" s="28" t="s">
        <v>256</v>
      </c>
      <c r="F191" s="125" t="s">
        <v>62</v>
      </c>
      <c r="G191" s="113">
        <v>22450</v>
      </c>
      <c r="H191" s="13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2" customFormat="1" ht="15.75">
      <c r="A192" s="160">
        <f t="shared" si="89"/>
        <v>9</v>
      </c>
      <c r="B192" s="158" t="s">
        <v>57</v>
      </c>
      <c r="C192" s="157">
        <v>42254</v>
      </c>
      <c r="D192" s="250" t="s">
        <v>681</v>
      </c>
      <c r="E192" s="28" t="s">
        <v>256</v>
      </c>
      <c r="F192" s="125" t="s">
        <v>76</v>
      </c>
      <c r="G192" s="113">
        <v>22450</v>
      </c>
      <c r="H192" s="13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2" customFormat="1" ht="15.75">
      <c r="A193" s="160">
        <f t="shared" si="89"/>
        <v>9</v>
      </c>
      <c r="B193" s="158" t="s">
        <v>57</v>
      </c>
      <c r="C193" s="157">
        <v>42254</v>
      </c>
      <c r="D193" s="250" t="s">
        <v>682</v>
      </c>
      <c r="E193" s="28" t="s">
        <v>256</v>
      </c>
      <c r="F193" s="125" t="s">
        <v>63</v>
      </c>
      <c r="G193" s="113">
        <v>22450</v>
      </c>
      <c r="H193" s="13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2" customFormat="1" ht="15.75">
      <c r="A194" s="160">
        <f t="shared" ref="A194" si="92">IF(C194&lt;&gt;"",MONTH(C194),"")</f>
        <v>9</v>
      </c>
      <c r="B194" s="158" t="s">
        <v>57</v>
      </c>
      <c r="C194" s="157">
        <v>42254</v>
      </c>
      <c r="D194" s="250" t="s">
        <v>520</v>
      </c>
      <c r="E194" s="28" t="s">
        <v>256</v>
      </c>
      <c r="F194" s="125" t="s">
        <v>62</v>
      </c>
      <c r="G194" s="113">
        <v>22450</v>
      </c>
      <c r="H194" s="13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5" customFormat="1" ht="15.75">
      <c r="A195" s="268">
        <f t="shared" ref="A195" si="95">IF(C195&lt;&gt;"",MONTH(C195),"")</f>
        <v>9</v>
      </c>
      <c r="B195" s="277" t="s">
        <v>57</v>
      </c>
      <c r="C195" s="278">
        <v>42254</v>
      </c>
      <c r="D195" s="279" t="s">
        <v>683</v>
      </c>
      <c r="E195" s="271" t="s">
        <v>256</v>
      </c>
      <c r="F195" s="272" t="s">
        <v>70</v>
      </c>
      <c r="G195" s="273"/>
      <c r="H195" s="202"/>
      <c r="I195" s="202">
        <v>4039922</v>
      </c>
      <c r="J195" s="201"/>
      <c r="K195" s="202">
        <f t="shared" ref="K195" si="96">ROUND(G195*J195,0)</f>
        <v>0</v>
      </c>
    </row>
    <row r="196" spans="1:11" s="122" customFormat="1" ht="15.75">
      <c r="A196" s="160">
        <f t="shared" ref="A196" si="97">IF(C196&lt;&gt;"",MONTH(C196),"")</f>
        <v>9</v>
      </c>
      <c r="B196" s="27" t="s">
        <v>64</v>
      </c>
      <c r="C196" s="26">
        <v>42263</v>
      </c>
      <c r="D196" s="28" t="s">
        <v>610</v>
      </c>
      <c r="E196" s="28" t="s">
        <v>256</v>
      </c>
      <c r="F196" s="125" t="s">
        <v>55</v>
      </c>
      <c r="G196" s="113">
        <v>22445</v>
      </c>
      <c r="H196" s="13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2" customFormat="1" ht="15.75">
      <c r="A197" s="160">
        <f t="shared" ref="A197" si="100">IF(C197&lt;&gt;"",MONTH(C197),"")</f>
        <v>9</v>
      </c>
      <c r="B197" s="27" t="s">
        <v>64</v>
      </c>
      <c r="C197" s="26">
        <v>42263</v>
      </c>
      <c r="D197" s="28" t="s">
        <v>609</v>
      </c>
      <c r="E197" s="28" t="s">
        <v>256</v>
      </c>
      <c r="F197" s="125" t="s">
        <v>55</v>
      </c>
      <c r="G197" s="113">
        <v>22445</v>
      </c>
      <c r="H197" s="13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2" customFormat="1" ht="15.75">
      <c r="A198" s="160">
        <f t="shared" si="47"/>
        <v>9</v>
      </c>
      <c r="B198" s="158" t="s">
        <v>48</v>
      </c>
      <c r="C198" s="157">
        <v>42265</v>
      </c>
      <c r="D198" s="250" t="s">
        <v>384</v>
      </c>
      <c r="E198" s="28" t="s">
        <v>256</v>
      </c>
      <c r="F198" s="125" t="s">
        <v>49</v>
      </c>
      <c r="G198" s="113">
        <v>22500</v>
      </c>
      <c r="H198" s="13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2" customFormat="1" ht="15.75">
      <c r="A199" s="160">
        <f t="shared" ref="A199:A202" si="103">IF(C199&lt;&gt;"",MONTH(C199),"")</f>
        <v>9</v>
      </c>
      <c r="B199" s="158" t="s">
        <v>57</v>
      </c>
      <c r="C199" s="157">
        <v>42265</v>
      </c>
      <c r="D199" s="250" t="s">
        <v>260</v>
      </c>
      <c r="E199" s="28" t="s">
        <v>256</v>
      </c>
      <c r="F199" s="125" t="s">
        <v>62</v>
      </c>
      <c r="G199" s="113">
        <v>22500</v>
      </c>
      <c r="H199" s="137"/>
      <c r="I199" s="13">
        <f t="shared" ref="I199:I202" si="104">ROUND(H199*G199,0)</f>
        <v>0</v>
      </c>
      <c r="J199" s="276">
        <v>10</v>
      </c>
      <c r="K199" s="13">
        <f t="shared" ref="K199:K202" si="105">ROUND(G199*J199,0)</f>
        <v>225000</v>
      </c>
    </row>
    <row r="200" spans="1:11" s="122" customFormat="1" ht="15.75">
      <c r="A200" s="160">
        <f t="shared" si="103"/>
        <v>9</v>
      </c>
      <c r="B200" s="158" t="s">
        <v>57</v>
      </c>
      <c r="C200" s="157">
        <v>42265</v>
      </c>
      <c r="D200" s="250" t="s">
        <v>445</v>
      </c>
      <c r="E200" s="28" t="s">
        <v>256</v>
      </c>
      <c r="F200" s="125" t="s">
        <v>76</v>
      </c>
      <c r="G200" s="113">
        <v>22500</v>
      </c>
      <c r="H200" s="13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2" customFormat="1" ht="15.75">
      <c r="A201" s="160">
        <f t="shared" si="103"/>
        <v>9</v>
      </c>
      <c r="B201" s="158" t="s">
        <v>57</v>
      </c>
      <c r="C201" s="157">
        <v>42265</v>
      </c>
      <c r="D201" s="250" t="s">
        <v>262</v>
      </c>
      <c r="E201" s="28" t="s">
        <v>256</v>
      </c>
      <c r="F201" s="125" t="s">
        <v>62</v>
      </c>
      <c r="G201" s="113">
        <v>22500</v>
      </c>
      <c r="H201" s="13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2" customFormat="1" ht="15.75">
      <c r="A202" s="160">
        <f t="shared" si="103"/>
        <v>9</v>
      </c>
      <c r="B202" s="158" t="s">
        <v>57</v>
      </c>
      <c r="C202" s="157">
        <v>42265</v>
      </c>
      <c r="D202" s="250" t="s">
        <v>263</v>
      </c>
      <c r="E202" s="28" t="s">
        <v>256</v>
      </c>
      <c r="F202" s="125" t="s">
        <v>76</v>
      </c>
      <c r="G202" s="113">
        <v>22500</v>
      </c>
      <c r="H202" s="13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2" customFormat="1" ht="15.75">
      <c r="A203" s="160">
        <f t="shared" si="47"/>
        <v>9</v>
      </c>
      <c r="B203" s="158" t="s">
        <v>48</v>
      </c>
      <c r="C203" s="157">
        <v>42277</v>
      </c>
      <c r="D203" s="250" t="s">
        <v>384</v>
      </c>
      <c r="E203" s="28" t="s">
        <v>256</v>
      </c>
      <c r="F203" s="125" t="s">
        <v>49</v>
      </c>
      <c r="G203" s="113">
        <v>22450</v>
      </c>
      <c r="H203" s="13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2" customFormat="1" ht="15.75">
      <c r="A204" s="160">
        <f t="shared" ref="A204:A206" si="106">IF(C204&lt;&gt;"",MONTH(C204),"")</f>
        <v>9</v>
      </c>
      <c r="B204" s="158" t="s">
        <v>57</v>
      </c>
      <c r="C204" s="157">
        <v>42277</v>
      </c>
      <c r="D204" s="250" t="s">
        <v>522</v>
      </c>
      <c r="E204" s="28" t="s">
        <v>256</v>
      </c>
      <c r="F204" s="125" t="s">
        <v>62</v>
      </c>
      <c r="G204" s="113">
        <v>22450</v>
      </c>
      <c r="H204" s="13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2" customFormat="1" ht="15.75">
      <c r="A205" s="160">
        <f t="shared" si="106"/>
        <v>9</v>
      </c>
      <c r="B205" s="158" t="s">
        <v>57</v>
      </c>
      <c r="C205" s="157">
        <v>42277</v>
      </c>
      <c r="D205" s="250" t="s">
        <v>523</v>
      </c>
      <c r="E205" s="28" t="s">
        <v>256</v>
      </c>
      <c r="F205" s="125" t="s">
        <v>76</v>
      </c>
      <c r="G205" s="113">
        <v>22450</v>
      </c>
      <c r="H205" s="13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2" customFormat="1" ht="15.75">
      <c r="A206" s="160">
        <f t="shared" si="106"/>
        <v>9</v>
      </c>
      <c r="B206" s="158" t="s">
        <v>57</v>
      </c>
      <c r="C206" s="157">
        <v>42277</v>
      </c>
      <c r="D206" s="250" t="s">
        <v>608</v>
      </c>
      <c r="E206" s="28" t="s">
        <v>256</v>
      </c>
      <c r="F206" s="125" t="s">
        <v>63</v>
      </c>
      <c r="G206" s="113">
        <v>22450</v>
      </c>
      <c r="H206" s="13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2" customFormat="1" ht="15.75">
      <c r="A207" s="160">
        <f t="shared" ref="A207" si="109">IF(C207&lt;&gt;"",MONTH(C207),"")</f>
        <v>9</v>
      </c>
      <c r="B207" s="158" t="s">
        <v>57</v>
      </c>
      <c r="C207" s="157">
        <v>42277</v>
      </c>
      <c r="D207" s="250" t="s">
        <v>520</v>
      </c>
      <c r="E207" s="28" t="s">
        <v>256</v>
      </c>
      <c r="F207" s="125" t="s">
        <v>62</v>
      </c>
      <c r="G207" s="113">
        <v>22450</v>
      </c>
      <c r="H207" s="13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2" customFormat="1" ht="15.75">
      <c r="A208" s="160">
        <f t="shared" ref="A208" si="112">IF(C208&lt;&gt;"",MONTH(C208),"")</f>
        <v>9</v>
      </c>
      <c r="B208" s="158" t="s">
        <v>57</v>
      </c>
      <c r="C208" s="157">
        <v>42277</v>
      </c>
      <c r="D208" s="250" t="s">
        <v>61</v>
      </c>
      <c r="E208" s="28" t="s">
        <v>256</v>
      </c>
      <c r="F208" s="125" t="s">
        <v>70</v>
      </c>
      <c r="G208" s="113">
        <v>22450</v>
      </c>
      <c r="H208" s="137"/>
      <c r="I208" s="13">
        <v>3189081</v>
      </c>
      <c r="J208" s="12"/>
      <c r="K208" s="13">
        <f t="shared" ref="K208" si="113">ROUND(G208*J208,0)</f>
        <v>0</v>
      </c>
    </row>
    <row r="209" spans="1:11" s="122" customFormat="1" ht="15.75">
      <c r="A209" s="160">
        <f>IF(C209&lt;&gt;"",MONTH(C209),"")</f>
        <v>9</v>
      </c>
      <c r="B209" s="27" t="s">
        <v>51</v>
      </c>
      <c r="C209" s="26">
        <v>42276</v>
      </c>
      <c r="D209" s="28" t="s">
        <v>610</v>
      </c>
      <c r="E209" s="28" t="s">
        <v>465</v>
      </c>
      <c r="F209" s="125" t="s">
        <v>55</v>
      </c>
      <c r="G209" s="113">
        <v>22455</v>
      </c>
      <c r="H209" s="13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2" customFormat="1" ht="15.75">
      <c r="A210" s="160">
        <f>IF(C210&lt;&gt;"",MONTH(C210),"")</f>
        <v>9</v>
      </c>
      <c r="B210" s="158" t="s">
        <v>48</v>
      </c>
      <c r="C210" s="157">
        <v>42277</v>
      </c>
      <c r="D210" s="250" t="s">
        <v>521</v>
      </c>
      <c r="E210" s="28" t="s">
        <v>465</v>
      </c>
      <c r="F210" s="125" t="s">
        <v>49</v>
      </c>
      <c r="G210" s="113">
        <v>22450</v>
      </c>
      <c r="H210" s="13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2" customFormat="1" ht="15.75">
      <c r="A211" s="160">
        <f t="shared" si="47"/>
        <v>10</v>
      </c>
      <c r="B211" s="158" t="s">
        <v>64</v>
      </c>
      <c r="C211" s="157">
        <v>42298</v>
      </c>
      <c r="D211" s="250" t="s">
        <v>609</v>
      </c>
      <c r="E211" s="28" t="s">
        <v>256</v>
      </c>
      <c r="F211" s="125" t="s">
        <v>55</v>
      </c>
      <c r="G211" s="113">
        <v>22290</v>
      </c>
      <c r="H211" s="13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2" customFormat="1" ht="15.75">
      <c r="A212" s="160">
        <f t="shared" si="47"/>
        <v>10</v>
      </c>
      <c r="B212" s="27" t="s">
        <v>48</v>
      </c>
      <c r="C212" s="26">
        <v>42300</v>
      </c>
      <c r="D212" s="28" t="s">
        <v>384</v>
      </c>
      <c r="E212" s="28" t="s">
        <v>256</v>
      </c>
      <c r="F212" s="125" t="s">
        <v>49</v>
      </c>
      <c r="G212" s="113">
        <v>22340</v>
      </c>
      <c r="H212" s="13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2" customFormat="1" ht="15.75">
      <c r="A213" s="160">
        <f t="shared" si="47"/>
        <v>10</v>
      </c>
      <c r="B213" s="27" t="s">
        <v>57</v>
      </c>
      <c r="C213" s="26">
        <v>42300</v>
      </c>
      <c r="D213" s="28" t="s">
        <v>696</v>
      </c>
      <c r="E213" s="28" t="s">
        <v>256</v>
      </c>
      <c r="F213" s="125" t="s">
        <v>62</v>
      </c>
      <c r="G213" s="113">
        <v>22340</v>
      </c>
      <c r="H213" s="13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2" customFormat="1" ht="15.75">
      <c r="A214" s="160">
        <f t="shared" si="47"/>
        <v>10</v>
      </c>
      <c r="B214" s="27" t="s">
        <v>57</v>
      </c>
      <c r="C214" s="26">
        <v>42300</v>
      </c>
      <c r="D214" s="28" t="s">
        <v>697</v>
      </c>
      <c r="E214" s="28" t="s">
        <v>256</v>
      </c>
      <c r="F214" s="125" t="s">
        <v>76</v>
      </c>
      <c r="G214" s="113">
        <v>22340</v>
      </c>
      <c r="H214" s="13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2" customFormat="1" ht="15.75">
      <c r="A215" s="160">
        <f t="shared" ref="A215:A219" si="114">IF(C215&lt;&gt;"",MONTH(C215),"")</f>
        <v>10</v>
      </c>
      <c r="B215" s="27" t="s">
        <v>48</v>
      </c>
      <c r="C215" s="26">
        <v>42285</v>
      </c>
      <c r="D215" s="28" t="s">
        <v>521</v>
      </c>
      <c r="E215" s="28" t="s">
        <v>465</v>
      </c>
      <c r="F215" s="125" t="s">
        <v>49</v>
      </c>
      <c r="G215" s="113">
        <v>22340</v>
      </c>
      <c r="H215" s="13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22" customFormat="1" ht="15.75">
      <c r="A216" s="160">
        <f t="shared" si="114"/>
        <v>10</v>
      </c>
      <c r="B216" s="27" t="s">
        <v>57</v>
      </c>
      <c r="C216" s="26">
        <v>42285</v>
      </c>
      <c r="D216" s="28" t="s">
        <v>606</v>
      </c>
      <c r="E216" s="28" t="s">
        <v>465</v>
      </c>
      <c r="F216" s="125" t="s">
        <v>62</v>
      </c>
      <c r="G216" s="113">
        <v>22340</v>
      </c>
      <c r="H216" s="13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22" customFormat="1" ht="15.75">
      <c r="A217" s="160">
        <f t="shared" si="114"/>
        <v>10</v>
      </c>
      <c r="B217" s="27" t="s">
        <v>57</v>
      </c>
      <c r="C217" s="26">
        <v>42285</v>
      </c>
      <c r="D217" s="28" t="s">
        <v>607</v>
      </c>
      <c r="E217" s="28" t="s">
        <v>465</v>
      </c>
      <c r="F217" s="125" t="s">
        <v>76</v>
      </c>
      <c r="G217" s="113">
        <v>22340</v>
      </c>
      <c r="H217" s="137"/>
      <c r="I217" s="13">
        <f t="shared" si="115"/>
        <v>0</v>
      </c>
      <c r="J217" s="12"/>
      <c r="K217" s="13">
        <f t="shared" si="116"/>
        <v>0</v>
      </c>
    </row>
    <row r="218" spans="1:11" s="122" customFormat="1" ht="15.75">
      <c r="A218" s="160">
        <f t="shared" si="114"/>
        <v>10</v>
      </c>
      <c r="B218" s="27" t="s">
        <v>57</v>
      </c>
      <c r="C218" s="26">
        <v>42285</v>
      </c>
      <c r="D218" s="28" t="s">
        <v>520</v>
      </c>
      <c r="E218" s="28" t="s">
        <v>465</v>
      </c>
      <c r="F218" s="125" t="s">
        <v>62</v>
      </c>
      <c r="G218" s="113">
        <v>22340</v>
      </c>
      <c r="H218" s="137"/>
      <c r="I218" s="13">
        <f t="shared" si="115"/>
        <v>0</v>
      </c>
      <c r="J218" s="12"/>
      <c r="K218" s="13">
        <f t="shared" si="116"/>
        <v>0</v>
      </c>
    </row>
    <row r="219" spans="1:11" s="249" customFormat="1" ht="15.75">
      <c r="A219" s="241">
        <f t="shared" si="114"/>
        <v>10</v>
      </c>
      <c r="B219" s="242" t="s">
        <v>57</v>
      </c>
      <c r="C219" s="26">
        <v>42285</v>
      </c>
      <c r="D219" s="244" t="s">
        <v>61</v>
      </c>
      <c r="E219" s="28" t="s">
        <v>465</v>
      </c>
      <c r="F219" s="245" t="s">
        <v>63</v>
      </c>
      <c r="G219" s="113">
        <v>22340</v>
      </c>
      <c r="H219" s="247"/>
      <c r="I219" s="248"/>
      <c r="J219" s="252"/>
      <c r="K219" s="248">
        <v>1132375</v>
      </c>
    </row>
    <row r="220" spans="1:11" s="122" customFormat="1" ht="15.75">
      <c r="A220" s="160">
        <f t="shared" si="47"/>
        <v>11</v>
      </c>
      <c r="B220" s="27" t="s">
        <v>48</v>
      </c>
      <c r="C220" s="26">
        <v>42313</v>
      </c>
      <c r="D220" s="28" t="s">
        <v>384</v>
      </c>
      <c r="E220" s="28" t="s">
        <v>256</v>
      </c>
      <c r="F220" s="125" t="s">
        <v>49</v>
      </c>
      <c r="G220" s="113">
        <v>22900</v>
      </c>
      <c r="H220" s="13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22" customFormat="1" ht="15.75">
      <c r="A221" s="160">
        <f t="shared" ref="A221:A223" si="117">IF(C221&lt;&gt;"",MONTH(C221),"")</f>
        <v>11</v>
      </c>
      <c r="B221" s="27" t="s">
        <v>57</v>
      </c>
      <c r="C221" s="26">
        <v>42313</v>
      </c>
      <c r="D221" s="28" t="s">
        <v>608</v>
      </c>
      <c r="E221" s="28" t="s">
        <v>256</v>
      </c>
      <c r="F221" s="125" t="s">
        <v>63</v>
      </c>
      <c r="G221" s="113">
        <v>22900</v>
      </c>
      <c r="H221" s="13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22" customFormat="1" ht="15.75">
      <c r="A222" s="160">
        <f t="shared" si="117"/>
        <v>11</v>
      </c>
      <c r="B222" s="27" t="s">
        <v>57</v>
      </c>
      <c r="C222" s="26">
        <v>42313</v>
      </c>
      <c r="D222" s="28" t="s">
        <v>606</v>
      </c>
      <c r="E222" s="28" t="s">
        <v>256</v>
      </c>
      <c r="F222" s="125" t="s">
        <v>62</v>
      </c>
      <c r="G222" s="113">
        <v>22900</v>
      </c>
      <c r="H222" s="13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22" customFormat="1" ht="15.75">
      <c r="A223" s="160">
        <f t="shared" si="117"/>
        <v>11</v>
      </c>
      <c r="B223" s="27" t="s">
        <v>57</v>
      </c>
      <c r="C223" s="26">
        <v>42313</v>
      </c>
      <c r="D223" s="28" t="s">
        <v>607</v>
      </c>
      <c r="E223" s="28" t="s">
        <v>256</v>
      </c>
      <c r="F223" s="125" t="s">
        <v>76</v>
      </c>
      <c r="G223" s="113">
        <v>22900</v>
      </c>
      <c r="H223" s="13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22" customFormat="1" ht="15.75">
      <c r="A224" s="160">
        <f t="shared" ref="A224" si="119">IF(C224&lt;&gt;"",MONTH(C224),"")</f>
        <v>11</v>
      </c>
      <c r="B224" s="27" t="s">
        <v>57</v>
      </c>
      <c r="C224" s="26">
        <v>42313</v>
      </c>
      <c r="D224" s="28" t="s">
        <v>58</v>
      </c>
      <c r="E224" s="28" t="s">
        <v>256</v>
      </c>
      <c r="F224" s="125" t="s">
        <v>62</v>
      </c>
      <c r="G224" s="113">
        <v>22900</v>
      </c>
      <c r="H224" s="137"/>
      <c r="I224" s="13">
        <f t="shared" ref="I224" si="120">ROUND(H224*G224,0)</f>
        <v>0</v>
      </c>
      <c r="J224" s="12">
        <v>35</v>
      </c>
      <c r="K224" s="13">
        <f t="shared" ref="K224" si="121">ROUND(G224*J224,0)</f>
        <v>801500</v>
      </c>
    </row>
    <row r="225" spans="1:11" s="122" customFormat="1" ht="15.75">
      <c r="A225" s="160">
        <f t="shared" ref="A225" si="122">IF(C225&lt;&gt;"",MONTH(C225),"")</f>
        <v>11</v>
      </c>
      <c r="B225" s="27" t="s">
        <v>57</v>
      </c>
      <c r="C225" s="26">
        <v>42313</v>
      </c>
      <c r="D225" s="244" t="s">
        <v>61</v>
      </c>
      <c r="E225" s="28" t="s">
        <v>256</v>
      </c>
      <c r="F225" s="125" t="s">
        <v>70</v>
      </c>
      <c r="G225" s="113">
        <v>22900</v>
      </c>
      <c r="H225" s="137"/>
      <c r="I225" s="13">
        <v>1933120</v>
      </c>
      <c r="J225" s="12"/>
      <c r="K225" s="13">
        <f t="shared" ref="K225" si="123">ROUND(G225*J225,0)</f>
        <v>0</v>
      </c>
    </row>
    <row r="226" spans="1:11" s="122" customFormat="1" ht="15.75">
      <c r="A226" s="160">
        <f t="shared" si="47"/>
        <v>11</v>
      </c>
      <c r="B226" s="27" t="s">
        <v>48</v>
      </c>
      <c r="C226" s="26">
        <v>42328</v>
      </c>
      <c r="D226" s="28" t="s">
        <v>722</v>
      </c>
      <c r="E226" s="28" t="s">
        <v>721</v>
      </c>
      <c r="F226" s="125" t="s">
        <v>49</v>
      </c>
      <c r="G226" s="113">
        <v>22440</v>
      </c>
      <c r="H226" s="137"/>
      <c r="I226" s="13">
        <f t="shared" si="46"/>
        <v>0</v>
      </c>
      <c r="J226" s="12">
        <v>63356.42</v>
      </c>
      <c r="K226" s="13">
        <f t="shared" si="54"/>
        <v>1421718065</v>
      </c>
    </row>
    <row r="227" spans="1:11" s="122" customFormat="1" ht="15.75">
      <c r="A227" s="160">
        <f t="shared" ref="A227:A228" si="124">IF(C227&lt;&gt;"",MONTH(C227),"")</f>
        <v>11</v>
      </c>
      <c r="B227" s="27" t="s">
        <v>57</v>
      </c>
      <c r="C227" s="26">
        <v>42328</v>
      </c>
      <c r="D227" s="28" t="s">
        <v>374</v>
      </c>
      <c r="E227" s="28" t="s">
        <v>721</v>
      </c>
      <c r="F227" s="125" t="s">
        <v>62</v>
      </c>
      <c r="G227" s="113">
        <v>22440</v>
      </c>
      <c r="H227" s="137"/>
      <c r="I227" s="13">
        <f t="shared" ref="I227:I228" si="125">ROUND(H227*G227,0)</f>
        <v>0</v>
      </c>
      <c r="J227" s="12">
        <v>3.25</v>
      </c>
      <c r="K227" s="13">
        <f t="shared" ref="K227:K228" si="126">ROUND(G227*J227,0)</f>
        <v>72930</v>
      </c>
    </row>
    <row r="228" spans="1:11" s="122" customFormat="1" ht="15.75">
      <c r="A228" s="160">
        <f t="shared" si="124"/>
        <v>11</v>
      </c>
      <c r="B228" s="27" t="s">
        <v>57</v>
      </c>
      <c r="C228" s="26">
        <v>42328</v>
      </c>
      <c r="D228" s="28" t="s">
        <v>375</v>
      </c>
      <c r="E228" s="28" t="s">
        <v>721</v>
      </c>
      <c r="F228" s="125" t="s">
        <v>76</v>
      </c>
      <c r="G228" s="113">
        <v>22440</v>
      </c>
      <c r="H228" s="137"/>
      <c r="I228" s="13">
        <f t="shared" si="125"/>
        <v>0</v>
      </c>
      <c r="J228" s="12">
        <v>0.33</v>
      </c>
      <c r="K228" s="13">
        <f t="shared" si="126"/>
        <v>7405</v>
      </c>
    </row>
    <row r="229" spans="1:11" s="122" customFormat="1" ht="15.75">
      <c r="A229" s="160">
        <f t="shared" si="47"/>
        <v>11</v>
      </c>
      <c r="B229" s="27" t="s">
        <v>48</v>
      </c>
      <c r="C229" s="26">
        <v>42335</v>
      </c>
      <c r="D229" s="28" t="s">
        <v>519</v>
      </c>
      <c r="E229" s="28" t="s">
        <v>77</v>
      </c>
      <c r="F229" s="125" t="s">
        <v>49</v>
      </c>
      <c r="G229" s="113">
        <v>22450</v>
      </c>
      <c r="H229" s="137"/>
      <c r="I229" s="13">
        <f t="shared" si="46"/>
        <v>0</v>
      </c>
      <c r="J229" s="12">
        <v>35469.589999999997</v>
      </c>
      <c r="K229" s="13">
        <f t="shared" si="54"/>
        <v>796292296</v>
      </c>
    </row>
    <row r="230" spans="1:11" s="122" customFormat="1" ht="15.75">
      <c r="A230" s="160">
        <f t="shared" si="47"/>
        <v>11</v>
      </c>
      <c r="B230" s="27" t="s">
        <v>57</v>
      </c>
      <c r="C230" s="26">
        <v>42335</v>
      </c>
      <c r="D230" s="28" t="s">
        <v>374</v>
      </c>
      <c r="E230" s="28" t="s">
        <v>77</v>
      </c>
      <c r="F230" s="125" t="s">
        <v>62</v>
      </c>
      <c r="G230" s="113">
        <v>22450</v>
      </c>
      <c r="H230" s="137"/>
      <c r="I230" s="13">
        <f t="shared" si="46"/>
        <v>0</v>
      </c>
      <c r="J230" s="12">
        <v>14.55</v>
      </c>
      <c r="K230" s="13">
        <f t="shared" si="54"/>
        <v>326648</v>
      </c>
    </row>
    <row r="231" spans="1:11" s="122" customFormat="1" ht="15.75">
      <c r="A231" s="160">
        <f t="shared" si="47"/>
        <v>11</v>
      </c>
      <c r="B231" s="27" t="s">
        <v>57</v>
      </c>
      <c r="C231" s="26">
        <v>42335</v>
      </c>
      <c r="D231" s="28" t="s">
        <v>375</v>
      </c>
      <c r="E231" s="28" t="s">
        <v>77</v>
      </c>
      <c r="F231" s="125" t="s">
        <v>76</v>
      </c>
      <c r="G231" s="113">
        <v>22450</v>
      </c>
      <c r="H231" s="137"/>
      <c r="I231" s="13">
        <f t="shared" si="46"/>
        <v>0</v>
      </c>
      <c r="J231" s="12">
        <v>1.46</v>
      </c>
      <c r="K231" s="13">
        <f t="shared" si="54"/>
        <v>32777</v>
      </c>
    </row>
    <row r="232" spans="1:11" s="122" customFormat="1" ht="15.75">
      <c r="A232" s="160">
        <f t="shared" si="47"/>
        <v>11</v>
      </c>
      <c r="B232" s="27" t="s">
        <v>141</v>
      </c>
      <c r="C232" s="26">
        <v>42335</v>
      </c>
      <c r="D232" s="28" t="s">
        <v>766</v>
      </c>
      <c r="E232" s="28" t="s">
        <v>721</v>
      </c>
      <c r="F232" s="125" t="s">
        <v>49</v>
      </c>
      <c r="G232" s="113">
        <v>22520</v>
      </c>
      <c r="H232" s="137">
        <v>22513.56</v>
      </c>
      <c r="I232" s="13">
        <f t="shared" si="46"/>
        <v>507005371</v>
      </c>
      <c r="J232" s="12"/>
      <c r="K232" s="13">
        <f t="shared" si="54"/>
        <v>0</v>
      </c>
    </row>
    <row r="233" spans="1:11" s="122" customFormat="1" ht="15.75">
      <c r="A233" s="160">
        <f>IF(C233&lt;&gt;"",MONTH(C233),"")</f>
        <v>11</v>
      </c>
      <c r="B233" s="27" t="s">
        <v>57</v>
      </c>
      <c r="C233" s="26">
        <v>42335</v>
      </c>
      <c r="D233" s="28" t="s">
        <v>765</v>
      </c>
      <c r="E233" s="28" t="s">
        <v>721</v>
      </c>
      <c r="F233" s="125" t="s">
        <v>767</v>
      </c>
      <c r="G233" s="113">
        <v>22520</v>
      </c>
      <c r="H233" s="137">
        <v>18.440000000000001</v>
      </c>
      <c r="I233" s="13">
        <f>ROUND(H233*G233,0)</f>
        <v>415269</v>
      </c>
      <c r="J233" s="12"/>
      <c r="K233" s="13">
        <f>ROUND(G233*J233,0)</f>
        <v>0</v>
      </c>
    </row>
    <row r="234" spans="1:11" s="122" customFormat="1" ht="15.75">
      <c r="A234" s="160">
        <f t="shared" si="47"/>
        <v>11</v>
      </c>
      <c r="B234" s="27" t="s">
        <v>48</v>
      </c>
      <c r="C234" s="26">
        <v>42338</v>
      </c>
      <c r="D234" s="28" t="s">
        <v>526</v>
      </c>
      <c r="E234" s="28" t="s">
        <v>256</v>
      </c>
      <c r="F234" s="125" t="s">
        <v>49</v>
      </c>
      <c r="G234" s="113">
        <v>22450</v>
      </c>
      <c r="H234" s="137"/>
      <c r="I234" s="13">
        <f t="shared" si="46"/>
        <v>0</v>
      </c>
      <c r="J234" s="12">
        <v>72158.62</v>
      </c>
      <c r="K234" s="13">
        <f t="shared" si="54"/>
        <v>1619961019</v>
      </c>
    </row>
    <row r="235" spans="1:11" s="122" customFormat="1" ht="15.75">
      <c r="A235" s="160">
        <f t="shared" ref="A235" si="127">IF(C235&lt;&gt;"",MONTH(C235),"")</f>
        <v>11</v>
      </c>
      <c r="B235" s="27" t="s">
        <v>57</v>
      </c>
      <c r="C235" s="26">
        <v>42338</v>
      </c>
      <c r="D235" s="28" t="s">
        <v>374</v>
      </c>
      <c r="E235" s="28" t="s">
        <v>256</v>
      </c>
      <c r="F235" s="125" t="s">
        <v>49</v>
      </c>
      <c r="G235" s="113">
        <v>22450</v>
      </c>
      <c r="H235" s="137"/>
      <c r="I235" s="13">
        <f t="shared" ref="I235" si="128">ROUND(H235*G235,0)</f>
        <v>0</v>
      </c>
      <c r="J235" s="12">
        <v>41.38</v>
      </c>
      <c r="K235" s="13">
        <f t="shared" ref="K235" si="129">ROUND(G235*J235,0)</f>
        <v>928981</v>
      </c>
    </row>
    <row r="236" spans="1:11" s="122" customFormat="1" ht="15.75">
      <c r="A236" s="160">
        <f t="shared" si="47"/>
        <v>11</v>
      </c>
      <c r="B236" s="27" t="s">
        <v>64</v>
      </c>
      <c r="C236" s="26">
        <v>42319</v>
      </c>
      <c r="D236" s="28" t="s">
        <v>610</v>
      </c>
      <c r="E236" s="28" t="s">
        <v>465</v>
      </c>
      <c r="F236" s="125" t="s">
        <v>55</v>
      </c>
      <c r="G236" s="113">
        <v>22285</v>
      </c>
      <c r="H236" s="137">
        <v>96954</v>
      </c>
      <c r="I236" s="13">
        <f t="shared" si="46"/>
        <v>2160619890</v>
      </c>
      <c r="J236" s="12"/>
      <c r="K236" s="13">
        <f t="shared" si="54"/>
        <v>0</v>
      </c>
    </row>
    <row r="237" spans="1:11" s="122" customFormat="1" ht="15.75">
      <c r="A237" s="160">
        <f t="shared" ref="A237:A238" si="130">IF(C237&lt;&gt;"",MONTH(C237),"")</f>
        <v>11</v>
      </c>
      <c r="B237" s="27" t="s">
        <v>51</v>
      </c>
      <c r="C237" s="26">
        <v>42335</v>
      </c>
      <c r="D237" s="28" t="s">
        <v>610</v>
      </c>
      <c r="E237" s="28" t="s">
        <v>256</v>
      </c>
      <c r="F237" s="125" t="s">
        <v>55</v>
      </c>
      <c r="G237" s="113">
        <v>22430</v>
      </c>
      <c r="H237" s="137">
        <v>64624</v>
      </c>
      <c r="I237" s="13">
        <f t="shared" ref="I237:I238" si="131">ROUND(H237*G237,0)</f>
        <v>1449516320</v>
      </c>
      <c r="J237" s="12"/>
      <c r="K237" s="13">
        <f t="shared" ref="K237:K238" si="132">ROUND(G237*J237,0)</f>
        <v>0</v>
      </c>
    </row>
    <row r="238" spans="1:11" s="122" customFormat="1" ht="15.75">
      <c r="A238" s="160">
        <f t="shared" si="130"/>
        <v>11</v>
      </c>
      <c r="B238" s="27" t="s">
        <v>51</v>
      </c>
      <c r="C238" s="26">
        <v>42335</v>
      </c>
      <c r="D238" s="28" t="s">
        <v>609</v>
      </c>
      <c r="E238" s="28" t="s">
        <v>256</v>
      </c>
      <c r="F238" s="125" t="s">
        <v>55</v>
      </c>
      <c r="G238" s="113">
        <v>22430</v>
      </c>
      <c r="H238" s="137">
        <v>11424</v>
      </c>
      <c r="I238" s="13">
        <f t="shared" si="131"/>
        <v>256240320</v>
      </c>
      <c r="J238" s="12"/>
      <c r="K238" s="13">
        <f t="shared" si="132"/>
        <v>0</v>
      </c>
    </row>
    <row r="239" spans="1:11" s="122" customFormat="1" ht="15.75">
      <c r="A239" s="160">
        <f t="shared" si="47"/>
        <v>11</v>
      </c>
      <c r="B239" s="27" t="s">
        <v>53</v>
      </c>
      <c r="C239" s="26">
        <v>42335</v>
      </c>
      <c r="D239" s="28" t="s">
        <v>720</v>
      </c>
      <c r="E239" s="28" t="s">
        <v>721</v>
      </c>
      <c r="F239" s="125" t="s">
        <v>55</v>
      </c>
      <c r="G239" s="113">
        <v>22430</v>
      </c>
      <c r="H239" s="137">
        <v>211200</v>
      </c>
      <c r="I239" s="13">
        <f t="shared" si="46"/>
        <v>4737216000</v>
      </c>
      <c r="J239" s="12"/>
      <c r="K239" s="13">
        <f t="shared" si="54"/>
        <v>0</v>
      </c>
    </row>
    <row r="240" spans="1:11" s="122" customFormat="1" ht="15.75">
      <c r="A240" s="160">
        <f t="shared" si="47"/>
        <v>11</v>
      </c>
      <c r="B240" s="27" t="s">
        <v>48</v>
      </c>
      <c r="C240" s="26">
        <v>42321</v>
      </c>
      <c r="D240" s="28" t="s">
        <v>521</v>
      </c>
      <c r="E240" s="28" t="s">
        <v>465</v>
      </c>
      <c r="F240" s="125" t="s">
        <v>49</v>
      </c>
      <c r="G240" s="113">
        <v>22410</v>
      </c>
      <c r="H240" s="137"/>
      <c r="I240" s="13">
        <f t="shared" si="46"/>
        <v>0</v>
      </c>
      <c r="J240" s="12">
        <v>92100</v>
      </c>
      <c r="K240" s="13">
        <f t="shared" si="54"/>
        <v>2063961000</v>
      </c>
    </row>
    <row r="241" spans="1:11" s="122" customFormat="1" ht="15.75">
      <c r="A241" s="160">
        <f t="shared" si="47"/>
        <v>11</v>
      </c>
      <c r="B241" s="27" t="s">
        <v>48</v>
      </c>
      <c r="C241" s="26">
        <v>42328</v>
      </c>
      <c r="D241" s="28" t="s">
        <v>521</v>
      </c>
      <c r="E241" s="28" t="s">
        <v>465</v>
      </c>
      <c r="F241" s="125" t="s">
        <v>49</v>
      </c>
      <c r="G241" s="113">
        <v>22440</v>
      </c>
      <c r="H241" s="137"/>
      <c r="I241" s="13">
        <f t="shared" si="46"/>
        <v>0</v>
      </c>
      <c r="J241" s="12">
        <v>4467.3900000000003</v>
      </c>
      <c r="K241" s="13">
        <f t="shared" si="54"/>
        <v>100248232</v>
      </c>
    </row>
    <row r="242" spans="1:11" s="122" customFormat="1" ht="15.75">
      <c r="A242" s="160">
        <f t="shared" si="47"/>
        <v>11</v>
      </c>
      <c r="B242" s="27" t="s">
        <v>57</v>
      </c>
      <c r="C242" s="26">
        <v>42328</v>
      </c>
      <c r="D242" s="28" t="s">
        <v>608</v>
      </c>
      <c r="E242" s="28" t="s">
        <v>465</v>
      </c>
      <c r="F242" s="125" t="s">
        <v>63</v>
      </c>
      <c r="G242" s="113">
        <v>22440</v>
      </c>
      <c r="H242" s="137"/>
      <c r="I242" s="13">
        <f t="shared" si="46"/>
        <v>0</v>
      </c>
      <c r="J242" s="12">
        <v>62.68</v>
      </c>
      <c r="K242" s="13">
        <f t="shared" si="54"/>
        <v>1406539</v>
      </c>
    </row>
    <row r="243" spans="1:11" s="122" customFormat="1" ht="15.75">
      <c r="A243" s="160">
        <f t="shared" si="47"/>
        <v>11</v>
      </c>
      <c r="B243" s="27" t="s">
        <v>57</v>
      </c>
      <c r="C243" s="26">
        <v>42328</v>
      </c>
      <c r="D243" s="28" t="s">
        <v>522</v>
      </c>
      <c r="E243" s="28" t="s">
        <v>465</v>
      </c>
      <c r="F243" s="125" t="s">
        <v>62</v>
      </c>
      <c r="G243" s="113">
        <v>22440</v>
      </c>
      <c r="H243" s="137"/>
      <c r="I243" s="13">
        <f t="shared" si="46"/>
        <v>0</v>
      </c>
      <c r="J243" s="12">
        <v>199.65</v>
      </c>
      <c r="K243" s="13">
        <f t="shared" si="54"/>
        <v>4480146</v>
      </c>
    </row>
    <row r="244" spans="1:11" s="122" customFormat="1" ht="15.75">
      <c r="A244" s="160">
        <f t="shared" si="47"/>
        <v>11</v>
      </c>
      <c r="B244" s="27" t="s">
        <v>57</v>
      </c>
      <c r="C244" s="26">
        <v>42328</v>
      </c>
      <c r="D244" s="28" t="s">
        <v>523</v>
      </c>
      <c r="E244" s="28" t="s">
        <v>465</v>
      </c>
      <c r="F244" s="125" t="s">
        <v>76</v>
      </c>
      <c r="G244" s="113">
        <v>22440</v>
      </c>
      <c r="H244" s="137"/>
      <c r="I244" s="13">
        <f t="shared" si="46"/>
        <v>0</v>
      </c>
      <c r="J244" s="12">
        <v>19.96</v>
      </c>
      <c r="K244" s="13">
        <f t="shared" si="54"/>
        <v>447902</v>
      </c>
    </row>
    <row r="245" spans="1:11" s="122" customFormat="1" ht="15.75">
      <c r="A245" s="160">
        <f t="shared" si="47"/>
        <v>11</v>
      </c>
      <c r="B245" s="27" t="s">
        <v>57</v>
      </c>
      <c r="C245" s="26">
        <v>42328</v>
      </c>
      <c r="D245" s="28" t="s">
        <v>520</v>
      </c>
      <c r="E245" s="28" t="s">
        <v>465</v>
      </c>
      <c r="F245" s="125" t="s">
        <v>62</v>
      </c>
      <c r="G245" s="113">
        <v>22440</v>
      </c>
      <c r="H245" s="137"/>
      <c r="I245" s="13">
        <f t="shared" si="46"/>
        <v>0</v>
      </c>
      <c r="J245" s="12">
        <v>104.32</v>
      </c>
      <c r="K245" s="13">
        <f t="shared" si="54"/>
        <v>2340941</v>
      </c>
    </row>
    <row r="246" spans="1:11" s="249" customFormat="1" ht="15.75">
      <c r="A246" s="241">
        <f t="shared" si="47"/>
        <v>11</v>
      </c>
      <c r="B246" s="242" t="s">
        <v>57</v>
      </c>
      <c r="C246" s="26">
        <v>42328</v>
      </c>
      <c r="D246" s="244" t="s">
        <v>61</v>
      </c>
      <c r="E246" s="28" t="s">
        <v>465</v>
      </c>
      <c r="F246" s="245" t="s">
        <v>70</v>
      </c>
      <c r="G246" s="113"/>
      <c r="H246" s="247"/>
      <c r="I246" s="248">
        <v>12264870</v>
      </c>
      <c r="J246" s="252"/>
      <c r="K246" s="248">
        <f t="shared" si="54"/>
        <v>0</v>
      </c>
    </row>
    <row r="247" spans="1:11" s="122" customFormat="1" ht="15.75">
      <c r="A247" s="160">
        <f t="shared" si="47"/>
        <v>12</v>
      </c>
      <c r="B247" s="27" t="s">
        <v>48</v>
      </c>
      <c r="C247" s="26">
        <v>42343</v>
      </c>
      <c r="D247" s="28" t="s">
        <v>384</v>
      </c>
      <c r="E247" s="28" t="s">
        <v>256</v>
      </c>
      <c r="F247" s="125" t="s">
        <v>49</v>
      </c>
      <c r="G247" s="113">
        <v>22440</v>
      </c>
      <c r="H247" s="137"/>
      <c r="I247" s="13">
        <f t="shared" si="46"/>
        <v>0</v>
      </c>
      <c r="J247" s="12">
        <v>3653.76</v>
      </c>
      <c r="K247" s="13">
        <f t="shared" si="54"/>
        <v>81990374</v>
      </c>
    </row>
    <row r="248" spans="1:11" s="122" customFormat="1" ht="15.75">
      <c r="A248" s="160">
        <f t="shared" si="47"/>
        <v>12</v>
      </c>
      <c r="B248" s="27" t="s">
        <v>57</v>
      </c>
      <c r="C248" s="26">
        <v>42343</v>
      </c>
      <c r="D248" s="28" t="s">
        <v>608</v>
      </c>
      <c r="E248" s="28" t="s">
        <v>256</v>
      </c>
      <c r="F248" s="125" t="s">
        <v>63</v>
      </c>
      <c r="G248" s="113">
        <v>22440</v>
      </c>
      <c r="H248" s="137"/>
      <c r="I248" s="13"/>
      <c r="J248" s="12">
        <v>40.11</v>
      </c>
      <c r="K248" s="13">
        <f t="shared" si="54"/>
        <v>900068</v>
      </c>
    </row>
    <row r="249" spans="1:11" s="122" customFormat="1" ht="15.75">
      <c r="A249" s="160">
        <f t="shared" si="47"/>
        <v>12</v>
      </c>
      <c r="B249" s="27" t="s">
        <v>57</v>
      </c>
      <c r="C249" s="26">
        <v>42343</v>
      </c>
      <c r="D249" s="28" t="s">
        <v>522</v>
      </c>
      <c r="E249" s="28" t="s">
        <v>256</v>
      </c>
      <c r="F249" s="125" t="s">
        <v>62</v>
      </c>
      <c r="G249" s="113">
        <v>22440</v>
      </c>
      <c r="H249" s="137"/>
      <c r="I249" s="13"/>
      <c r="J249" s="12">
        <v>108.3</v>
      </c>
      <c r="K249" s="13">
        <f t="shared" si="54"/>
        <v>2430252</v>
      </c>
    </row>
    <row r="250" spans="1:11" s="122" customFormat="1" ht="15.75">
      <c r="A250" s="160">
        <f t="shared" si="47"/>
        <v>12</v>
      </c>
      <c r="B250" s="27" t="s">
        <v>57</v>
      </c>
      <c r="C250" s="26">
        <v>42343</v>
      </c>
      <c r="D250" s="28" t="s">
        <v>523</v>
      </c>
      <c r="E250" s="28" t="s">
        <v>256</v>
      </c>
      <c r="F250" s="125" t="s">
        <v>76</v>
      </c>
      <c r="G250" s="113">
        <v>22440</v>
      </c>
      <c r="H250" s="137"/>
      <c r="I250" s="13"/>
      <c r="J250" s="12">
        <v>10.83</v>
      </c>
      <c r="K250" s="13">
        <f t="shared" si="54"/>
        <v>243025</v>
      </c>
    </row>
    <row r="251" spans="1:11" s="122" customFormat="1" ht="15.75">
      <c r="A251" s="160">
        <f t="shared" ref="A251" si="133">IF(C251&lt;&gt;"",MONTH(C251),"")</f>
        <v>12</v>
      </c>
      <c r="B251" s="27" t="s">
        <v>57</v>
      </c>
      <c r="C251" s="26">
        <v>42343</v>
      </c>
      <c r="D251" s="28" t="s">
        <v>58</v>
      </c>
      <c r="E251" s="28" t="s">
        <v>256</v>
      </c>
      <c r="F251" s="125" t="s">
        <v>62</v>
      </c>
      <c r="G251" s="113">
        <v>22440</v>
      </c>
      <c r="H251" s="137"/>
      <c r="I251" s="13"/>
      <c r="J251" s="12">
        <v>35</v>
      </c>
      <c r="K251" s="13">
        <f t="shared" ref="K251" si="134">ROUND(G251*J251,0)</f>
        <v>785400</v>
      </c>
    </row>
    <row r="252" spans="1:11" s="249" customFormat="1" ht="15.75">
      <c r="A252" s="241">
        <f t="shared" ref="A252" si="135">IF(C252&lt;&gt;"",MONTH(C252),"")</f>
        <v>12</v>
      </c>
      <c r="B252" s="242" t="s">
        <v>57</v>
      </c>
      <c r="C252" s="243">
        <v>42343</v>
      </c>
      <c r="D252" s="244" t="s">
        <v>61</v>
      </c>
      <c r="E252" s="244" t="s">
        <v>256</v>
      </c>
      <c r="F252" s="245" t="s">
        <v>70</v>
      </c>
      <c r="G252" s="246"/>
      <c r="H252" s="247"/>
      <c r="I252" s="248">
        <v>1482479</v>
      </c>
      <c r="J252" s="252"/>
      <c r="K252" s="248">
        <f t="shared" ref="K252" si="136">ROUND(G252*J252,0)</f>
        <v>0</v>
      </c>
    </row>
    <row r="253" spans="1:11" s="122" customFormat="1" ht="15.75">
      <c r="A253" s="160">
        <f t="shared" si="47"/>
        <v>12</v>
      </c>
      <c r="B253" s="27" t="s">
        <v>48</v>
      </c>
      <c r="C253" s="26">
        <v>42345</v>
      </c>
      <c r="D253" s="28" t="s">
        <v>794</v>
      </c>
      <c r="E253" s="28" t="s">
        <v>42</v>
      </c>
      <c r="F253" s="125" t="s">
        <v>49</v>
      </c>
      <c r="G253" s="113">
        <v>22500</v>
      </c>
      <c r="H253" s="137"/>
      <c r="I253" s="13">
        <f t="shared" si="46"/>
        <v>0</v>
      </c>
      <c r="J253" s="12">
        <v>36119.31</v>
      </c>
      <c r="K253" s="13">
        <f t="shared" si="54"/>
        <v>812684475</v>
      </c>
    </row>
    <row r="254" spans="1:11" s="122" customFormat="1" ht="15.75">
      <c r="A254" s="160">
        <f t="shared" ref="A254:A255" si="137">IF(C254&lt;&gt;"",MONTH(C254),"")</f>
        <v>12</v>
      </c>
      <c r="B254" s="27" t="s">
        <v>57</v>
      </c>
      <c r="C254" s="26">
        <v>42345</v>
      </c>
      <c r="D254" s="28" t="s">
        <v>808</v>
      </c>
      <c r="E254" s="28" t="s">
        <v>42</v>
      </c>
      <c r="F254" s="125" t="s">
        <v>62</v>
      </c>
      <c r="G254" s="113">
        <v>22500</v>
      </c>
      <c r="H254" s="137"/>
      <c r="I254" s="13">
        <f t="shared" ref="I254:I255" si="138">ROUND(H254*G254,0)</f>
        <v>0</v>
      </c>
      <c r="J254" s="12">
        <v>73.36</v>
      </c>
      <c r="K254" s="13">
        <f t="shared" ref="K254:K255" si="139">ROUND(G254*J254,0)</f>
        <v>1650600</v>
      </c>
    </row>
    <row r="255" spans="1:11" s="122" customFormat="1" ht="15.75">
      <c r="A255" s="160">
        <f t="shared" si="137"/>
        <v>12</v>
      </c>
      <c r="B255" s="27" t="s">
        <v>57</v>
      </c>
      <c r="C255" s="26">
        <v>42345</v>
      </c>
      <c r="D255" s="28" t="s">
        <v>809</v>
      </c>
      <c r="E255" s="28" t="s">
        <v>42</v>
      </c>
      <c r="F255" s="125" t="s">
        <v>76</v>
      </c>
      <c r="G255" s="113">
        <v>22500</v>
      </c>
      <c r="H255" s="137"/>
      <c r="I255" s="13">
        <f t="shared" si="138"/>
        <v>0</v>
      </c>
      <c r="J255" s="12">
        <v>7.33</v>
      </c>
      <c r="K255" s="13">
        <f t="shared" si="139"/>
        <v>164925</v>
      </c>
    </row>
    <row r="256" spans="1:11" s="122" customFormat="1" ht="15.75">
      <c r="A256" s="160">
        <f t="shared" si="47"/>
        <v>12</v>
      </c>
      <c r="B256" s="27" t="s">
        <v>48</v>
      </c>
      <c r="C256" s="26">
        <v>42354</v>
      </c>
      <c r="D256" s="28" t="s">
        <v>794</v>
      </c>
      <c r="E256" s="28" t="s">
        <v>42</v>
      </c>
      <c r="F256" s="125" t="s">
        <v>49</v>
      </c>
      <c r="G256" s="113">
        <v>22517</v>
      </c>
      <c r="H256" s="137"/>
      <c r="I256" s="13">
        <f t="shared" si="46"/>
        <v>0</v>
      </c>
      <c r="J256" s="12">
        <v>1729.07</v>
      </c>
      <c r="K256" s="13">
        <f t="shared" si="54"/>
        <v>38933469</v>
      </c>
    </row>
    <row r="257" spans="1:11" s="122" customFormat="1" ht="15.75">
      <c r="A257" s="160">
        <f t="shared" ref="A257:A259" si="140">IF(C257&lt;&gt;"",MONTH(C257),"")</f>
        <v>12</v>
      </c>
      <c r="B257" s="27" t="s">
        <v>57</v>
      </c>
      <c r="C257" s="26">
        <v>42354</v>
      </c>
      <c r="D257" s="28" t="s">
        <v>608</v>
      </c>
      <c r="E257" s="28" t="s">
        <v>42</v>
      </c>
      <c r="F257" s="125" t="s">
        <v>63</v>
      </c>
      <c r="G257" s="113">
        <v>22517</v>
      </c>
      <c r="H257" s="137"/>
      <c r="I257" s="13">
        <f t="shared" ref="I257:I259" si="141">ROUND(H257*G257,0)</f>
        <v>0</v>
      </c>
      <c r="J257" s="12">
        <v>36.200000000000003</v>
      </c>
      <c r="K257" s="13">
        <f t="shared" ref="K257:K275" si="142">ROUND(G257*J257,0)</f>
        <v>815115</v>
      </c>
    </row>
    <row r="258" spans="1:11" s="122" customFormat="1" ht="15.75">
      <c r="A258" s="160">
        <f t="shared" si="140"/>
        <v>12</v>
      </c>
      <c r="B258" s="27" t="s">
        <v>57</v>
      </c>
      <c r="C258" s="26">
        <v>42354</v>
      </c>
      <c r="D258" s="28" t="s">
        <v>522</v>
      </c>
      <c r="E258" s="28" t="s">
        <v>42</v>
      </c>
      <c r="F258" s="125" t="s">
        <v>62</v>
      </c>
      <c r="G258" s="113">
        <v>22517</v>
      </c>
      <c r="H258" s="137"/>
      <c r="I258" s="13">
        <f t="shared" si="141"/>
        <v>0</v>
      </c>
      <c r="J258" s="12">
        <v>54.3</v>
      </c>
      <c r="K258" s="13">
        <f t="shared" si="142"/>
        <v>1222673</v>
      </c>
    </row>
    <row r="259" spans="1:11" s="122" customFormat="1" ht="15.75">
      <c r="A259" s="160">
        <f t="shared" si="140"/>
        <v>12</v>
      </c>
      <c r="B259" s="27" t="s">
        <v>57</v>
      </c>
      <c r="C259" s="26">
        <v>42354</v>
      </c>
      <c r="D259" s="28" t="s">
        <v>523</v>
      </c>
      <c r="E259" s="28" t="s">
        <v>42</v>
      </c>
      <c r="F259" s="125" t="s">
        <v>76</v>
      </c>
      <c r="G259" s="113">
        <v>22517</v>
      </c>
      <c r="H259" s="137"/>
      <c r="I259" s="13">
        <f t="shared" si="141"/>
        <v>0</v>
      </c>
      <c r="J259" s="12">
        <v>5.43</v>
      </c>
      <c r="K259" s="13">
        <f t="shared" si="142"/>
        <v>122267</v>
      </c>
    </row>
    <row r="260" spans="1:11" s="122" customFormat="1" ht="15.75">
      <c r="A260" s="160">
        <f t="shared" ref="A260" si="143">IF(C260&lt;&gt;"",MONTH(C260),"")</f>
        <v>12</v>
      </c>
      <c r="B260" s="27" t="s">
        <v>57</v>
      </c>
      <c r="C260" s="26">
        <v>42354</v>
      </c>
      <c r="D260" s="28" t="s">
        <v>58</v>
      </c>
      <c r="E260" s="28" t="s">
        <v>42</v>
      </c>
      <c r="F260" s="125" t="s">
        <v>62</v>
      </c>
      <c r="G260" s="113">
        <v>22517</v>
      </c>
      <c r="H260" s="137"/>
      <c r="I260" s="13">
        <f t="shared" ref="I260" si="144">ROUND(H260*G260,0)</f>
        <v>0</v>
      </c>
      <c r="J260" s="12">
        <v>85</v>
      </c>
      <c r="K260" s="13">
        <f t="shared" si="142"/>
        <v>1913945</v>
      </c>
    </row>
    <row r="261" spans="1:11" s="249" customFormat="1" ht="15.75">
      <c r="A261" s="241">
        <f t="shared" ref="A261" si="145">IF(C261&lt;&gt;"",MONTH(C261),"")</f>
        <v>12</v>
      </c>
      <c r="B261" s="242" t="s">
        <v>57</v>
      </c>
      <c r="C261" s="243">
        <v>42354</v>
      </c>
      <c r="D261" s="244" t="s">
        <v>61</v>
      </c>
      <c r="E261" s="244" t="s">
        <v>42</v>
      </c>
      <c r="F261" s="245" t="s">
        <v>70</v>
      </c>
      <c r="G261" s="246"/>
      <c r="H261" s="247"/>
      <c r="I261" s="248">
        <v>1937969</v>
      </c>
      <c r="J261" s="252"/>
      <c r="K261" s="13">
        <f t="shared" si="142"/>
        <v>0</v>
      </c>
    </row>
    <row r="262" spans="1:11" s="122" customFormat="1" ht="15.75">
      <c r="A262" s="160">
        <f t="shared" si="47"/>
        <v>12</v>
      </c>
      <c r="B262" s="27" t="s">
        <v>48</v>
      </c>
      <c r="C262" s="26">
        <v>42355</v>
      </c>
      <c r="D262" s="28" t="s">
        <v>795</v>
      </c>
      <c r="E262" s="28" t="s">
        <v>77</v>
      </c>
      <c r="F262" s="125" t="s">
        <v>49</v>
      </c>
      <c r="G262" s="113">
        <v>22517</v>
      </c>
      <c r="H262" s="137"/>
      <c r="I262" s="13">
        <f t="shared" si="46"/>
        <v>0</v>
      </c>
      <c r="J262" s="12">
        <v>12902.83</v>
      </c>
      <c r="K262" s="13">
        <f t="shared" si="142"/>
        <v>290533023</v>
      </c>
    </row>
    <row r="263" spans="1:11" s="122" customFormat="1" ht="15.75">
      <c r="A263" s="160">
        <f t="shared" si="47"/>
        <v>12</v>
      </c>
      <c r="B263" s="27" t="s">
        <v>57</v>
      </c>
      <c r="C263" s="26">
        <v>42355</v>
      </c>
      <c r="D263" s="28" t="s">
        <v>374</v>
      </c>
      <c r="E263" s="28" t="s">
        <v>77</v>
      </c>
      <c r="F263" s="125" t="s">
        <v>62</v>
      </c>
      <c r="G263" s="113">
        <v>22517</v>
      </c>
      <c r="H263" s="137"/>
      <c r="I263" s="13"/>
      <c r="J263" s="12">
        <v>5.29</v>
      </c>
      <c r="K263" s="13">
        <f t="shared" si="142"/>
        <v>119115</v>
      </c>
    </row>
    <row r="264" spans="1:11" s="122" customFormat="1" ht="15.75">
      <c r="A264" s="160">
        <f t="shared" si="47"/>
        <v>12</v>
      </c>
      <c r="B264" s="27" t="s">
        <v>57</v>
      </c>
      <c r="C264" s="26">
        <v>42355</v>
      </c>
      <c r="D264" s="28" t="s">
        <v>375</v>
      </c>
      <c r="E264" s="28" t="s">
        <v>77</v>
      </c>
      <c r="F264" s="125" t="s">
        <v>76</v>
      </c>
      <c r="G264" s="113">
        <v>22517</v>
      </c>
      <c r="H264" s="137"/>
      <c r="I264" s="13"/>
      <c r="J264" s="12">
        <v>0.53</v>
      </c>
      <c r="K264" s="13">
        <f t="shared" si="142"/>
        <v>11934</v>
      </c>
    </row>
    <row r="265" spans="1:11" s="122" customFormat="1" ht="15.75">
      <c r="A265" s="160">
        <f t="shared" si="47"/>
        <v>12</v>
      </c>
      <c r="B265" s="27" t="s">
        <v>48</v>
      </c>
      <c r="C265" s="26">
        <v>42359</v>
      </c>
      <c r="D265" s="28" t="s">
        <v>722</v>
      </c>
      <c r="E265" s="28" t="s">
        <v>721</v>
      </c>
      <c r="F265" s="125" t="s">
        <v>49</v>
      </c>
      <c r="G265" s="113">
        <v>22517</v>
      </c>
      <c r="H265" s="137"/>
      <c r="I265" s="13">
        <f t="shared" si="46"/>
        <v>0</v>
      </c>
      <c r="J265" s="12">
        <v>147792.32999999999</v>
      </c>
      <c r="K265" s="13">
        <f t="shared" si="142"/>
        <v>3327839895</v>
      </c>
    </row>
    <row r="266" spans="1:11" s="122" customFormat="1" ht="15.75">
      <c r="A266" s="160">
        <f t="shared" ref="A266:A267" si="146">IF(C266&lt;&gt;"",MONTH(C266),"")</f>
        <v>12</v>
      </c>
      <c r="B266" s="27" t="s">
        <v>57</v>
      </c>
      <c r="C266" s="26">
        <v>42359</v>
      </c>
      <c r="D266" s="28" t="s">
        <v>374</v>
      </c>
      <c r="E266" s="28" t="s">
        <v>721</v>
      </c>
      <c r="F266" s="125" t="s">
        <v>62</v>
      </c>
      <c r="G266" s="113">
        <v>22517</v>
      </c>
      <c r="H266" s="137"/>
      <c r="I266" s="13">
        <f t="shared" ref="I266:I267" si="147">ROUND(H266*G266,0)</f>
        <v>0</v>
      </c>
      <c r="J266" s="12">
        <v>43.34</v>
      </c>
      <c r="K266" s="13">
        <f t="shared" si="142"/>
        <v>975887</v>
      </c>
    </row>
    <row r="267" spans="1:11" s="122" customFormat="1" ht="15.75">
      <c r="A267" s="160">
        <f t="shared" si="146"/>
        <v>12</v>
      </c>
      <c r="B267" s="27" t="s">
        <v>57</v>
      </c>
      <c r="C267" s="26">
        <v>42359</v>
      </c>
      <c r="D267" s="28" t="s">
        <v>375</v>
      </c>
      <c r="E267" s="28" t="s">
        <v>721</v>
      </c>
      <c r="F267" s="125" t="s">
        <v>76</v>
      </c>
      <c r="G267" s="113">
        <v>22517</v>
      </c>
      <c r="H267" s="137"/>
      <c r="I267" s="13">
        <f t="shared" si="147"/>
        <v>0</v>
      </c>
      <c r="J267" s="12">
        <v>4.33</v>
      </c>
      <c r="K267" s="13">
        <f t="shared" si="142"/>
        <v>97499</v>
      </c>
    </row>
    <row r="268" spans="1:11" s="249" customFormat="1" ht="15.75">
      <c r="A268" s="241">
        <f t="shared" ref="A268" si="148">IF(C268&lt;&gt;"",MONTH(C268),"")</f>
        <v>12</v>
      </c>
      <c r="B268" s="242" t="s">
        <v>57</v>
      </c>
      <c r="C268" s="243">
        <v>42359</v>
      </c>
      <c r="D268" s="244" t="s">
        <v>61</v>
      </c>
      <c r="E268" s="244" t="s">
        <v>721</v>
      </c>
      <c r="F268" s="245" t="s">
        <v>63</v>
      </c>
      <c r="G268" s="246"/>
      <c r="H268" s="247"/>
      <c r="I268" s="248"/>
      <c r="J268" s="252"/>
      <c r="K268" s="248">
        <v>3177999</v>
      </c>
    </row>
    <row r="269" spans="1:11" s="122" customFormat="1" ht="15.75">
      <c r="A269" s="160">
        <f t="shared" si="47"/>
        <v>12</v>
      </c>
      <c r="B269" s="27" t="s">
        <v>48</v>
      </c>
      <c r="C269" s="26">
        <v>42362</v>
      </c>
      <c r="D269" s="28" t="s">
        <v>796</v>
      </c>
      <c r="E269" s="28" t="s">
        <v>77</v>
      </c>
      <c r="F269" s="125" t="s">
        <v>49</v>
      </c>
      <c r="G269" s="113">
        <v>22517</v>
      </c>
      <c r="H269" s="137"/>
      <c r="I269" s="13">
        <f t="shared" si="46"/>
        <v>0</v>
      </c>
      <c r="J269" s="12">
        <v>40298.57</v>
      </c>
      <c r="K269" s="13">
        <f t="shared" si="142"/>
        <v>907402901</v>
      </c>
    </row>
    <row r="270" spans="1:11" s="122" customFormat="1" ht="15.75">
      <c r="A270" s="160">
        <f t="shared" ref="A270:A273" si="149">IF(C270&lt;&gt;"",MONTH(C270),"")</f>
        <v>12</v>
      </c>
      <c r="B270" s="27" t="s">
        <v>57</v>
      </c>
      <c r="C270" s="26">
        <v>42362</v>
      </c>
      <c r="D270" s="28" t="s">
        <v>374</v>
      </c>
      <c r="E270" s="28" t="s">
        <v>77</v>
      </c>
      <c r="F270" s="125" t="s">
        <v>62</v>
      </c>
      <c r="G270" s="113">
        <v>22517</v>
      </c>
      <c r="H270" s="137"/>
      <c r="I270" s="13">
        <f t="shared" ref="I270:I273" si="150">ROUND(H270*G270,0)</f>
        <v>0</v>
      </c>
      <c r="J270" s="12">
        <v>16.53</v>
      </c>
      <c r="K270" s="13">
        <f t="shared" si="142"/>
        <v>372206</v>
      </c>
    </row>
    <row r="271" spans="1:11" s="122" customFormat="1" ht="15.75">
      <c r="A271" s="160">
        <f t="shared" si="149"/>
        <v>12</v>
      </c>
      <c r="B271" s="27" t="s">
        <v>57</v>
      </c>
      <c r="C271" s="26">
        <v>42362</v>
      </c>
      <c r="D271" s="28" t="s">
        <v>375</v>
      </c>
      <c r="E271" s="28" t="s">
        <v>77</v>
      </c>
      <c r="F271" s="125" t="s">
        <v>76</v>
      </c>
      <c r="G271" s="113">
        <v>22517</v>
      </c>
      <c r="H271" s="137"/>
      <c r="I271" s="13">
        <f t="shared" si="150"/>
        <v>0</v>
      </c>
      <c r="J271" s="12">
        <v>1.65</v>
      </c>
      <c r="K271" s="13">
        <f t="shared" si="142"/>
        <v>37153</v>
      </c>
    </row>
    <row r="272" spans="1:11" s="122" customFormat="1" ht="15.75">
      <c r="A272" s="160">
        <f t="shared" si="149"/>
        <v>12</v>
      </c>
      <c r="B272" s="27" t="s">
        <v>57</v>
      </c>
      <c r="C272" s="26">
        <v>42362</v>
      </c>
      <c r="D272" s="28" t="s">
        <v>376</v>
      </c>
      <c r="E272" s="28" t="s">
        <v>77</v>
      </c>
      <c r="F272" s="125" t="s">
        <v>62</v>
      </c>
      <c r="G272" s="113">
        <v>22517</v>
      </c>
      <c r="H272" s="137"/>
      <c r="I272" s="13">
        <f t="shared" si="150"/>
        <v>0</v>
      </c>
      <c r="J272" s="12">
        <v>3</v>
      </c>
      <c r="K272" s="13">
        <f t="shared" si="142"/>
        <v>67551</v>
      </c>
    </row>
    <row r="273" spans="1:11" s="122" customFormat="1" ht="15.75">
      <c r="A273" s="160">
        <f t="shared" si="149"/>
        <v>12</v>
      </c>
      <c r="B273" s="27" t="s">
        <v>64</v>
      </c>
      <c r="C273" s="26">
        <v>42341</v>
      </c>
      <c r="D273" s="28" t="s">
        <v>720</v>
      </c>
      <c r="E273" s="6" t="s">
        <v>810</v>
      </c>
      <c r="F273" s="125" t="s">
        <v>55</v>
      </c>
      <c r="G273" s="113">
        <v>22450</v>
      </c>
      <c r="H273" s="137">
        <v>60515</v>
      </c>
      <c r="I273" s="13">
        <f t="shared" si="150"/>
        <v>1358561750</v>
      </c>
      <c r="J273" s="12"/>
      <c r="K273" s="13">
        <f t="shared" si="142"/>
        <v>0</v>
      </c>
    </row>
    <row r="274" spans="1:11" s="122" customFormat="1" ht="15.75">
      <c r="A274" s="160">
        <f t="shared" ref="A274" si="151">IF(C274&lt;&gt;"",MONTH(C274),"")</f>
        <v>12</v>
      </c>
      <c r="B274" s="27" t="s">
        <v>51</v>
      </c>
      <c r="C274" s="26">
        <v>42341</v>
      </c>
      <c r="D274" s="28" t="s">
        <v>811</v>
      </c>
      <c r="E274" s="6" t="s">
        <v>42</v>
      </c>
      <c r="F274" s="125" t="s">
        <v>55</v>
      </c>
      <c r="G274" s="113">
        <v>22450</v>
      </c>
      <c r="H274" s="137">
        <v>38110</v>
      </c>
      <c r="I274" s="13">
        <f t="shared" ref="I274" si="152">ROUND(H274*G274,0)</f>
        <v>855569500</v>
      </c>
      <c r="J274" s="12"/>
      <c r="K274" s="13">
        <f t="shared" si="142"/>
        <v>0</v>
      </c>
    </row>
    <row r="275" spans="1:11" s="122" customFormat="1" ht="15.75">
      <c r="A275" s="160">
        <f t="shared" si="47"/>
        <v>12</v>
      </c>
      <c r="B275" s="27" t="s">
        <v>53</v>
      </c>
      <c r="C275" s="26">
        <v>42343</v>
      </c>
      <c r="D275" s="28" t="s">
        <v>812</v>
      </c>
      <c r="E275" s="28" t="s">
        <v>46</v>
      </c>
      <c r="F275" s="125" t="s">
        <v>55</v>
      </c>
      <c r="G275" s="113">
        <v>22450</v>
      </c>
      <c r="H275" s="137">
        <v>11640</v>
      </c>
      <c r="I275" s="13">
        <f t="shared" ref="I275:I278" si="153">ROUND(H275*G275,0)</f>
        <v>261318000</v>
      </c>
      <c r="J275" s="12"/>
      <c r="K275" s="13">
        <f t="shared" si="142"/>
        <v>0</v>
      </c>
    </row>
    <row r="276" spans="1:11" s="122" customFormat="1" ht="15.75">
      <c r="A276" s="160">
        <f t="shared" si="47"/>
        <v>12</v>
      </c>
      <c r="B276" s="27" t="s">
        <v>813</v>
      </c>
      <c r="C276" s="26">
        <v>42349</v>
      </c>
      <c r="D276" s="28" t="s">
        <v>816</v>
      </c>
      <c r="E276" s="28" t="s">
        <v>77</v>
      </c>
      <c r="F276" s="125" t="s">
        <v>55</v>
      </c>
      <c r="G276" s="113">
        <v>22450</v>
      </c>
      <c r="H276" s="137">
        <v>31722</v>
      </c>
      <c r="I276" s="13">
        <f t="shared" si="153"/>
        <v>712158900</v>
      </c>
      <c r="J276" s="12"/>
      <c r="K276" s="13">
        <f t="shared" si="54"/>
        <v>0</v>
      </c>
    </row>
    <row r="277" spans="1:11" s="122" customFormat="1" ht="15.75">
      <c r="A277" s="160">
        <f t="shared" si="47"/>
        <v>12</v>
      </c>
      <c r="B277" s="27" t="s">
        <v>813</v>
      </c>
      <c r="C277" s="26">
        <v>42349</v>
      </c>
      <c r="D277" s="28" t="s">
        <v>815</v>
      </c>
      <c r="E277" s="28" t="s">
        <v>77</v>
      </c>
      <c r="F277" s="125" t="s">
        <v>55</v>
      </c>
      <c r="G277" s="113">
        <v>22450</v>
      </c>
      <c r="H277" s="137">
        <v>43092</v>
      </c>
      <c r="I277" s="13">
        <f t="shared" si="153"/>
        <v>967415400</v>
      </c>
      <c r="J277" s="12"/>
      <c r="K277" s="13">
        <f t="shared" si="54"/>
        <v>0</v>
      </c>
    </row>
    <row r="278" spans="1:11" s="122" customFormat="1" ht="15.75">
      <c r="A278" s="160">
        <f t="shared" ref="A278:A291" si="154">IF(C278&lt;&gt;"",MONTH(C278),"")</f>
        <v>12</v>
      </c>
      <c r="B278" s="27" t="s">
        <v>813</v>
      </c>
      <c r="C278" s="26">
        <v>42349</v>
      </c>
      <c r="D278" s="28" t="s">
        <v>814</v>
      </c>
      <c r="E278" s="28" t="s">
        <v>77</v>
      </c>
      <c r="F278" s="125" t="s">
        <v>55</v>
      </c>
      <c r="G278" s="113">
        <v>22450</v>
      </c>
      <c r="H278" s="137">
        <v>13950</v>
      </c>
      <c r="I278" s="13">
        <f t="shared" si="153"/>
        <v>313177500</v>
      </c>
      <c r="J278" s="12"/>
      <c r="K278" s="13">
        <f t="shared" si="54"/>
        <v>0</v>
      </c>
    </row>
    <row r="279" spans="1:11" s="122" customFormat="1" ht="15.75">
      <c r="A279" s="160">
        <f t="shared" si="154"/>
        <v>12</v>
      </c>
      <c r="B279" s="27" t="s">
        <v>817</v>
      </c>
      <c r="C279" s="26">
        <v>42368</v>
      </c>
      <c r="D279" s="28" t="s">
        <v>610</v>
      </c>
      <c r="E279" s="28" t="s">
        <v>465</v>
      </c>
      <c r="F279" s="125" t="s">
        <v>55</v>
      </c>
      <c r="G279" s="113">
        <v>22517</v>
      </c>
      <c r="H279" s="137">
        <v>102960</v>
      </c>
      <c r="I279" s="13">
        <f t="shared" ref="I279:I291" si="155">ROUND(H279*G279,0)</f>
        <v>2318350320</v>
      </c>
      <c r="J279" s="12"/>
      <c r="K279" s="13">
        <f t="shared" ref="K279:K291" si="156">ROUND(G279*J279,0)</f>
        <v>0</v>
      </c>
    </row>
    <row r="280" spans="1:11" s="122" customFormat="1" ht="15.75">
      <c r="A280" s="160">
        <f t="shared" si="154"/>
        <v>12</v>
      </c>
      <c r="B280" s="27" t="s">
        <v>48</v>
      </c>
      <c r="C280" s="26">
        <v>42346</v>
      </c>
      <c r="D280" s="28" t="s">
        <v>795</v>
      </c>
      <c r="E280" s="28" t="s">
        <v>46</v>
      </c>
      <c r="F280" s="125" t="s">
        <v>49</v>
      </c>
      <c r="G280" s="113">
        <v>22460</v>
      </c>
      <c r="H280" s="137"/>
      <c r="I280" s="13">
        <f t="shared" si="155"/>
        <v>0</v>
      </c>
      <c r="J280" s="12">
        <v>11630.6</v>
      </c>
      <c r="K280" s="13">
        <f t="shared" si="156"/>
        <v>261223276</v>
      </c>
    </row>
    <row r="281" spans="1:11" s="122" customFormat="1" ht="15.75">
      <c r="A281" s="160">
        <f t="shared" si="154"/>
        <v>12</v>
      </c>
      <c r="B281" s="27" t="s">
        <v>48</v>
      </c>
      <c r="C281" s="26">
        <v>42368</v>
      </c>
      <c r="D281" s="28" t="s">
        <v>818</v>
      </c>
      <c r="E281" s="6" t="s">
        <v>810</v>
      </c>
      <c r="F281" s="125" t="s">
        <v>49</v>
      </c>
      <c r="G281" s="113">
        <v>22460</v>
      </c>
      <c r="H281" s="137"/>
      <c r="I281" s="13">
        <f t="shared" si="155"/>
        <v>0</v>
      </c>
      <c r="J281" s="12">
        <v>60474.720000000001</v>
      </c>
      <c r="K281" s="13">
        <f t="shared" si="156"/>
        <v>1358262211</v>
      </c>
    </row>
    <row r="282" spans="1:11" s="122" customFormat="1" ht="15.75">
      <c r="A282" s="160">
        <f t="shared" ref="A282" si="157">IF(C282&lt;&gt;"",MONTH(C282),"")</f>
        <v>12</v>
      </c>
      <c r="B282" s="27" t="s">
        <v>57</v>
      </c>
      <c r="C282" s="26">
        <v>42368</v>
      </c>
      <c r="D282" s="28" t="s">
        <v>58</v>
      </c>
      <c r="E282" s="6" t="s">
        <v>810</v>
      </c>
      <c r="F282" s="125" t="s">
        <v>62</v>
      </c>
      <c r="G282" s="113">
        <v>22460</v>
      </c>
      <c r="H282" s="137"/>
      <c r="I282" s="13">
        <f t="shared" ref="I282" si="158">ROUND(H282*G282,0)</f>
        <v>0</v>
      </c>
      <c r="J282" s="12">
        <v>40.28</v>
      </c>
      <c r="K282" s="13">
        <f t="shared" ref="K282" si="159">ROUND(G282*J282,0)</f>
        <v>904689</v>
      </c>
    </row>
    <row r="283" spans="1:11" s="249" customFormat="1" ht="15.75">
      <c r="A283" s="241">
        <f t="shared" ref="A283" si="160">IF(C283&lt;&gt;"",MONTH(C283),"")</f>
        <v>12</v>
      </c>
      <c r="B283" s="242" t="s">
        <v>57</v>
      </c>
      <c r="C283" s="243">
        <v>42368</v>
      </c>
      <c r="D283" s="244" t="s">
        <v>61</v>
      </c>
      <c r="E283" s="293" t="s">
        <v>810</v>
      </c>
      <c r="F283" s="245" t="s">
        <v>70</v>
      </c>
      <c r="G283" s="246">
        <v>22460</v>
      </c>
      <c r="H283" s="247"/>
      <c r="I283" s="248">
        <v>605150</v>
      </c>
      <c r="J283" s="252"/>
      <c r="K283" s="248"/>
    </row>
    <row r="284" spans="1:11" s="122" customFormat="1" ht="15.75">
      <c r="A284" s="160">
        <f t="shared" si="154"/>
        <v>12</v>
      </c>
      <c r="B284" s="27" t="s">
        <v>48</v>
      </c>
      <c r="C284" s="26">
        <v>42368</v>
      </c>
      <c r="D284" s="28" t="s">
        <v>521</v>
      </c>
      <c r="E284" s="28" t="s">
        <v>465</v>
      </c>
      <c r="F284" s="125" t="s">
        <v>49</v>
      </c>
      <c r="G284" s="113">
        <v>22460</v>
      </c>
      <c r="H284" s="137"/>
      <c r="I284" s="13">
        <f t="shared" si="155"/>
        <v>0</v>
      </c>
      <c r="J284" s="12">
        <v>97740.36</v>
      </c>
      <c r="K284" s="13">
        <f t="shared" si="156"/>
        <v>2195248486</v>
      </c>
    </row>
    <row r="285" spans="1:11" s="122" customFormat="1" ht="15.75">
      <c r="A285" s="160" t="str">
        <f t="shared" si="154"/>
        <v/>
      </c>
      <c r="B285" s="27"/>
      <c r="C285" s="26"/>
      <c r="D285" s="28"/>
      <c r="E285" s="28"/>
      <c r="F285" s="125"/>
      <c r="G285" s="113"/>
      <c r="H285" s="137"/>
      <c r="I285" s="13">
        <f t="shared" si="155"/>
        <v>0</v>
      </c>
      <c r="J285" s="12"/>
      <c r="K285" s="13">
        <f t="shared" si="156"/>
        <v>0</v>
      </c>
    </row>
    <row r="286" spans="1:11" s="122" customFormat="1" ht="15.75">
      <c r="A286" s="160" t="str">
        <f t="shared" si="154"/>
        <v/>
      </c>
      <c r="B286" s="27"/>
      <c r="C286" s="26"/>
      <c r="D286" s="28"/>
      <c r="E286" s="28"/>
      <c r="F286" s="125"/>
      <c r="G286" s="113"/>
      <c r="H286" s="137"/>
      <c r="I286" s="13">
        <f t="shared" si="155"/>
        <v>0</v>
      </c>
      <c r="J286" s="12"/>
      <c r="K286" s="13">
        <f t="shared" si="156"/>
        <v>0</v>
      </c>
    </row>
    <row r="287" spans="1:11" s="122" customFormat="1" ht="15.75">
      <c r="A287" s="160" t="str">
        <f t="shared" si="154"/>
        <v/>
      </c>
      <c r="B287" s="27"/>
      <c r="C287" s="26"/>
      <c r="D287" s="28"/>
      <c r="E287" s="28"/>
      <c r="F287" s="125"/>
      <c r="G287" s="113"/>
      <c r="H287" s="137"/>
      <c r="I287" s="13">
        <f t="shared" si="155"/>
        <v>0</v>
      </c>
      <c r="J287" s="12"/>
      <c r="K287" s="13">
        <f t="shared" si="156"/>
        <v>0</v>
      </c>
    </row>
    <row r="288" spans="1:11" s="122" customFormat="1" ht="15.75">
      <c r="A288" s="160" t="str">
        <f t="shared" si="154"/>
        <v/>
      </c>
      <c r="B288" s="27"/>
      <c r="C288" s="26"/>
      <c r="D288" s="28"/>
      <c r="E288" s="28"/>
      <c r="F288" s="125"/>
      <c r="G288" s="113"/>
      <c r="H288" s="137"/>
      <c r="I288" s="13">
        <f t="shared" si="155"/>
        <v>0</v>
      </c>
      <c r="J288" s="12"/>
      <c r="K288" s="13">
        <f t="shared" si="156"/>
        <v>0</v>
      </c>
    </row>
    <row r="289" spans="1:11" s="122" customFormat="1" ht="15.75">
      <c r="A289" s="160"/>
      <c r="B289" s="27"/>
      <c r="C289" s="26"/>
      <c r="D289" s="28"/>
      <c r="E289" s="28"/>
      <c r="F289" s="125"/>
      <c r="G289" s="113"/>
      <c r="H289" s="137"/>
      <c r="I289" s="13">
        <f t="shared" si="155"/>
        <v>0</v>
      </c>
      <c r="J289" s="12"/>
      <c r="K289" s="13">
        <f t="shared" si="156"/>
        <v>0</v>
      </c>
    </row>
    <row r="290" spans="1:11" s="122" customFormat="1" ht="15.75">
      <c r="A290" s="160"/>
      <c r="B290" s="27"/>
      <c r="C290" s="26"/>
      <c r="D290" s="28"/>
      <c r="E290" s="28"/>
      <c r="F290" s="125"/>
      <c r="G290" s="113"/>
      <c r="H290" s="137"/>
      <c r="I290" s="13">
        <f t="shared" si="155"/>
        <v>0</v>
      </c>
      <c r="J290" s="12"/>
      <c r="K290" s="13">
        <f t="shared" si="156"/>
        <v>0</v>
      </c>
    </row>
    <row r="291" spans="1:11" s="122" customFormat="1" ht="15.75">
      <c r="A291" s="160" t="str">
        <f t="shared" si="154"/>
        <v/>
      </c>
      <c r="B291" s="27"/>
      <c r="C291" s="26"/>
      <c r="D291" s="28"/>
      <c r="E291" s="28"/>
      <c r="F291" s="125"/>
      <c r="G291" s="113"/>
      <c r="H291" s="137"/>
      <c r="I291" s="13">
        <f t="shared" si="155"/>
        <v>0</v>
      </c>
      <c r="J291" s="12"/>
      <c r="K291" s="13">
        <f t="shared" si="156"/>
        <v>0</v>
      </c>
    </row>
    <row r="292" spans="1:11" s="122" customFormat="1" ht="15.75">
      <c r="A292" s="286"/>
      <c r="B292" s="287"/>
      <c r="C292" s="288"/>
      <c r="D292" s="227"/>
      <c r="E292" s="227"/>
      <c r="F292" s="289"/>
      <c r="G292" s="290"/>
      <c r="H292" s="291"/>
      <c r="I292" s="49"/>
      <c r="J292" s="292"/>
      <c r="K292" s="49"/>
    </row>
  </sheetData>
  <autoFilter ref="A4:K291">
    <filterColumn colId="0"/>
    <filterColumn colId="1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284:E292 E275:E280 E5:E272 H195:I195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20" activePane="bottomLeft" state="frozen"/>
      <selection activeCell="D29" sqref="D29"/>
      <selection pane="bottomLeft" activeCell="J34" sqref="J34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246</v>
      </c>
      <c r="N2" s="99"/>
      <c r="O2" s="99"/>
    </row>
    <row r="3" spans="1:15" s="55" customFormat="1" ht="16.5" customHeight="1">
      <c r="A3" s="318" t="s">
        <v>43</v>
      </c>
      <c r="B3" s="318"/>
      <c r="C3" s="318"/>
      <c r="D3" s="318"/>
      <c r="E3" s="56"/>
      <c r="G3" s="167"/>
      <c r="H3" s="168"/>
      <c r="I3" s="172"/>
      <c r="J3" s="173"/>
      <c r="K3" s="100"/>
      <c r="L3" s="100"/>
      <c r="M3" s="174" t="s">
        <v>247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248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19" t="s">
        <v>257</v>
      </c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324</v>
      </c>
      <c r="H9" s="320" t="s">
        <v>46</v>
      </c>
      <c r="I9" s="320"/>
      <c r="J9" s="320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21" t="s">
        <v>2</v>
      </c>
      <c r="B12" s="311" t="s">
        <v>3</v>
      </c>
      <c r="C12" s="324"/>
      <c r="D12" s="321" t="s">
        <v>4</v>
      </c>
      <c r="E12" s="321" t="s">
        <v>5</v>
      </c>
      <c r="F12" s="321" t="s">
        <v>25</v>
      </c>
      <c r="G12" s="325" t="s">
        <v>31</v>
      </c>
      <c r="H12" s="311" t="s">
        <v>6</v>
      </c>
      <c r="I12" s="328"/>
      <c r="J12" s="328"/>
      <c r="K12" s="324"/>
      <c r="L12" s="311" t="s">
        <v>7</v>
      </c>
      <c r="M12" s="312"/>
      <c r="N12" s="312"/>
      <c r="O12" s="313"/>
    </row>
    <row r="13" spans="1:15" s="210" customFormat="1" ht="15.75" customHeight="1">
      <c r="A13" s="322"/>
      <c r="B13" s="314" t="s">
        <v>8</v>
      </c>
      <c r="C13" s="314" t="s">
        <v>9</v>
      </c>
      <c r="D13" s="322"/>
      <c r="E13" s="322"/>
      <c r="F13" s="322"/>
      <c r="G13" s="326"/>
      <c r="H13" s="316" t="s">
        <v>10</v>
      </c>
      <c r="I13" s="317"/>
      <c r="J13" s="316" t="s">
        <v>11</v>
      </c>
      <c r="K13" s="317"/>
      <c r="L13" s="316" t="s">
        <v>10</v>
      </c>
      <c r="M13" s="313"/>
      <c r="N13" s="316" t="s">
        <v>11</v>
      </c>
      <c r="O13" s="313"/>
    </row>
    <row r="14" spans="1:15" s="210" customFormat="1" ht="27.75" customHeight="1">
      <c r="A14" s="323"/>
      <c r="B14" s="315"/>
      <c r="C14" s="315"/>
      <c r="D14" s="323"/>
      <c r="E14" s="323"/>
      <c r="F14" s="323"/>
      <c r="G14" s="327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VLOOKUP($H$9,'131'!$B$5:$F$16,2,0)</f>
        <v>0</v>
      </c>
      <c r="M16" s="187">
        <f>VLOOKUP($H$9,'131'!$B$5:$F$16,3,0)</f>
        <v>0</v>
      </c>
      <c r="N16" s="185">
        <f>VLOOKUP($H$9,'131'!$B$5:$F$16,4,0)</f>
        <v>15446.9</v>
      </c>
      <c r="O16" s="187">
        <f>VLOOKUP($H$9,'131'!$B$5:$F$16,5,0)</f>
        <v>330254722</v>
      </c>
    </row>
    <row r="17" spans="1:15" s="58" customFormat="1" ht="16.5" customHeight="1">
      <c r="A17" s="68">
        <f t="shared" ref="A17:A99" ca="1" si="0">IF(C17&lt;&gt;"",C17,"")</f>
        <v>42010</v>
      </c>
      <c r="B17" s="69" t="str">
        <f ca="1">IF(ROWS($2:2)&gt;COUNT(Dong1),"",OFFSET('131-TH'!B$1,SMALL(Dong1,ROWS($2:2)),))</f>
        <v>X01/TP</v>
      </c>
      <c r="C17" s="68">
        <f ca="1">IF(ROWS($2:2)&gt;COUNT(Dong1),"",OFFSET('131-TH'!C$1,SMALL(Dong1,ROWS($2:2)),))</f>
        <v>42010</v>
      </c>
      <c r="D17" s="195" t="str">
        <f ca="1">IF(ROWS($2:2)&gt;COUNT(Dong1),"",OFFSET('131-TH'!D$1,SMALL(Dong1,ROWS($2:2)),))</f>
        <v>Cửu Long - Khô cá mai tẩm TP - TK 300254023550</v>
      </c>
      <c r="E17" s="188" t="str">
        <f ca="1">IF(ROWS($2:2)&gt;COUNT(Dong1),"",OFFSET('131-TH'!F$1,SMALL(Dong1,ROWS($2:2)),))</f>
        <v>5112X</v>
      </c>
      <c r="F17" s="188">
        <f ca="1">IF(ROWS($2:2)&gt;COUNT(Dong1),"",OFFSET('131-TH'!G$1,SMALL(Dong1,ROWS($2:2)),))</f>
        <v>21246</v>
      </c>
      <c r="G17" s="188"/>
      <c r="H17" s="196">
        <f ca="1">IF(ROWS($2:2)&gt;COUNT(Dong1),"",OFFSET('131-TH'!H$1,SMALL(Dong1,ROWS($2:2)),))</f>
        <v>51528</v>
      </c>
      <c r="I17" s="188">
        <f ca="1">IF(ROWS($2:2)&gt;COUNT(Dong1),"",OFFSET('131-TH'!I$1,SMALL(Dong1,ROWS($2:2)),))</f>
        <v>1094763888</v>
      </c>
      <c r="J17" s="196">
        <f ca="1">IF(ROWS($2:2)&gt;COUNT(Dong1),"",OFFSET('131-TH'!J$1,SMALL(Dong1,ROWS($2:2)),))</f>
        <v>0</v>
      </c>
      <c r="K17" s="188">
        <f ca="1">IF(ROWS($2:2)&gt;COUNT(Dong1),"",OFFSET('131-TH'!K$1,SMALL(Dong1,ROWS($2:2)),))</f>
        <v>0</v>
      </c>
      <c r="L17" s="189">
        <f ca="1">IF(D17&lt;&gt;"",ROUND(MAX(L16+H17-J17-N16,0),2),0)</f>
        <v>36081.1</v>
      </c>
      <c r="M17" s="71">
        <f t="shared" ref="M17" ca="1" si="1">IF(D17&lt;&gt;"",MAX(M16-O16+I17-K17,0),0)</f>
        <v>764509166</v>
      </c>
      <c r="N17" s="189">
        <f t="shared" ref="N17" ca="1" si="2">IF(D17&lt;&gt;"",ROUND(MAX(N16+J17-H17-L16,0),2),0)</f>
        <v>0</v>
      </c>
      <c r="O17" s="71">
        <f t="shared" ref="O17" ca="1" si="3">IF(D17&lt;&gt;"",MAX(O16-M16+K17-I17,0),0)</f>
        <v>0</v>
      </c>
    </row>
    <row r="18" spans="1:15" s="58" customFormat="1" ht="16.5" customHeight="1">
      <c r="A18" s="68">
        <f t="shared" ref="A18:A57" ca="1" si="4">IF(C18&lt;&gt;"",C18,"")</f>
        <v>42010</v>
      </c>
      <c r="B18" s="69" t="str">
        <f ca="1">IF(ROWS($2:3)&gt;COUNT(Dong1),"",OFFSET('131-TH'!B$1,SMALL(Dong1,ROWS($2:3)),))</f>
        <v>X01/TP</v>
      </c>
      <c r="C18" s="68">
        <f ca="1">IF(ROWS($2:3)&gt;COUNT(Dong1),"",OFFSET('131-TH'!C$1,SMALL(Dong1,ROWS($2:3)),))</f>
        <v>42010</v>
      </c>
      <c r="D18" s="195" t="str">
        <f ca="1">IF(ROWS($2:3)&gt;COUNT(Dong1),"",OFFSET('131-TH'!D$1,SMALL(Dong1,ROWS($2:3)),))</f>
        <v>Cửu Long - Cá mai NL - TK 300254023550</v>
      </c>
      <c r="E18" s="188" t="str">
        <f ca="1">IF(ROWS($2:3)&gt;COUNT(Dong1),"",OFFSET('131-TH'!F$1,SMALL(Dong1,ROWS($2:3)),))</f>
        <v>5112X</v>
      </c>
      <c r="F18" s="188">
        <f ca="1">IF(ROWS($2:3)&gt;COUNT(Dong1),"",OFFSET('131-TH'!G$1,SMALL(Dong1,ROWS($2:3)),))</f>
        <v>21246</v>
      </c>
      <c r="G18" s="188"/>
      <c r="H18" s="196">
        <f ca="1">IF(ROWS($2:3)&gt;COUNT(Dong1),"",OFFSET('131-TH'!H$1,SMALL(Dong1,ROWS($2:3)),))</f>
        <v>4</v>
      </c>
      <c r="I18" s="188">
        <f ca="1">IF(ROWS($2:3)&gt;COUNT(Dong1),"",OFFSET('131-TH'!I$1,SMALL(Dong1,ROWS($2:3)),))</f>
        <v>84984</v>
      </c>
      <c r="J18" s="196">
        <f ca="1">IF(ROWS($2:3)&gt;COUNT(Dong1),"",OFFSET('131-TH'!J$1,SMALL(Dong1,ROWS($2:3)),))</f>
        <v>0</v>
      </c>
      <c r="K18" s="188">
        <f ca="1">IF(ROWS($2:3)&gt;COUNT(Dong1),"",OFFSET('131-TH'!K$1,SMALL(Dong1,ROWS($2:3)),))</f>
        <v>0</v>
      </c>
      <c r="L18" s="189">
        <f t="shared" ref="L18:L57" ca="1" si="5">IF(D18&lt;&gt;"",ROUND(MAX(L17+H18-J18-N17,0),2),0)</f>
        <v>36085.1</v>
      </c>
      <c r="M18" s="71">
        <f t="shared" ref="M18:M57" ca="1" si="6">IF(D18&lt;&gt;"",MAX(M17-O17+I18-K18,0),0)</f>
        <v>764594150</v>
      </c>
      <c r="N18" s="189">
        <f t="shared" ref="N18:N57" ca="1" si="7">IF(D18&lt;&gt;"",ROUND(MAX(N17+J18-H18-L17,0),2),0)</f>
        <v>0</v>
      </c>
      <c r="O18" s="71">
        <f t="shared" ref="O18:O57" ca="1" si="8">IF(D18&lt;&gt;"",MAX(O17-M17+K18-I18,0),0)</f>
        <v>0</v>
      </c>
    </row>
    <row r="19" spans="1:15" s="58" customFormat="1" ht="16.5" customHeight="1">
      <c r="A19" s="68">
        <f t="shared" ca="1" si="4"/>
        <v>42010</v>
      </c>
      <c r="B19" s="69" t="str">
        <f ca="1">IF(ROWS($2:4)&gt;COUNT(Dong1),"",OFFSET('131-TH'!B$1,SMALL(Dong1,ROWS($2:4)),))</f>
        <v>CTGS</v>
      </c>
      <c r="C19" s="68">
        <f ca="1">IF(ROWS($2:4)&gt;COUNT(Dong1),"",OFFSET('131-TH'!C$1,SMALL(Dong1,ROWS($2:4)),))</f>
        <v>42010</v>
      </c>
      <c r="D19" s="195" t="str">
        <f ca="1">IF(ROWS($2:4)&gt;COUNT(Dong1),"",OFFSET('131-TH'!D$1,SMALL(Dong1,ROWS($2:4)),))</f>
        <v>Phí thanh toán</v>
      </c>
      <c r="E19" s="188" t="str">
        <f ca="1">IF(ROWS($2:4)&gt;COUNT(Dong1),"",OFFSET('131-TH'!F$1,SMALL(Dong1,ROWS($2:4)),))</f>
        <v>642</v>
      </c>
      <c r="F19" s="188">
        <f ca="1">IF(ROWS($2:4)&gt;COUNT(Dong1),"",OFFSET('131-TH'!G$1,SMALL(Dong1,ROWS($2:4)),))</f>
        <v>21315</v>
      </c>
      <c r="G19" s="188"/>
      <c r="H19" s="196">
        <f ca="1">IF(ROWS($2:4)&gt;COUNT(Dong1),"",OFFSET('131-TH'!H$1,SMALL(Dong1,ROWS($2:4)),))</f>
        <v>0</v>
      </c>
      <c r="I19" s="188">
        <f ca="1">IF(ROWS($2:4)&gt;COUNT(Dong1),"",OFFSET('131-TH'!I$1,SMALL(Dong1,ROWS($2:4)),))</f>
        <v>0</v>
      </c>
      <c r="J19" s="196">
        <f ca="1">IF(ROWS($2:4)&gt;COUNT(Dong1),"",OFFSET('131-TH'!J$1,SMALL(Dong1,ROWS($2:4)),))</f>
        <v>12.5</v>
      </c>
      <c r="K19" s="188">
        <f ca="1">IF(ROWS($2:4)&gt;COUNT(Dong1),"",OFFSET('131-TH'!K$1,SMALL(Dong1,ROWS($2:4)),))</f>
        <v>266438</v>
      </c>
      <c r="L19" s="189">
        <f t="shared" ca="1" si="5"/>
        <v>36072.6</v>
      </c>
      <c r="M19" s="71">
        <f t="shared" ca="1" si="6"/>
        <v>764327712</v>
      </c>
      <c r="N19" s="189">
        <f t="shared" ca="1" si="7"/>
        <v>0</v>
      </c>
      <c r="O19" s="71">
        <f t="shared" ca="1" si="8"/>
        <v>0</v>
      </c>
    </row>
    <row r="20" spans="1:15" s="58" customFormat="1" ht="16.5" customHeight="1">
      <c r="A20" s="68">
        <f t="shared" ca="1" si="4"/>
        <v>42010</v>
      </c>
      <c r="B20" s="69" t="str">
        <f ca="1">IF(ROWS($2:5)&gt;COUNT(Dong1),"",OFFSET('131-TH'!B$1,SMALL(Dong1,ROWS($2:5)),))</f>
        <v>CTGS</v>
      </c>
      <c r="C20" s="68">
        <f ca="1">IF(ROWS($2:5)&gt;COUNT(Dong1),"",OFFSET('131-TH'!C$1,SMALL(Dong1,ROWS($2:5)),))</f>
        <v>42010</v>
      </c>
      <c r="D20" s="195" t="str">
        <f ca="1">IF(ROWS($2:5)&gt;COUNT(Dong1),"",OFFSET('131-TH'!D$1,SMALL(Dong1,ROWS($2:5)),))</f>
        <v>Phí NHNG giảm trừ</v>
      </c>
      <c r="E20" s="188" t="str">
        <f ca="1">IF(ROWS($2:5)&gt;COUNT(Dong1),"",OFFSET('131-TH'!F$1,SMALL(Dong1,ROWS($2:5)),))</f>
        <v>642</v>
      </c>
      <c r="F20" s="188">
        <f ca="1">IF(ROWS($2:5)&gt;COUNT(Dong1),"",OFFSET('131-TH'!G$1,SMALL(Dong1,ROWS($2:5)),))</f>
        <v>21315</v>
      </c>
      <c r="G20" s="188"/>
      <c r="H20" s="196">
        <f ca="1">IF(ROWS($2:5)&gt;COUNT(Dong1),"",OFFSET('131-TH'!H$1,SMALL(Dong1,ROWS($2:5)),))</f>
        <v>0</v>
      </c>
      <c r="I20" s="188">
        <f ca="1">IF(ROWS($2:5)&gt;COUNT(Dong1),"",OFFSET('131-TH'!I$1,SMALL(Dong1,ROWS($2:5)),))</f>
        <v>0</v>
      </c>
      <c r="J20" s="196">
        <f ca="1">IF(ROWS($2:5)&gt;COUNT(Dong1),"",OFFSET('131-TH'!J$1,SMALL(Dong1,ROWS($2:5)),))</f>
        <v>3</v>
      </c>
      <c r="K20" s="188">
        <f ca="1">IF(ROWS($2:5)&gt;COUNT(Dong1),"",OFFSET('131-TH'!K$1,SMALL(Dong1,ROWS($2:5)),))</f>
        <v>63945</v>
      </c>
      <c r="L20" s="189">
        <f t="shared" ca="1" si="5"/>
        <v>36069.599999999999</v>
      </c>
      <c r="M20" s="71">
        <f t="shared" ca="1" si="6"/>
        <v>764263767</v>
      </c>
      <c r="N20" s="189">
        <f t="shared" ca="1" si="7"/>
        <v>0</v>
      </c>
      <c r="O20" s="71">
        <f t="shared" ca="1" si="8"/>
        <v>0</v>
      </c>
    </row>
    <row r="21" spans="1:15" s="58" customFormat="1" ht="16.5" customHeight="1">
      <c r="A21" s="68">
        <f t="shared" ca="1" si="4"/>
        <v>42017</v>
      </c>
      <c r="B21" s="69" t="str">
        <f ca="1">IF(ROWS($2:6)&gt;COUNT(Dong1),"",OFFSET('131-TH'!B$1,SMALL(Dong1,ROWS($2:6)),))</f>
        <v>GBC</v>
      </c>
      <c r="C21" s="68">
        <f ca="1">IF(ROWS($2:6)&gt;COUNT(Dong1),"",OFFSET('131-TH'!C$1,SMALL(Dong1,ROWS($2:6)),))</f>
        <v>42017</v>
      </c>
      <c r="D21" s="195" t="str">
        <f ca="1">IF(ROWS($2:6)&gt;COUNT(Dong1),"",OFFSET('131-TH'!D$1,SMALL(Dong1,ROWS($2:6)),))</f>
        <v>Q4 - Thu tiền hàng - Cuu Long</v>
      </c>
      <c r="E21" s="188" t="str">
        <f ca="1">IF(ROWS($2:6)&gt;COUNT(Dong1),"",OFFSET('131-TH'!F$1,SMALL(Dong1,ROWS($2:6)),))</f>
        <v>1122</v>
      </c>
      <c r="F21" s="188">
        <f ca="1">IF(ROWS($2:6)&gt;COUNT(Dong1),"",OFFSET('131-TH'!G$1,SMALL(Dong1,ROWS($2:6)),))</f>
        <v>21315</v>
      </c>
      <c r="G21" s="188"/>
      <c r="H21" s="196">
        <f ca="1">IF(ROWS($2:6)&gt;COUNT(Dong1),"",OFFSET('131-TH'!H$1,SMALL(Dong1,ROWS($2:6)),))</f>
        <v>0</v>
      </c>
      <c r="I21" s="188">
        <f ca="1">IF(ROWS($2:6)&gt;COUNT(Dong1),"",OFFSET('131-TH'!I$1,SMALL(Dong1,ROWS($2:6)),))</f>
        <v>0</v>
      </c>
      <c r="J21" s="196">
        <f ca="1">IF(ROWS($2:6)&gt;COUNT(Dong1),"",OFFSET('131-TH'!J$1,SMALL(Dong1,ROWS($2:6)),))</f>
        <v>36046.769999999997</v>
      </c>
      <c r="K21" s="188">
        <f ca="1">IF(ROWS($2:6)&gt;COUNT(Dong1),"",OFFSET('131-TH'!K$1,SMALL(Dong1,ROWS($2:6)),))</f>
        <v>768336903</v>
      </c>
      <c r="L21" s="189">
        <f t="shared" ca="1" si="5"/>
        <v>22.83</v>
      </c>
      <c r="M21" s="71">
        <f t="shared" ca="1" si="6"/>
        <v>0</v>
      </c>
      <c r="N21" s="189">
        <f t="shared" ca="1" si="7"/>
        <v>0</v>
      </c>
      <c r="O21" s="71">
        <f t="shared" ca="1" si="8"/>
        <v>4073136</v>
      </c>
    </row>
    <row r="22" spans="1:15" s="58" customFormat="1" ht="16.5" customHeight="1">
      <c r="A22" s="68">
        <f t="shared" ca="1" si="4"/>
        <v>42017</v>
      </c>
      <c r="B22" s="69" t="str">
        <f ca="1">IF(ROWS($2:7)&gt;COUNT(Dong1),"",OFFSET('131-TH'!B$1,SMALL(Dong1,ROWS($2:7)),))</f>
        <v>CTGS</v>
      </c>
      <c r="C22" s="68">
        <f ca="1">IF(ROWS($2:7)&gt;COUNT(Dong1),"",OFFSET('131-TH'!C$1,SMALL(Dong1,ROWS($2:7)),))</f>
        <v>42017</v>
      </c>
      <c r="D22" s="195" t="str">
        <f ca="1">IF(ROWS($2:7)&gt;COUNT(Dong1),"",OFFSET('131-TH'!D$1,SMALL(Dong1,ROWS($2:7)),))</f>
        <v>Phí thanh toán</v>
      </c>
      <c r="E22" s="188" t="str">
        <f ca="1">IF(ROWS($2:7)&gt;COUNT(Dong1),"",OFFSET('131-TH'!F$1,SMALL(Dong1,ROWS($2:7)),))</f>
        <v>642</v>
      </c>
      <c r="F22" s="188">
        <f ca="1">IF(ROWS($2:7)&gt;COUNT(Dong1),"",OFFSET('131-TH'!G$1,SMALL(Dong1,ROWS($2:7)),))</f>
        <v>21315</v>
      </c>
      <c r="G22" s="188"/>
      <c r="H22" s="196">
        <f ca="1">IF(ROWS($2:7)&gt;COUNT(Dong1),"",OFFSET('131-TH'!H$1,SMALL(Dong1,ROWS($2:7)),))</f>
        <v>0</v>
      </c>
      <c r="I22" s="188">
        <f ca="1">IF(ROWS($2:7)&gt;COUNT(Dong1),"",OFFSET('131-TH'!I$1,SMALL(Dong1,ROWS($2:7)),))</f>
        <v>0</v>
      </c>
      <c r="J22" s="196">
        <f ca="1">IF(ROWS($2:7)&gt;COUNT(Dong1),"",OFFSET('131-TH'!J$1,SMALL(Dong1,ROWS($2:7)),))</f>
        <v>18.03</v>
      </c>
      <c r="K22" s="188">
        <f ca="1">IF(ROWS($2:7)&gt;COUNT(Dong1),"",OFFSET('131-TH'!K$1,SMALL(Dong1,ROWS($2:7)),))</f>
        <v>384309</v>
      </c>
      <c r="L22" s="189">
        <f t="shared" ca="1" si="5"/>
        <v>4.8</v>
      </c>
      <c r="M22" s="71">
        <f t="shared" ca="1" si="6"/>
        <v>0</v>
      </c>
      <c r="N22" s="189">
        <f t="shared" ca="1" si="7"/>
        <v>0</v>
      </c>
      <c r="O22" s="71">
        <f t="shared" ca="1" si="8"/>
        <v>4457445</v>
      </c>
    </row>
    <row r="23" spans="1:15" s="58" customFormat="1" ht="16.5" customHeight="1">
      <c r="A23" s="68">
        <f t="shared" ca="1" si="4"/>
        <v>42017</v>
      </c>
      <c r="B23" s="69" t="str">
        <f ca="1">IF(ROWS($2:8)&gt;COUNT(Dong1),"",OFFSET('131-TH'!B$1,SMALL(Dong1,ROWS($2:8)),))</f>
        <v>CTGS</v>
      </c>
      <c r="C23" s="68">
        <f ca="1">IF(ROWS($2:8)&gt;COUNT(Dong1),"",OFFSET('131-TH'!C$1,SMALL(Dong1,ROWS($2:8)),))</f>
        <v>42017</v>
      </c>
      <c r="D23" s="195" t="str">
        <f ca="1">IF(ROWS($2:8)&gt;COUNT(Dong1),"",OFFSET('131-TH'!D$1,SMALL(Dong1,ROWS($2:8)),))</f>
        <v>VAT Phí thanh toán</v>
      </c>
      <c r="E23" s="188" t="str">
        <f ca="1">IF(ROWS($2:8)&gt;COUNT(Dong1),"",OFFSET('131-TH'!F$1,SMALL(Dong1,ROWS($2:8)),))</f>
        <v>1331</v>
      </c>
      <c r="F23" s="188">
        <f ca="1">IF(ROWS($2:8)&gt;COUNT(Dong1),"",OFFSET('131-TH'!G$1,SMALL(Dong1,ROWS($2:8)),))</f>
        <v>21315</v>
      </c>
      <c r="G23" s="188"/>
      <c r="H23" s="196">
        <f ca="1">IF(ROWS($2:8)&gt;COUNT(Dong1),"",OFFSET('131-TH'!H$1,SMALL(Dong1,ROWS($2:8)),))</f>
        <v>0</v>
      </c>
      <c r="I23" s="188">
        <f ca="1">IF(ROWS($2:8)&gt;COUNT(Dong1),"",OFFSET('131-TH'!I$1,SMALL(Dong1,ROWS($2:8)),))</f>
        <v>0</v>
      </c>
      <c r="J23" s="196">
        <f ca="1">IF(ROWS($2:8)&gt;COUNT(Dong1),"",OFFSET('131-TH'!J$1,SMALL(Dong1,ROWS($2:8)),))</f>
        <v>1.8</v>
      </c>
      <c r="K23" s="188">
        <f ca="1">IF(ROWS($2:8)&gt;COUNT(Dong1),"",OFFSET('131-TH'!K$1,SMALL(Dong1,ROWS($2:8)),))</f>
        <v>38367</v>
      </c>
      <c r="L23" s="189">
        <f t="shared" ca="1" si="5"/>
        <v>3</v>
      </c>
      <c r="M23" s="71">
        <f t="shared" ca="1" si="6"/>
        <v>0</v>
      </c>
      <c r="N23" s="189">
        <f t="shared" ca="1" si="7"/>
        <v>0</v>
      </c>
      <c r="O23" s="71">
        <f t="shared" ca="1" si="8"/>
        <v>4495812</v>
      </c>
    </row>
    <row r="24" spans="1:15" s="58" customFormat="1" ht="16.5" customHeight="1">
      <c r="A24" s="68">
        <f t="shared" ref="A24:A27" ca="1" si="9">IF(C24&lt;&gt;"",C24,"")</f>
        <v>42017</v>
      </c>
      <c r="B24" s="69" t="str">
        <f ca="1">IF(ROWS($2:9)&gt;COUNT(Dong1),"",OFFSET('131-TH'!B$1,SMALL(Dong1,ROWS($2:9)),))</f>
        <v>CTGS</v>
      </c>
      <c r="C24" s="68">
        <f ca="1">IF(ROWS($2:9)&gt;COUNT(Dong1),"",OFFSET('131-TH'!C$1,SMALL(Dong1,ROWS($2:9)),))</f>
        <v>42017</v>
      </c>
      <c r="D24" s="195" t="str">
        <f ca="1">IF(ROWS($2:9)&gt;COUNT(Dong1),"",OFFSET('131-TH'!D$1,SMALL(Dong1,ROWS($2:9)),))</f>
        <v>Phí NHNG giảm trừ</v>
      </c>
      <c r="E24" s="188" t="str">
        <f ca="1">IF(ROWS($2:9)&gt;COUNT(Dong1),"",OFFSET('131-TH'!F$1,SMALL(Dong1,ROWS($2:9)),))</f>
        <v>642</v>
      </c>
      <c r="F24" s="188">
        <f ca="1">IF(ROWS($2:9)&gt;COUNT(Dong1),"",OFFSET('131-TH'!G$1,SMALL(Dong1,ROWS($2:9)),))</f>
        <v>21315</v>
      </c>
      <c r="G24" s="188"/>
      <c r="H24" s="196">
        <f ca="1">IF(ROWS($2:9)&gt;COUNT(Dong1),"",OFFSET('131-TH'!H$1,SMALL(Dong1,ROWS($2:9)),))</f>
        <v>0</v>
      </c>
      <c r="I24" s="188">
        <f ca="1">IF(ROWS($2:9)&gt;COUNT(Dong1),"",OFFSET('131-TH'!I$1,SMALL(Dong1,ROWS($2:9)),))</f>
        <v>0</v>
      </c>
      <c r="J24" s="196">
        <f ca="1">IF(ROWS($2:9)&gt;COUNT(Dong1),"",OFFSET('131-TH'!J$1,SMALL(Dong1,ROWS($2:9)),))</f>
        <v>3</v>
      </c>
      <c r="K24" s="188">
        <f ca="1">IF(ROWS($2:9)&gt;COUNT(Dong1),"",OFFSET('131-TH'!K$1,SMALL(Dong1,ROWS($2:9)),))</f>
        <v>63945</v>
      </c>
      <c r="L24" s="189">
        <f t="shared" ref="L24:L27" ca="1" si="10">IF(D24&lt;&gt;"",ROUND(MAX(L23+H24-J24-N23,0),2),0)</f>
        <v>0</v>
      </c>
      <c r="M24" s="71">
        <f t="shared" ref="M24:M27" ca="1" si="11">IF(D24&lt;&gt;"",MAX(M23-O23+I24-K24,0),0)</f>
        <v>0</v>
      </c>
      <c r="N24" s="189">
        <f t="shared" ref="N24:N27" ca="1" si="12">IF(D24&lt;&gt;"",ROUND(MAX(N23+J24-H24-L23,0),2),0)</f>
        <v>0</v>
      </c>
      <c r="O24" s="71">
        <f t="shared" ref="O24:O27" ca="1" si="13">IF(D24&lt;&gt;"",MAX(O23-M23+K24-I24,0),0)</f>
        <v>4559757</v>
      </c>
    </row>
    <row r="25" spans="1:15" s="58" customFormat="1" ht="16.5" customHeight="1">
      <c r="A25" s="68">
        <f t="shared" ca="1" si="9"/>
        <v>42017</v>
      </c>
      <c r="B25" s="69" t="str">
        <f ca="1">IF(ROWS($2:10)&gt;COUNT(Dong1),"",OFFSET('131-TH'!B$1,SMALL(Dong1,ROWS($2:10)),))</f>
        <v>CTGS</v>
      </c>
      <c r="C25" s="68">
        <f ca="1">IF(ROWS($2:10)&gt;COUNT(Dong1),"",OFFSET('131-TH'!C$1,SMALL(Dong1,ROWS($2:10)),))</f>
        <v>42017</v>
      </c>
      <c r="D25" s="195" t="str">
        <f ca="1">IF(ROWS($2:10)&gt;COUNT(Dong1),"",OFFSET('131-TH'!D$1,SMALL(Dong1,ROWS($2:10)),))</f>
        <v>Chênh lệch tỷ giá</v>
      </c>
      <c r="E25" s="188" t="str">
        <f ca="1">IF(ROWS($2:10)&gt;COUNT(Dong1),"",OFFSET('131-TH'!F$1,SMALL(Dong1,ROWS($2:10)),))</f>
        <v>515</v>
      </c>
      <c r="F25" s="188">
        <f ca="1">IF(ROWS($2:10)&gt;COUNT(Dong1),"",OFFSET('131-TH'!G$1,SMALL(Dong1,ROWS($2:10)),))</f>
        <v>0</v>
      </c>
      <c r="G25" s="188"/>
      <c r="H25" s="196">
        <f ca="1">IF(ROWS($2:10)&gt;COUNT(Dong1),"",OFFSET('131-TH'!H$1,SMALL(Dong1,ROWS($2:10)),))</f>
        <v>0</v>
      </c>
      <c r="I25" s="188">
        <f ca="1">IF(ROWS($2:10)&gt;COUNT(Dong1),"",OFFSET('131-TH'!I$1,SMALL(Dong1,ROWS($2:10)),))</f>
        <v>4559757</v>
      </c>
      <c r="J25" s="196">
        <f ca="1">IF(ROWS($2:10)&gt;COUNT(Dong1),"",OFFSET('131-TH'!J$1,SMALL(Dong1,ROWS($2:10)),))</f>
        <v>0</v>
      </c>
      <c r="K25" s="188">
        <f ca="1">IF(ROWS($2:10)&gt;COUNT(Dong1),"",OFFSET('131-TH'!K$1,SMALL(Dong1,ROWS($2:10)),))</f>
        <v>0</v>
      </c>
      <c r="L25" s="189">
        <f t="shared" ca="1" si="10"/>
        <v>0</v>
      </c>
      <c r="M25" s="71">
        <f t="shared" ca="1" si="11"/>
        <v>0</v>
      </c>
      <c r="N25" s="189">
        <f t="shared" ca="1" si="12"/>
        <v>0</v>
      </c>
      <c r="O25" s="71">
        <f t="shared" ca="1" si="13"/>
        <v>0</v>
      </c>
    </row>
    <row r="26" spans="1:15" s="58" customFormat="1" ht="16.5" customHeight="1">
      <c r="A26" s="68">
        <f t="shared" ca="1" si="9"/>
        <v>42174</v>
      </c>
      <c r="B26" s="69" t="str">
        <f ca="1">IF(ROWS($2:11)&gt;COUNT(Dong1),"",OFFSET('131-TH'!B$1,SMALL(Dong1,ROWS($2:11)),))</f>
        <v>X02/TP</v>
      </c>
      <c r="C26" s="68">
        <f ca="1">IF(ROWS($2:11)&gt;COUNT(Dong1),"",OFFSET('131-TH'!C$1,SMALL(Dong1,ROWS($2:11)),))</f>
        <v>42174</v>
      </c>
      <c r="D26" s="195" t="str">
        <f ca="1">IF(ROWS($2:11)&gt;COUNT(Dong1),"",OFFSET('131-TH'!D$1,SMALL(Dong1,ROWS($2:11)),))</f>
        <v>Cuu Long - Khô cá mai tẩm - TK 300432498240</v>
      </c>
      <c r="E26" s="188" t="str">
        <f ca="1">IF(ROWS($2:11)&gt;COUNT(Dong1),"",OFFSET('131-TH'!F$1,SMALL(Dong1,ROWS($2:11)),))</f>
        <v>5112X</v>
      </c>
      <c r="F26" s="188">
        <f ca="1">IF(ROWS($2:11)&gt;COUNT(Dong1),"",OFFSET('131-TH'!G$1,SMALL(Dong1,ROWS($2:11)),))</f>
        <v>21760</v>
      </c>
      <c r="G26" s="188"/>
      <c r="H26" s="196">
        <f ca="1">IF(ROWS($2:11)&gt;COUNT(Dong1),"",OFFSET('131-TH'!H$1,SMALL(Dong1,ROWS($2:11)),))</f>
        <v>18540</v>
      </c>
      <c r="I26" s="188">
        <f ca="1">IF(ROWS($2:11)&gt;COUNT(Dong1),"",OFFSET('131-TH'!I$1,SMALL(Dong1,ROWS($2:11)),))</f>
        <v>403430400</v>
      </c>
      <c r="J26" s="196">
        <f ca="1">IF(ROWS($2:11)&gt;COUNT(Dong1),"",OFFSET('131-TH'!J$1,SMALL(Dong1,ROWS($2:11)),))</f>
        <v>0</v>
      </c>
      <c r="K26" s="188">
        <f ca="1">IF(ROWS($2:11)&gt;COUNT(Dong1),"",OFFSET('131-TH'!K$1,SMALL(Dong1,ROWS($2:11)),))</f>
        <v>0</v>
      </c>
      <c r="L26" s="189">
        <f t="shared" ca="1" si="10"/>
        <v>18540</v>
      </c>
      <c r="M26" s="71">
        <f t="shared" ca="1" si="11"/>
        <v>403430400</v>
      </c>
      <c r="N26" s="189">
        <f t="shared" ca="1" si="12"/>
        <v>0</v>
      </c>
      <c r="O26" s="71">
        <f t="shared" ca="1" si="13"/>
        <v>0</v>
      </c>
    </row>
    <row r="27" spans="1:15" s="58" customFormat="1" ht="16.5" customHeight="1">
      <c r="A27" s="68">
        <f t="shared" ca="1" si="9"/>
        <v>42178</v>
      </c>
      <c r="B27" s="69" t="str">
        <f ca="1">IF(ROWS($2:12)&gt;COUNT(Dong1),"",OFFSET('131-TH'!B$1,SMALL(Dong1,ROWS($2:12)),))</f>
        <v>GBC</v>
      </c>
      <c r="C27" s="68">
        <f ca="1">IF(ROWS($2:12)&gt;COUNT(Dong1),"",OFFSET('131-TH'!C$1,SMALL(Dong1,ROWS($2:12)),))</f>
        <v>42178</v>
      </c>
      <c r="D27" s="195" t="str">
        <f ca="1">IF(ROWS($2:12)&gt;COUNT(Dong1),"",OFFSET('131-TH'!D$1,SMALL(Dong1,ROWS($2:12)),))</f>
        <v>Thu tiền hàng</v>
      </c>
      <c r="E27" s="188" t="str">
        <f ca="1">IF(ROWS($2:12)&gt;COUNT(Dong1),"",OFFSET('131-TH'!F$1,SMALL(Dong1,ROWS($2:12)),))</f>
        <v>1122</v>
      </c>
      <c r="F27" s="188">
        <f ca="1">IF(ROWS($2:12)&gt;COUNT(Dong1),"",OFFSET('131-TH'!G$1,SMALL(Dong1,ROWS($2:12)),))</f>
        <v>21835</v>
      </c>
      <c r="G27" s="188"/>
      <c r="H27" s="196">
        <f ca="1">IF(ROWS($2:12)&gt;COUNT(Dong1),"",OFFSET('131-TH'!H$1,SMALL(Dong1,ROWS($2:12)),))</f>
        <v>0</v>
      </c>
      <c r="I27" s="188">
        <f ca="1">IF(ROWS($2:12)&gt;COUNT(Dong1),"",OFFSET('131-TH'!I$1,SMALL(Dong1,ROWS($2:12)),))</f>
        <v>0</v>
      </c>
      <c r="J27" s="196">
        <f ca="1">IF(ROWS($2:12)&gt;COUNT(Dong1),"",OFFSET('131-TH'!J$1,SMALL(Dong1,ROWS($2:12)),))</f>
        <v>18526.8</v>
      </c>
      <c r="K27" s="188">
        <f ca="1">IF(ROWS($2:12)&gt;COUNT(Dong1),"",OFFSET('131-TH'!K$1,SMALL(Dong1,ROWS($2:12)),))</f>
        <v>404532678</v>
      </c>
      <c r="L27" s="189">
        <f t="shared" ca="1" si="10"/>
        <v>13.2</v>
      </c>
      <c r="M27" s="71">
        <f t="shared" ca="1" si="11"/>
        <v>0</v>
      </c>
      <c r="N27" s="189">
        <f t="shared" ca="1" si="12"/>
        <v>0</v>
      </c>
      <c r="O27" s="71">
        <f t="shared" ca="1" si="13"/>
        <v>1102278</v>
      </c>
    </row>
    <row r="28" spans="1:15" s="58" customFormat="1" ht="16.5" customHeight="1">
      <c r="A28" s="68">
        <f t="shared" ca="1" si="4"/>
        <v>42178</v>
      </c>
      <c r="B28" s="69" t="str">
        <f ca="1">IF(ROWS($2:13)&gt;COUNT(Dong1),"",OFFSET('131-TH'!B$1,SMALL(Dong1,ROWS($2:13)),))</f>
        <v>CTGS</v>
      </c>
      <c r="C28" s="68">
        <f ca="1">IF(ROWS($2:13)&gt;COUNT(Dong1),"",OFFSET('131-TH'!C$1,SMALL(Dong1,ROWS($2:13)),))</f>
        <v>42178</v>
      </c>
      <c r="D28" s="195" t="str">
        <f ca="1">IF(ROWS($2:13)&gt;COUNT(Dong1),"",OFFSET('131-TH'!D$1,SMALL(Dong1,ROWS($2:13)),))</f>
        <v>Phí xử lý bộ chứng từ</v>
      </c>
      <c r="E28" s="188" t="str">
        <f ca="1">IF(ROWS($2:13)&gt;COUNT(Dong1),"",OFFSET('131-TH'!F$1,SMALL(Dong1,ROWS($2:13)),))</f>
        <v>642</v>
      </c>
      <c r="F28" s="188">
        <f ca="1">IF(ROWS($2:13)&gt;COUNT(Dong1),"",OFFSET('131-TH'!G$1,SMALL(Dong1,ROWS($2:13)),))</f>
        <v>21835</v>
      </c>
      <c r="G28" s="188"/>
      <c r="H28" s="196">
        <f ca="1">IF(ROWS($2:13)&gt;COUNT(Dong1),"",OFFSET('131-TH'!H$1,SMALL(Dong1,ROWS($2:13)),))</f>
        <v>0</v>
      </c>
      <c r="I28" s="188">
        <f ca="1">IF(ROWS($2:13)&gt;COUNT(Dong1),"",OFFSET('131-TH'!I$1,SMALL(Dong1,ROWS($2:13)),))</f>
        <v>0</v>
      </c>
      <c r="J28" s="196">
        <f ca="1">IF(ROWS($2:13)&gt;COUNT(Dong1),"",OFFSET('131-TH'!J$1,SMALL(Dong1,ROWS($2:13)),))</f>
        <v>9.27</v>
      </c>
      <c r="K28" s="188">
        <f ca="1">IF(ROWS($2:13)&gt;COUNT(Dong1),"",OFFSET('131-TH'!K$1,SMALL(Dong1,ROWS($2:13)),))</f>
        <v>202410</v>
      </c>
      <c r="L28" s="189">
        <f t="shared" ca="1" si="5"/>
        <v>3.93</v>
      </c>
      <c r="M28" s="71">
        <f t="shared" ca="1" si="6"/>
        <v>0</v>
      </c>
      <c r="N28" s="189">
        <f t="shared" ca="1" si="7"/>
        <v>0</v>
      </c>
      <c r="O28" s="71">
        <f t="shared" ca="1" si="8"/>
        <v>1304688</v>
      </c>
    </row>
    <row r="29" spans="1:15" s="58" customFormat="1" ht="16.5" customHeight="1">
      <c r="A29" s="68">
        <f t="shared" ca="1" si="4"/>
        <v>42178</v>
      </c>
      <c r="B29" s="69" t="str">
        <f ca="1">IF(ROWS($2:14)&gt;COUNT(Dong1),"",OFFSET('131-TH'!B$1,SMALL(Dong1,ROWS($2:14)),))</f>
        <v>CTGS</v>
      </c>
      <c r="C29" s="68">
        <f ca="1">IF(ROWS($2:14)&gt;COUNT(Dong1),"",OFFSET('131-TH'!C$1,SMALL(Dong1,ROWS($2:14)),))</f>
        <v>42178</v>
      </c>
      <c r="D29" s="195" t="str">
        <f ca="1">IF(ROWS($2:14)&gt;COUNT(Dong1),"",OFFSET('131-TH'!D$1,SMALL(Dong1,ROWS($2:14)),))</f>
        <v>VAT Phí xử lý bộ chứng từ</v>
      </c>
      <c r="E29" s="188" t="str">
        <f ca="1">IF(ROWS($2:14)&gt;COUNT(Dong1),"",OFFSET('131-TH'!F$1,SMALL(Dong1,ROWS($2:14)),))</f>
        <v>1331</v>
      </c>
      <c r="F29" s="188">
        <f ca="1">IF(ROWS($2:14)&gt;COUNT(Dong1),"",OFFSET('131-TH'!G$1,SMALL(Dong1,ROWS($2:14)),))</f>
        <v>21835</v>
      </c>
      <c r="G29" s="188"/>
      <c r="H29" s="196">
        <f ca="1">IF(ROWS($2:14)&gt;COUNT(Dong1),"",OFFSET('131-TH'!H$1,SMALL(Dong1,ROWS($2:14)),))</f>
        <v>0</v>
      </c>
      <c r="I29" s="188">
        <f ca="1">IF(ROWS($2:14)&gt;COUNT(Dong1),"",OFFSET('131-TH'!I$1,SMALL(Dong1,ROWS($2:14)),))</f>
        <v>0</v>
      </c>
      <c r="J29" s="196">
        <f ca="1">IF(ROWS($2:14)&gt;COUNT(Dong1),"",OFFSET('131-TH'!J$1,SMALL(Dong1,ROWS($2:14)),))</f>
        <v>0.93</v>
      </c>
      <c r="K29" s="188">
        <f ca="1">IF(ROWS($2:14)&gt;COUNT(Dong1),"",OFFSET('131-TH'!K$1,SMALL(Dong1,ROWS($2:14)),))</f>
        <v>20307</v>
      </c>
      <c r="L29" s="189">
        <f t="shared" ca="1" si="5"/>
        <v>3</v>
      </c>
      <c r="M29" s="71">
        <f t="shared" ca="1" si="6"/>
        <v>0</v>
      </c>
      <c r="N29" s="189">
        <f t="shared" ca="1" si="7"/>
        <v>0</v>
      </c>
      <c r="O29" s="71">
        <f t="shared" ca="1" si="8"/>
        <v>1324995</v>
      </c>
    </row>
    <row r="30" spans="1:15" s="58" customFormat="1" ht="16.5" customHeight="1">
      <c r="A30" s="68">
        <f t="shared" ca="1" si="4"/>
        <v>42178</v>
      </c>
      <c r="B30" s="69" t="str">
        <f ca="1">IF(ROWS($2:15)&gt;COUNT(Dong1),"",OFFSET('131-TH'!B$1,SMALL(Dong1,ROWS($2:15)),))</f>
        <v>CTGS</v>
      </c>
      <c r="C30" s="68">
        <f ca="1">IF(ROWS($2:15)&gt;COUNT(Dong1),"",OFFSET('131-TH'!C$1,SMALL(Dong1,ROWS($2:15)),))</f>
        <v>42178</v>
      </c>
      <c r="D30" s="195" t="str">
        <f ca="1">IF(ROWS($2:15)&gt;COUNT(Dong1),"",OFFSET('131-TH'!D$1,SMALL(Dong1,ROWS($2:15)),))</f>
        <v>Phí NH nước ngoài giảm trừ</v>
      </c>
      <c r="E30" s="188" t="str">
        <f ca="1">IF(ROWS($2:15)&gt;COUNT(Dong1),"",OFFSET('131-TH'!F$1,SMALL(Dong1,ROWS($2:15)),))</f>
        <v>642</v>
      </c>
      <c r="F30" s="188">
        <f ca="1">IF(ROWS($2:15)&gt;COUNT(Dong1),"",OFFSET('131-TH'!G$1,SMALL(Dong1,ROWS($2:15)),))</f>
        <v>21835</v>
      </c>
      <c r="G30" s="188"/>
      <c r="H30" s="196">
        <f ca="1">IF(ROWS($2:15)&gt;COUNT(Dong1),"",OFFSET('131-TH'!H$1,SMALL(Dong1,ROWS($2:15)),))</f>
        <v>0</v>
      </c>
      <c r="I30" s="188">
        <f ca="1">IF(ROWS($2:15)&gt;COUNT(Dong1),"",OFFSET('131-TH'!I$1,SMALL(Dong1,ROWS($2:15)),))</f>
        <v>0</v>
      </c>
      <c r="J30" s="196">
        <f ca="1">IF(ROWS($2:15)&gt;COUNT(Dong1),"",OFFSET('131-TH'!J$1,SMALL(Dong1,ROWS($2:15)),))</f>
        <v>3</v>
      </c>
      <c r="K30" s="188">
        <f ca="1">IF(ROWS($2:15)&gt;COUNT(Dong1),"",OFFSET('131-TH'!K$1,SMALL(Dong1,ROWS($2:15)),))</f>
        <v>65505</v>
      </c>
      <c r="L30" s="189">
        <f t="shared" ca="1" si="5"/>
        <v>0</v>
      </c>
      <c r="M30" s="71">
        <f t="shared" ca="1" si="6"/>
        <v>0</v>
      </c>
      <c r="N30" s="189">
        <f t="shared" ca="1" si="7"/>
        <v>0</v>
      </c>
      <c r="O30" s="71">
        <f t="shared" ca="1" si="8"/>
        <v>1390500</v>
      </c>
    </row>
    <row r="31" spans="1:15" s="58" customFormat="1" ht="16.5" customHeight="1">
      <c r="A31" s="68">
        <f t="shared" ca="1" si="4"/>
        <v>42178</v>
      </c>
      <c r="B31" s="69" t="str">
        <f ca="1">IF(ROWS($2:16)&gt;COUNT(Dong1),"",OFFSET('131-TH'!B$1,SMALL(Dong1,ROWS($2:16)),))</f>
        <v>CTGS</v>
      </c>
      <c r="C31" s="68">
        <f ca="1">IF(ROWS($2:16)&gt;COUNT(Dong1),"",OFFSET('131-TH'!C$1,SMALL(Dong1,ROWS($2:16)),))</f>
        <v>42178</v>
      </c>
      <c r="D31" s="195" t="str">
        <f ca="1">IF(ROWS($2:16)&gt;COUNT(Dong1),"",OFFSET('131-TH'!D$1,SMALL(Dong1,ROWS($2:16)),))</f>
        <v>Chênh lệch tỷ giá</v>
      </c>
      <c r="E31" s="188" t="str">
        <f ca="1">IF(ROWS($2:16)&gt;COUNT(Dong1),"",OFFSET('131-TH'!F$1,SMALL(Dong1,ROWS($2:16)),))</f>
        <v>515</v>
      </c>
      <c r="F31" s="188">
        <f ca="1">IF(ROWS($2:16)&gt;COUNT(Dong1),"",OFFSET('131-TH'!G$1,SMALL(Dong1,ROWS($2:16)),))</f>
        <v>0</v>
      </c>
      <c r="G31" s="188"/>
      <c r="H31" s="196">
        <f ca="1">IF(ROWS($2:16)&gt;COUNT(Dong1),"",OFFSET('131-TH'!H$1,SMALL(Dong1,ROWS($2:16)),))</f>
        <v>0</v>
      </c>
      <c r="I31" s="188">
        <f ca="1">IF(ROWS($2:16)&gt;COUNT(Dong1),"",OFFSET('131-TH'!I$1,SMALL(Dong1,ROWS($2:16)),))</f>
        <v>1390500</v>
      </c>
      <c r="J31" s="196">
        <f ca="1">IF(ROWS($2:16)&gt;COUNT(Dong1),"",OFFSET('131-TH'!J$1,SMALL(Dong1,ROWS($2:16)),))</f>
        <v>0</v>
      </c>
      <c r="K31" s="188">
        <f ca="1">IF(ROWS($2:16)&gt;COUNT(Dong1),"",OFFSET('131-TH'!K$1,SMALL(Dong1,ROWS($2:16)),))</f>
        <v>0</v>
      </c>
      <c r="L31" s="189">
        <f t="shared" ca="1" si="5"/>
        <v>0</v>
      </c>
      <c r="M31" s="71">
        <f t="shared" ca="1" si="6"/>
        <v>0</v>
      </c>
      <c r="N31" s="189">
        <f t="shared" ca="1" si="7"/>
        <v>0</v>
      </c>
      <c r="O31" s="71">
        <f t="shared" ca="1" si="8"/>
        <v>0</v>
      </c>
    </row>
    <row r="32" spans="1:15" s="58" customFormat="1" ht="16.5" customHeight="1">
      <c r="A32" s="68">
        <f t="shared" ca="1" si="4"/>
        <v>42343</v>
      </c>
      <c r="B32" s="69" t="str">
        <f ca="1">IF(ROWS($2:17)&gt;COUNT(Dong1),"",OFFSET('131-TH'!B$1,SMALL(Dong1,ROWS($2:17)),))</f>
        <v>X03/TP</v>
      </c>
      <c r="C32" s="68">
        <f ca="1">IF(ROWS($2:17)&gt;COUNT(Dong1),"",OFFSET('131-TH'!C$1,SMALL(Dong1,ROWS($2:17)),))</f>
        <v>42343</v>
      </c>
      <c r="D32" s="195" t="str">
        <f ca="1">IF(ROWS($2:17)&gt;COUNT(Dong1),"",OFFSET('131-TH'!D$1,SMALL(Dong1,ROWS($2:17)),))</f>
        <v xml:space="preserve"> Khô cá mai tẩm</v>
      </c>
      <c r="E32" s="188" t="str">
        <f ca="1">IF(ROWS($2:17)&gt;COUNT(Dong1),"",OFFSET('131-TH'!F$1,SMALL(Dong1,ROWS($2:17)),))</f>
        <v>5112X</v>
      </c>
      <c r="F32" s="188">
        <f ca="1">IF(ROWS($2:17)&gt;COUNT(Dong1),"",OFFSET('131-TH'!G$1,SMALL(Dong1,ROWS($2:17)),))</f>
        <v>22450</v>
      </c>
      <c r="G32" s="188"/>
      <c r="H32" s="196">
        <f ca="1">IF(ROWS($2:17)&gt;COUNT(Dong1),"",OFFSET('131-TH'!H$1,SMALL(Dong1,ROWS($2:17)),))</f>
        <v>11640</v>
      </c>
      <c r="I32" s="188">
        <f ca="1">IF(ROWS($2:17)&gt;COUNT(Dong1),"",OFFSET('131-TH'!I$1,SMALL(Dong1,ROWS($2:17)),))</f>
        <v>261318000</v>
      </c>
      <c r="J32" s="196">
        <f ca="1">IF(ROWS($2:17)&gt;COUNT(Dong1),"",OFFSET('131-TH'!J$1,SMALL(Dong1,ROWS($2:17)),))</f>
        <v>0</v>
      </c>
      <c r="K32" s="188">
        <f ca="1">IF(ROWS($2:17)&gt;COUNT(Dong1),"",OFFSET('131-TH'!K$1,SMALL(Dong1,ROWS($2:17)),))</f>
        <v>0</v>
      </c>
      <c r="L32" s="189">
        <f t="shared" ca="1" si="5"/>
        <v>11640</v>
      </c>
      <c r="M32" s="71">
        <f t="shared" ca="1" si="6"/>
        <v>261318000</v>
      </c>
      <c r="N32" s="189">
        <f t="shared" ca="1" si="7"/>
        <v>0</v>
      </c>
      <c r="O32" s="71">
        <f t="shared" ca="1" si="8"/>
        <v>0</v>
      </c>
    </row>
    <row r="33" spans="1:15" s="58" customFormat="1" ht="16.5" customHeight="1">
      <c r="A33" s="68">
        <f t="shared" ca="1" si="4"/>
        <v>42346</v>
      </c>
      <c r="B33" s="69" t="str">
        <f ca="1">IF(ROWS($2:18)&gt;COUNT(Dong1),"",OFFSET('131-TH'!B$1,SMALL(Dong1,ROWS($2:18)),))</f>
        <v>GBC</v>
      </c>
      <c r="C33" s="68">
        <f ca="1">IF(ROWS($2:18)&gt;COUNT(Dong1),"",OFFSET('131-TH'!C$1,SMALL(Dong1,ROWS($2:18)),))</f>
        <v>42346</v>
      </c>
      <c r="D33" s="195" t="str">
        <f ca="1">IF(ROWS($2:18)&gt;COUNT(Dong1),"",OFFSET('131-TH'!D$1,SMALL(Dong1,ROWS($2:18)),))</f>
        <v>Thu tiền hàng - Cuu Long</v>
      </c>
      <c r="E33" s="188" t="str">
        <f ca="1">IF(ROWS($2:18)&gt;COUNT(Dong1),"",OFFSET('131-TH'!F$1,SMALL(Dong1,ROWS($2:18)),))</f>
        <v>1122</v>
      </c>
      <c r="F33" s="188">
        <f ca="1">IF(ROWS($2:18)&gt;COUNT(Dong1),"",OFFSET('131-TH'!G$1,SMALL(Dong1,ROWS($2:18)),))</f>
        <v>22460</v>
      </c>
      <c r="G33" s="188"/>
      <c r="H33" s="196">
        <f ca="1">IF(ROWS($2:18)&gt;COUNT(Dong1),"",OFFSET('131-TH'!H$1,SMALL(Dong1,ROWS($2:18)),))</f>
        <v>0</v>
      </c>
      <c r="I33" s="188">
        <f ca="1">IF(ROWS($2:18)&gt;COUNT(Dong1),"",OFFSET('131-TH'!I$1,SMALL(Dong1,ROWS($2:18)),))</f>
        <v>0</v>
      </c>
      <c r="J33" s="196">
        <f ca="1">IF(ROWS($2:18)&gt;COUNT(Dong1),"",OFFSET('131-TH'!J$1,SMALL(Dong1,ROWS($2:18)),))</f>
        <v>11630.6</v>
      </c>
      <c r="K33" s="188">
        <f ca="1">IF(ROWS($2:18)&gt;COUNT(Dong1),"",OFFSET('131-TH'!K$1,SMALL(Dong1,ROWS($2:18)),))</f>
        <v>261223276</v>
      </c>
      <c r="L33" s="189">
        <f t="shared" ca="1" si="5"/>
        <v>9.4</v>
      </c>
      <c r="M33" s="71">
        <f t="shared" ca="1" si="6"/>
        <v>94724</v>
      </c>
      <c r="N33" s="189">
        <f t="shared" ca="1" si="7"/>
        <v>0</v>
      </c>
      <c r="O33" s="71">
        <f t="shared" ca="1" si="8"/>
        <v>0</v>
      </c>
    </row>
    <row r="34" spans="1:15" s="58" customFormat="1" ht="16.5" customHeight="1">
      <c r="A34" s="68" t="str">
        <f t="shared" ca="1" si="4"/>
        <v/>
      </c>
      <c r="B34" s="69" t="str">
        <f ca="1">IF(ROWS($2:19)&gt;COUNT(Dong1),"",OFFSET('131-TH'!B$1,SMALL(Dong1,ROWS($2:19)),))</f>
        <v/>
      </c>
      <c r="C34" s="68" t="str">
        <f ca="1">IF(ROWS($2:19)&gt;COUNT(Dong1),"",OFFSET('131-TH'!C$1,SMALL(Dong1,ROWS($2:19)),))</f>
        <v/>
      </c>
      <c r="D34" s="195" t="str">
        <f ca="1">IF(ROWS($2:19)&gt;COUNT(Dong1),"",OFFSET('131-TH'!D$1,SMALL(Dong1,ROWS($2:19)),))</f>
        <v/>
      </c>
      <c r="E34" s="188" t="str">
        <f ca="1">IF(ROWS($2:19)&gt;COUNT(Dong1),"",OFFSET('131-TH'!F$1,SMALL(Dong1,ROWS($2:19)),))</f>
        <v/>
      </c>
      <c r="F34" s="188" t="str">
        <f ca="1">IF(ROWS($2:19)&gt;COUNT(Dong1),"",OFFSET('131-TH'!G$1,SMALL(Dong1,ROWS($2:19)),))</f>
        <v/>
      </c>
      <c r="G34" s="188"/>
      <c r="H34" s="196" t="str">
        <f ca="1">IF(ROWS($2:19)&gt;COUNT(Dong1),"",OFFSET('131-TH'!H$1,SMALL(Dong1,ROWS($2:19)),))</f>
        <v/>
      </c>
      <c r="I34" s="188" t="str">
        <f ca="1">IF(ROWS($2:19)&gt;COUNT(Dong1),"",OFFSET('131-TH'!I$1,SMALL(Dong1,ROWS($2:19)),))</f>
        <v/>
      </c>
      <c r="J34" s="196" t="str">
        <f ca="1">IF(ROWS($2:19)&gt;COUNT(Dong1),"",OFFSET('131-TH'!J$1,SMALL(Dong1,ROWS($2:19)),))</f>
        <v/>
      </c>
      <c r="K34" s="188" t="str">
        <f ca="1">IF(ROWS($2:19)&gt;COUNT(Dong1),"",OFFSET('131-TH'!K$1,SMALL(Dong1,ROWS($2:19)),))</f>
        <v/>
      </c>
      <c r="L34" s="189">
        <f t="shared" ca="1" si="5"/>
        <v>0</v>
      </c>
      <c r="M34" s="71">
        <f t="shared" ca="1" si="6"/>
        <v>0</v>
      </c>
      <c r="N34" s="189">
        <f t="shared" ca="1" si="7"/>
        <v>0</v>
      </c>
      <c r="O34" s="71">
        <f t="shared" ca="1" si="8"/>
        <v>0</v>
      </c>
    </row>
    <row r="35" spans="1:15" s="58" customFormat="1" ht="16.5" customHeight="1">
      <c r="A35" s="68" t="str">
        <f t="shared" ca="1" si="4"/>
        <v/>
      </c>
      <c r="B35" s="69" t="str">
        <f ca="1">IF(ROWS($2:20)&gt;COUNT(Dong1),"",OFFSET('131-TH'!B$1,SMALL(Dong1,ROWS($2:20)),))</f>
        <v/>
      </c>
      <c r="C35" s="68" t="str">
        <f ca="1">IF(ROWS($2:20)&gt;COUNT(Dong1),"",OFFSET('131-TH'!C$1,SMALL(Dong1,ROWS($2:20)),))</f>
        <v/>
      </c>
      <c r="D35" s="195" t="str">
        <f ca="1">IF(ROWS($2:20)&gt;COUNT(Dong1),"",OFFSET('131-TH'!D$1,SMALL(Dong1,ROWS($2:20)),))</f>
        <v/>
      </c>
      <c r="E35" s="188" t="str">
        <f ca="1">IF(ROWS($2:20)&gt;COUNT(Dong1),"",OFFSET('131-TH'!F$1,SMALL(Dong1,ROWS($2:20)),))</f>
        <v/>
      </c>
      <c r="F35" s="188" t="str">
        <f ca="1">IF(ROWS($2:20)&gt;COUNT(Dong1),"",OFFSET('131-TH'!G$1,SMALL(Dong1,ROWS($2:20)),))</f>
        <v/>
      </c>
      <c r="G35" s="188"/>
      <c r="H35" s="196" t="str">
        <f ca="1">IF(ROWS($2:20)&gt;COUNT(Dong1),"",OFFSET('131-TH'!H$1,SMALL(Dong1,ROWS($2:20)),))</f>
        <v/>
      </c>
      <c r="I35" s="188" t="str">
        <f ca="1">IF(ROWS($2:20)&gt;COUNT(Dong1),"",OFFSET('131-TH'!I$1,SMALL(Dong1,ROWS($2:20)),))</f>
        <v/>
      </c>
      <c r="J35" s="196" t="str">
        <f ca="1">IF(ROWS($2:20)&gt;COUNT(Dong1),"",OFFSET('131-TH'!J$1,SMALL(Dong1,ROWS($2:20)),))</f>
        <v/>
      </c>
      <c r="K35" s="188" t="str">
        <f ca="1">IF(ROWS($2:20)&gt;COUNT(Dong1),"",OFFSET('131-TH'!K$1,SMALL(Dong1,ROWS($2:20)),))</f>
        <v/>
      </c>
      <c r="L35" s="189">
        <f t="shared" ca="1" si="5"/>
        <v>0</v>
      </c>
      <c r="M35" s="71">
        <f t="shared" ca="1" si="6"/>
        <v>0</v>
      </c>
      <c r="N35" s="189">
        <f t="shared" ca="1" si="7"/>
        <v>0</v>
      </c>
      <c r="O35" s="71">
        <f t="shared" ca="1" si="8"/>
        <v>0</v>
      </c>
    </row>
    <row r="36" spans="1:15" s="58" customFormat="1" ht="16.5" customHeight="1">
      <c r="A36" s="68" t="str">
        <f t="shared" ca="1" si="4"/>
        <v/>
      </c>
      <c r="B36" s="69" t="str">
        <f ca="1">IF(ROWS($2:21)&gt;COUNT(Dong1),"",OFFSET('131-TH'!B$1,SMALL(Dong1,ROWS($2:21)),))</f>
        <v/>
      </c>
      <c r="C36" s="68" t="str">
        <f ca="1">IF(ROWS($2:21)&gt;COUNT(Dong1),"",OFFSET('131-TH'!C$1,SMALL(Dong1,ROWS($2:21)),))</f>
        <v/>
      </c>
      <c r="D36" s="195" t="str">
        <f ca="1">IF(ROWS($2:21)&gt;COUNT(Dong1),"",OFFSET('131-TH'!D$1,SMALL(Dong1,ROWS($2:21)),))</f>
        <v/>
      </c>
      <c r="E36" s="188" t="str">
        <f ca="1">IF(ROWS($2:21)&gt;COUNT(Dong1),"",OFFSET('131-TH'!F$1,SMALL(Dong1,ROWS($2:21)),))</f>
        <v/>
      </c>
      <c r="F36" s="188" t="str">
        <f ca="1">IF(ROWS($2:21)&gt;COUNT(Dong1),"",OFFSET('131-TH'!G$1,SMALL(Dong1,ROWS($2:21)),))</f>
        <v/>
      </c>
      <c r="G36" s="188"/>
      <c r="H36" s="196" t="str">
        <f ca="1">IF(ROWS($2:21)&gt;COUNT(Dong1),"",OFFSET('131-TH'!H$1,SMALL(Dong1,ROWS($2:21)),))</f>
        <v/>
      </c>
      <c r="I36" s="188" t="str">
        <f ca="1">IF(ROWS($2:21)&gt;COUNT(Dong1),"",OFFSET('131-TH'!I$1,SMALL(Dong1,ROWS($2:21)),))</f>
        <v/>
      </c>
      <c r="J36" s="196" t="str">
        <f ca="1">IF(ROWS($2:21)&gt;COUNT(Dong1),"",OFFSET('131-TH'!J$1,SMALL(Dong1,ROWS($2:21)),))</f>
        <v/>
      </c>
      <c r="K36" s="188" t="str">
        <f ca="1">IF(ROWS($2:21)&gt;COUNT(Dong1),"",OFFSET('131-TH'!K$1,SMALL(Dong1,ROWS($2:21)),))</f>
        <v/>
      </c>
      <c r="L36" s="189">
        <f t="shared" ca="1" si="5"/>
        <v>0</v>
      </c>
      <c r="M36" s="71">
        <f t="shared" ca="1" si="6"/>
        <v>0</v>
      </c>
      <c r="N36" s="189">
        <f t="shared" ca="1" si="7"/>
        <v>0</v>
      </c>
      <c r="O36" s="71">
        <f t="shared" ca="1" si="8"/>
        <v>0</v>
      </c>
    </row>
    <row r="37" spans="1:15" s="58" customFormat="1" ht="16.5" customHeight="1">
      <c r="A37" s="68" t="str">
        <f t="shared" ca="1" si="4"/>
        <v/>
      </c>
      <c r="B37" s="69" t="str">
        <f ca="1">IF(ROWS($2:22)&gt;COUNT(Dong1),"",OFFSET('131-TH'!B$1,SMALL(Dong1,ROWS($2:22)),))</f>
        <v/>
      </c>
      <c r="C37" s="68" t="str">
        <f ca="1">IF(ROWS($2:22)&gt;COUNT(Dong1),"",OFFSET('131-TH'!C$1,SMALL(Dong1,ROWS($2:22)),))</f>
        <v/>
      </c>
      <c r="D37" s="195" t="str">
        <f ca="1">IF(ROWS($2:22)&gt;COUNT(Dong1),"",OFFSET('131-TH'!D$1,SMALL(Dong1,ROWS($2:22)),))</f>
        <v/>
      </c>
      <c r="E37" s="188" t="str">
        <f ca="1">IF(ROWS($2:22)&gt;COUNT(Dong1),"",OFFSET('131-TH'!F$1,SMALL(Dong1,ROWS($2:22)),))</f>
        <v/>
      </c>
      <c r="F37" s="188" t="str">
        <f ca="1">IF(ROWS($2:22)&gt;COUNT(Dong1),"",OFFSET('131-TH'!G$1,SMALL(Dong1,ROWS($2:22)),))</f>
        <v/>
      </c>
      <c r="G37" s="188"/>
      <c r="H37" s="196" t="str">
        <f ca="1">IF(ROWS($2:22)&gt;COUNT(Dong1),"",OFFSET('131-TH'!H$1,SMALL(Dong1,ROWS($2:22)),))</f>
        <v/>
      </c>
      <c r="I37" s="188" t="str">
        <f ca="1">IF(ROWS($2:22)&gt;COUNT(Dong1),"",OFFSET('131-TH'!I$1,SMALL(Dong1,ROWS($2:22)),))</f>
        <v/>
      </c>
      <c r="J37" s="196" t="str">
        <f ca="1">IF(ROWS($2:22)&gt;COUNT(Dong1),"",OFFSET('131-TH'!J$1,SMALL(Dong1,ROWS($2:22)),))</f>
        <v/>
      </c>
      <c r="K37" s="188" t="str">
        <f ca="1">IF(ROWS($2:22)&gt;COUNT(Dong1),"",OFFSET('131-TH'!K$1,SMALL(Dong1,ROWS($2:22)),))</f>
        <v/>
      </c>
      <c r="L37" s="189">
        <f t="shared" ca="1" si="5"/>
        <v>0</v>
      </c>
      <c r="M37" s="71">
        <f t="shared" ca="1" si="6"/>
        <v>0</v>
      </c>
      <c r="N37" s="189">
        <f t="shared" ca="1" si="7"/>
        <v>0</v>
      </c>
      <c r="O37" s="71">
        <f t="shared" ca="1" si="8"/>
        <v>0</v>
      </c>
    </row>
    <row r="38" spans="1:15" s="58" customFormat="1" ht="16.5" customHeight="1">
      <c r="A38" s="68" t="str">
        <f t="shared" ca="1" si="4"/>
        <v/>
      </c>
      <c r="B38" s="69" t="str">
        <f ca="1">IF(ROWS($2:23)&gt;COUNT(Dong1),"",OFFSET('131-TH'!B$1,SMALL(Dong1,ROWS($2:23)),))</f>
        <v/>
      </c>
      <c r="C38" s="68" t="str">
        <f ca="1">IF(ROWS($2:23)&gt;COUNT(Dong1),"",OFFSET('131-TH'!C$1,SMALL(Dong1,ROWS($2:23)),))</f>
        <v/>
      </c>
      <c r="D38" s="195" t="str">
        <f ca="1">IF(ROWS($2:23)&gt;COUNT(Dong1),"",OFFSET('131-TH'!D$1,SMALL(Dong1,ROWS($2:23)),))</f>
        <v/>
      </c>
      <c r="E38" s="188" t="str">
        <f ca="1">IF(ROWS($2:23)&gt;COUNT(Dong1),"",OFFSET('131-TH'!F$1,SMALL(Dong1,ROWS($2:23)),))</f>
        <v/>
      </c>
      <c r="F38" s="188" t="str">
        <f ca="1">IF(ROWS($2:23)&gt;COUNT(Dong1),"",OFFSET('131-TH'!G$1,SMALL(Dong1,ROWS($2:23)),))</f>
        <v/>
      </c>
      <c r="G38" s="188"/>
      <c r="H38" s="196" t="str">
        <f ca="1">IF(ROWS($2:23)&gt;COUNT(Dong1),"",OFFSET('131-TH'!H$1,SMALL(Dong1,ROWS($2:23)),))</f>
        <v/>
      </c>
      <c r="I38" s="188" t="str">
        <f ca="1">IF(ROWS($2:23)&gt;COUNT(Dong1),"",OFFSET('131-TH'!I$1,SMALL(Dong1,ROWS($2:23)),))</f>
        <v/>
      </c>
      <c r="J38" s="196" t="str">
        <f ca="1">IF(ROWS($2:23)&gt;COUNT(Dong1),"",OFFSET('131-TH'!J$1,SMALL(Dong1,ROWS($2:23)),))</f>
        <v/>
      </c>
      <c r="K38" s="188" t="str">
        <f ca="1">IF(ROWS($2:23)&gt;COUNT(Dong1),"",OFFSET('131-TH'!K$1,SMALL(Dong1,ROWS($2:23)),))</f>
        <v/>
      </c>
      <c r="L38" s="189">
        <f t="shared" ca="1" si="5"/>
        <v>0</v>
      </c>
      <c r="M38" s="71">
        <f t="shared" ca="1" si="6"/>
        <v>0</v>
      </c>
      <c r="N38" s="189">
        <f t="shared" ca="1" si="7"/>
        <v>0</v>
      </c>
      <c r="O38" s="71">
        <f t="shared" ca="1" si="8"/>
        <v>0</v>
      </c>
    </row>
    <row r="39" spans="1:15" s="58" customFormat="1" ht="16.5" customHeight="1">
      <c r="A39" s="68" t="str">
        <f t="shared" ca="1" si="4"/>
        <v/>
      </c>
      <c r="B39" s="69" t="str">
        <f ca="1">IF(ROWS($2:24)&gt;COUNT(Dong1),"",OFFSET('131-TH'!B$1,SMALL(Dong1,ROWS($2:24)),))</f>
        <v/>
      </c>
      <c r="C39" s="68" t="str">
        <f ca="1">IF(ROWS($2:24)&gt;COUNT(Dong1),"",OFFSET('131-TH'!C$1,SMALL(Dong1,ROWS($2:24)),))</f>
        <v/>
      </c>
      <c r="D39" s="195" t="str">
        <f ca="1">IF(ROWS($2:24)&gt;COUNT(Dong1),"",OFFSET('131-TH'!D$1,SMALL(Dong1,ROWS($2:24)),))</f>
        <v/>
      </c>
      <c r="E39" s="188" t="str">
        <f ca="1">IF(ROWS($2:24)&gt;COUNT(Dong1),"",OFFSET('131-TH'!F$1,SMALL(Dong1,ROWS($2:24)),))</f>
        <v/>
      </c>
      <c r="F39" s="188" t="str">
        <f ca="1">IF(ROWS($2:24)&gt;COUNT(Dong1),"",OFFSET('131-TH'!G$1,SMALL(Dong1,ROWS($2:24)),))</f>
        <v/>
      </c>
      <c r="G39" s="188"/>
      <c r="H39" s="196" t="str">
        <f ca="1">IF(ROWS($2:24)&gt;COUNT(Dong1),"",OFFSET('131-TH'!H$1,SMALL(Dong1,ROWS($2:24)),))</f>
        <v/>
      </c>
      <c r="I39" s="188" t="str">
        <f ca="1">IF(ROWS($2:24)&gt;COUNT(Dong1),"",OFFSET('131-TH'!I$1,SMALL(Dong1,ROWS($2:24)),))</f>
        <v/>
      </c>
      <c r="J39" s="196" t="str">
        <f ca="1">IF(ROWS($2:24)&gt;COUNT(Dong1),"",OFFSET('131-TH'!J$1,SMALL(Dong1,ROWS($2:24)),))</f>
        <v/>
      </c>
      <c r="K39" s="188" t="str">
        <f ca="1">IF(ROWS($2:24)&gt;COUNT(Dong1),"",OFFSET('131-TH'!K$1,SMALL(Dong1,ROWS($2:24)),))</f>
        <v/>
      </c>
      <c r="L39" s="189">
        <f t="shared" ca="1" si="5"/>
        <v>0</v>
      </c>
      <c r="M39" s="71">
        <f t="shared" ca="1" si="6"/>
        <v>0</v>
      </c>
      <c r="N39" s="189">
        <f t="shared" ca="1" si="7"/>
        <v>0</v>
      </c>
      <c r="O39" s="71">
        <f t="shared" ca="1" si="8"/>
        <v>0</v>
      </c>
    </row>
    <row r="40" spans="1:15" s="58" customFormat="1" ht="16.5" customHeight="1">
      <c r="A40" s="68" t="str">
        <f t="shared" ca="1" si="4"/>
        <v/>
      </c>
      <c r="B40" s="69" t="str">
        <f ca="1">IF(ROWS($2:25)&gt;COUNT(Dong1),"",OFFSET('131-TH'!B$1,SMALL(Dong1,ROWS($2:25)),))</f>
        <v/>
      </c>
      <c r="C40" s="68" t="str">
        <f ca="1">IF(ROWS($2:25)&gt;COUNT(Dong1),"",OFFSET('131-TH'!C$1,SMALL(Dong1,ROWS($2:25)),))</f>
        <v/>
      </c>
      <c r="D40" s="195" t="str">
        <f ca="1">IF(ROWS($2:25)&gt;COUNT(Dong1),"",OFFSET('131-TH'!D$1,SMALL(Dong1,ROWS($2:25)),))</f>
        <v/>
      </c>
      <c r="E40" s="188" t="str">
        <f ca="1">IF(ROWS($2:25)&gt;COUNT(Dong1),"",OFFSET('131-TH'!F$1,SMALL(Dong1,ROWS($2:25)),))</f>
        <v/>
      </c>
      <c r="F40" s="188" t="str">
        <f ca="1">IF(ROWS($2:25)&gt;COUNT(Dong1),"",OFFSET('131-TH'!G$1,SMALL(Dong1,ROWS($2:25)),))</f>
        <v/>
      </c>
      <c r="G40" s="188"/>
      <c r="H40" s="196" t="str">
        <f ca="1">IF(ROWS($2:25)&gt;COUNT(Dong1),"",OFFSET('131-TH'!H$1,SMALL(Dong1,ROWS($2:25)),))</f>
        <v/>
      </c>
      <c r="I40" s="188" t="str">
        <f ca="1">IF(ROWS($2:25)&gt;COUNT(Dong1),"",OFFSET('131-TH'!I$1,SMALL(Dong1,ROWS($2:25)),))</f>
        <v/>
      </c>
      <c r="J40" s="196" t="str">
        <f ca="1">IF(ROWS($2:25)&gt;COUNT(Dong1),"",OFFSET('131-TH'!J$1,SMALL(Dong1,ROWS($2:25)),))</f>
        <v/>
      </c>
      <c r="K40" s="188" t="str">
        <f ca="1">IF(ROWS($2:25)&gt;COUNT(Dong1),"",OFFSET('131-TH'!K$1,SMALL(Dong1,ROWS($2:25)),))</f>
        <v/>
      </c>
      <c r="L40" s="189">
        <f t="shared" ca="1" si="5"/>
        <v>0</v>
      </c>
      <c r="M40" s="71">
        <f t="shared" ca="1" si="6"/>
        <v>0</v>
      </c>
      <c r="N40" s="189">
        <f t="shared" ca="1" si="7"/>
        <v>0</v>
      </c>
      <c r="O40" s="71">
        <f t="shared" ca="1" si="8"/>
        <v>0</v>
      </c>
    </row>
    <row r="41" spans="1:15" s="58" customFormat="1" ht="16.5" customHeight="1">
      <c r="A41" s="68" t="str">
        <f t="shared" ca="1" si="4"/>
        <v/>
      </c>
      <c r="B41" s="69" t="str">
        <f ca="1">IF(ROWS($2:26)&gt;COUNT(Dong1),"",OFFSET('131-TH'!B$1,SMALL(Dong1,ROWS($2:26)),))</f>
        <v/>
      </c>
      <c r="C41" s="68" t="str">
        <f ca="1">IF(ROWS($2:26)&gt;COUNT(Dong1),"",OFFSET('131-TH'!C$1,SMALL(Dong1,ROWS($2:26)),))</f>
        <v/>
      </c>
      <c r="D41" s="195" t="str">
        <f ca="1">IF(ROWS($2:26)&gt;COUNT(Dong1),"",OFFSET('131-TH'!D$1,SMALL(Dong1,ROWS($2:26)),))</f>
        <v/>
      </c>
      <c r="E41" s="188" t="str">
        <f ca="1">IF(ROWS($2:26)&gt;COUNT(Dong1),"",OFFSET('131-TH'!F$1,SMALL(Dong1,ROWS($2:26)),))</f>
        <v/>
      </c>
      <c r="F41" s="188" t="str">
        <f ca="1">IF(ROWS($2:26)&gt;COUNT(Dong1),"",OFFSET('131-TH'!G$1,SMALL(Dong1,ROWS($2:26)),))</f>
        <v/>
      </c>
      <c r="G41" s="188"/>
      <c r="H41" s="196" t="str">
        <f ca="1">IF(ROWS($2:26)&gt;COUNT(Dong1),"",OFFSET('131-TH'!H$1,SMALL(Dong1,ROWS($2:26)),))</f>
        <v/>
      </c>
      <c r="I41" s="188" t="str">
        <f ca="1">IF(ROWS($2:26)&gt;COUNT(Dong1),"",OFFSET('131-TH'!I$1,SMALL(Dong1,ROWS($2:26)),))</f>
        <v/>
      </c>
      <c r="J41" s="196" t="str">
        <f ca="1">IF(ROWS($2:26)&gt;COUNT(Dong1),"",OFFSET('131-TH'!J$1,SMALL(Dong1,ROWS($2:26)),))</f>
        <v/>
      </c>
      <c r="K41" s="188" t="str">
        <f ca="1">IF(ROWS($2:26)&gt;COUNT(Dong1),"",OFFSET('131-TH'!K$1,SMALL(Dong1,ROWS($2:26)),))</f>
        <v/>
      </c>
      <c r="L41" s="189">
        <f t="shared" ca="1" si="5"/>
        <v>0</v>
      </c>
      <c r="M41" s="71">
        <f t="shared" ca="1" si="6"/>
        <v>0</v>
      </c>
      <c r="N41" s="189">
        <f t="shared" ca="1" si="7"/>
        <v>0</v>
      </c>
      <c r="O41" s="71">
        <f t="shared" ca="1" si="8"/>
        <v>0</v>
      </c>
    </row>
    <row r="42" spans="1:15" s="58" customFormat="1" ht="16.5" customHeight="1">
      <c r="A42" s="68" t="str">
        <f t="shared" ca="1" si="4"/>
        <v/>
      </c>
      <c r="B42" s="69" t="str">
        <f ca="1">IF(ROWS($2:27)&gt;COUNT(Dong1),"",OFFSET('131-TH'!B$1,SMALL(Dong1,ROWS($2:27)),))</f>
        <v/>
      </c>
      <c r="C42" s="68" t="str">
        <f ca="1">IF(ROWS($2:27)&gt;COUNT(Dong1),"",OFFSET('131-TH'!C$1,SMALL(Dong1,ROWS($2:27)),))</f>
        <v/>
      </c>
      <c r="D42" s="195" t="str">
        <f ca="1">IF(ROWS($2:27)&gt;COUNT(Dong1),"",OFFSET('131-TH'!D$1,SMALL(Dong1,ROWS($2:27)),))</f>
        <v/>
      </c>
      <c r="E42" s="188" t="str">
        <f ca="1">IF(ROWS($2:27)&gt;COUNT(Dong1),"",OFFSET('131-TH'!F$1,SMALL(Dong1,ROWS($2:27)),))</f>
        <v/>
      </c>
      <c r="F42" s="188" t="str">
        <f ca="1">IF(ROWS($2:27)&gt;COUNT(Dong1),"",OFFSET('131-TH'!G$1,SMALL(Dong1,ROWS($2:27)),))</f>
        <v/>
      </c>
      <c r="G42" s="188"/>
      <c r="H42" s="196" t="str">
        <f ca="1">IF(ROWS($2:27)&gt;COUNT(Dong1),"",OFFSET('131-TH'!H$1,SMALL(Dong1,ROWS($2:27)),))</f>
        <v/>
      </c>
      <c r="I42" s="188" t="str">
        <f ca="1">IF(ROWS($2:27)&gt;COUNT(Dong1),"",OFFSET('131-TH'!I$1,SMALL(Dong1,ROWS($2:27)),))</f>
        <v/>
      </c>
      <c r="J42" s="196" t="str">
        <f ca="1">IF(ROWS($2:27)&gt;COUNT(Dong1),"",OFFSET('131-TH'!J$1,SMALL(Dong1,ROWS($2:27)),))</f>
        <v/>
      </c>
      <c r="K42" s="188" t="str">
        <f ca="1">IF(ROWS($2:27)&gt;COUNT(Dong1),"",OFFSET('131-TH'!K$1,SMALL(Dong1,ROWS($2:27)),))</f>
        <v/>
      </c>
      <c r="L42" s="189">
        <f t="shared" ca="1" si="5"/>
        <v>0</v>
      </c>
      <c r="M42" s="71">
        <f t="shared" ca="1" si="6"/>
        <v>0</v>
      </c>
      <c r="N42" s="189">
        <f t="shared" ca="1" si="7"/>
        <v>0</v>
      </c>
      <c r="O42" s="71">
        <f t="shared" ca="1" si="8"/>
        <v>0</v>
      </c>
    </row>
    <row r="43" spans="1:15" s="58" customFormat="1" ht="16.5" customHeight="1">
      <c r="A43" s="68" t="str">
        <f t="shared" ca="1" si="4"/>
        <v/>
      </c>
      <c r="B43" s="69" t="str">
        <f ca="1">IF(ROWS($2:28)&gt;COUNT(Dong1),"",OFFSET('131-TH'!B$1,SMALL(Dong1,ROWS($2:28)),))</f>
        <v/>
      </c>
      <c r="C43" s="68" t="str">
        <f ca="1">IF(ROWS($2:28)&gt;COUNT(Dong1),"",OFFSET('131-TH'!C$1,SMALL(Dong1,ROWS($2:28)),))</f>
        <v/>
      </c>
      <c r="D43" s="195" t="str">
        <f ca="1">IF(ROWS($2:28)&gt;COUNT(Dong1),"",OFFSET('131-TH'!D$1,SMALL(Dong1,ROWS($2:28)),))</f>
        <v/>
      </c>
      <c r="E43" s="188" t="str">
        <f ca="1">IF(ROWS($2:28)&gt;COUNT(Dong1),"",OFFSET('131-TH'!F$1,SMALL(Dong1,ROWS($2:28)),))</f>
        <v/>
      </c>
      <c r="F43" s="188" t="str">
        <f ca="1">IF(ROWS($2:28)&gt;COUNT(Dong1),"",OFFSET('131-TH'!G$1,SMALL(Dong1,ROWS($2:28)),))</f>
        <v/>
      </c>
      <c r="G43" s="188"/>
      <c r="H43" s="196" t="str">
        <f ca="1">IF(ROWS($2:28)&gt;COUNT(Dong1),"",OFFSET('131-TH'!H$1,SMALL(Dong1,ROWS($2:28)),))</f>
        <v/>
      </c>
      <c r="I43" s="188" t="str">
        <f ca="1">IF(ROWS($2:28)&gt;COUNT(Dong1),"",OFFSET('131-TH'!I$1,SMALL(Dong1,ROWS($2:28)),))</f>
        <v/>
      </c>
      <c r="J43" s="196" t="str">
        <f ca="1">IF(ROWS($2:28)&gt;COUNT(Dong1),"",OFFSET('131-TH'!J$1,SMALL(Dong1,ROWS($2:28)),))</f>
        <v/>
      </c>
      <c r="K43" s="188" t="str">
        <f ca="1">IF(ROWS($2:28)&gt;COUNT(Dong1),"",OFFSET('131-TH'!K$1,SMALL(Dong1,ROWS($2:28)),))</f>
        <v/>
      </c>
      <c r="L43" s="189">
        <f t="shared" ca="1" si="5"/>
        <v>0</v>
      </c>
      <c r="M43" s="71">
        <f t="shared" ca="1" si="6"/>
        <v>0</v>
      </c>
      <c r="N43" s="189">
        <f t="shared" ca="1" si="7"/>
        <v>0</v>
      </c>
      <c r="O43" s="71">
        <f t="shared" ca="1" si="8"/>
        <v>0</v>
      </c>
    </row>
    <row r="44" spans="1:15" s="58" customFormat="1" ht="16.5" customHeight="1">
      <c r="A44" s="68" t="str">
        <f t="shared" ca="1" si="4"/>
        <v/>
      </c>
      <c r="B44" s="69" t="str">
        <f ca="1">IF(ROWS($2:29)&gt;COUNT(Dong1),"",OFFSET('131-TH'!B$1,SMALL(Dong1,ROWS($2:29)),))</f>
        <v/>
      </c>
      <c r="C44" s="68" t="str">
        <f ca="1">IF(ROWS($2:29)&gt;COUNT(Dong1),"",OFFSET('131-TH'!C$1,SMALL(Dong1,ROWS($2:29)),))</f>
        <v/>
      </c>
      <c r="D44" s="195" t="str">
        <f ca="1">IF(ROWS($2:29)&gt;COUNT(Dong1),"",OFFSET('131-TH'!D$1,SMALL(Dong1,ROWS($2:29)),))</f>
        <v/>
      </c>
      <c r="E44" s="188" t="str">
        <f ca="1">IF(ROWS($2:29)&gt;COUNT(Dong1),"",OFFSET('131-TH'!F$1,SMALL(Dong1,ROWS($2:29)),))</f>
        <v/>
      </c>
      <c r="F44" s="188" t="str">
        <f ca="1">IF(ROWS($2:29)&gt;COUNT(Dong1),"",OFFSET('131-TH'!G$1,SMALL(Dong1,ROWS($2:29)),))</f>
        <v/>
      </c>
      <c r="G44" s="188"/>
      <c r="H44" s="196" t="str">
        <f ca="1">IF(ROWS($2:29)&gt;COUNT(Dong1),"",OFFSET('131-TH'!H$1,SMALL(Dong1,ROWS($2:29)),))</f>
        <v/>
      </c>
      <c r="I44" s="188" t="str">
        <f ca="1">IF(ROWS($2:29)&gt;COUNT(Dong1),"",OFFSET('131-TH'!I$1,SMALL(Dong1,ROWS($2:29)),))</f>
        <v/>
      </c>
      <c r="J44" s="196" t="str">
        <f ca="1">IF(ROWS($2:29)&gt;COUNT(Dong1),"",OFFSET('131-TH'!J$1,SMALL(Dong1,ROWS($2:29)),))</f>
        <v/>
      </c>
      <c r="K44" s="188" t="str">
        <f ca="1">IF(ROWS($2:29)&gt;COUNT(Dong1),"",OFFSET('131-TH'!K$1,SMALL(Dong1,ROWS($2:29)),))</f>
        <v/>
      </c>
      <c r="L44" s="189">
        <f t="shared" ca="1" si="5"/>
        <v>0</v>
      </c>
      <c r="M44" s="71">
        <f t="shared" ca="1" si="6"/>
        <v>0</v>
      </c>
      <c r="N44" s="189">
        <f t="shared" ca="1" si="7"/>
        <v>0</v>
      </c>
      <c r="O44" s="71">
        <f t="shared" ca="1" si="8"/>
        <v>0</v>
      </c>
    </row>
    <row r="45" spans="1:15" s="58" customFormat="1" ht="16.5" customHeight="1">
      <c r="A45" s="68" t="str">
        <f t="shared" ref="A45" ca="1" si="14">IF(C45&lt;&gt;"",C45,"")</f>
        <v/>
      </c>
      <c r="B45" s="69" t="str">
        <f ca="1">IF(ROWS($2:30)&gt;COUNT(Dong1),"",OFFSET('131-TH'!B$1,SMALL(Dong1,ROWS($2:30)),))</f>
        <v/>
      </c>
      <c r="C45" s="68" t="str">
        <f ca="1">IF(ROWS($2:30)&gt;COUNT(Dong1),"",OFFSET('131-TH'!C$1,SMALL(Dong1,ROWS($2:30)),))</f>
        <v/>
      </c>
      <c r="D45" s="195" t="str">
        <f ca="1">IF(ROWS($2:30)&gt;COUNT(Dong1),"",OFFSET('131-TH'!D$1,SMALL(Dong1,ROWS($2:30)),))</f>
        <v/>
      </c>
      <c r="E45" s="188" t="str">
        <f ca="1">IF(ROWS($2:30)&gt;COUNT(Dong1),"",OFFSET('131-TH'!F$1,SMALL(Dong1,ROWS($2:30)),))</f>
        <v/>
      </c>
      <c r="F45" s="188" t="str">
        <f ca="1">IF(ROWS($2:30)&gt;COUNT(Dong1),"",OFFSET('131-TH'!G$1,SMALL(Dong1,ROWS($2:30)),))</f>
        <v/>
      </c>
      <c r="G45" s="188"/>
      <c r="H45" s="196" t="str">
        <f ca="1">IF(ROWS($2:30)&gt;COUNT(Dong1),"",OFFSET('131-TH'!H$1,SMALL(Dong1,ROWS($2:30)),))</f>
        <v/>
      </c>
      <c r="I45" s="188" t="str">
        <f ca="1">IF(ROWS($2:30)&gt;COUNT(Dong1),"",OFFSET('131-TH'!I$1,SMALL(Dong1,ROWS($2:30)),))</f>
        <v/>
      </c>
      <c r="J45" s="196" t="str">
        <f ca="1">IF(ROWS($2:30)&gt;COUNT(Dong1),"",OFFSET('131-TH'!J$1,SMALL(Dong1,ROWS($2:30)),))</f>
        <v/>
      </c>
      <c r="K45" s="188" t="str">
        <f ca="1">IF(ROWS($2:30)&gt;COUNT(Dong1),"",OFFSET('131-TH'!K$1,SMALL(Dong1,ROWS($2:30)),))</f>
        <v/>
      </c>
      <c r="L45" s="189">
        <f t="shared" ref="L45" ca="1" si="15">IF(D45&lt;&gt;"",ROUND(MAX(L44+H45-J45-N44,0),2),0)</f>
        <v>0</v>
      </c>
      <c r="M45" s="71">
        <f t="shared" ref="M45" ca="1" si="16">IF(D45&lt;&gt;"",MAX(M44-O44+I45-K45,0),0)</f>
        <v>0</v>
      </c>
      <c r="N45" s="189">
        <f t="shared" ref="N45" ca="1" si="17">IF(D45&lt;&gt;"",ROUND(MAX(N44+J45-H45-L44,0),2),0)</f>
        <v>0</v>
      </c>
      <c r="O45" s="71">
        <f t="shared" ref="O45" ca="1" si="18">IF(D45&lt;&gt;"",MAX(O44-M44+K45-I45,0),0)</f>
        <v>0</v>
      </c>
    </row>
    <row r="46" spans="1:15" s="58" customFormat="1" ht="16.5" customHeight="1">
      <c r="A46" s="68" t="str">
        <f t="shared" ca="1" si="4"/>
        <v/>
      </c>
      <c r="B46" s="69" t="str">
        <f ca="1">IF(ROWS($2:31)&gt;COUNT(Dong1),"",OFFSET('131-TH'!B$1,SMALL(Dong1,ROWS($2:31)),))</f>
        <v/>
      </c>
      <c r="C46" s="68" t="str">
        <f ca="1">IF(ROWS($2:31)&gt;COUNT(Dong1),"",OFFSET('131-TH'!C$1,SMALL(Dong1,ROWS($2:31)),))</f>
        <v/>
      </c>
      <c r="D46" s="195" t="str">
        <f ca="1">IF(ROWS($2:31)&gt;COUNT(Dong1),"",OFFSET('131-TH'!D$1,SMALL(Dong1,ROWS($2:31)),))</f>
        <v/>
      </c>
      <c r="E46" s="188" t="str">
        <f ca="1">IF(ROWS($2:31)&gt;COUNT(Dong1),"",OFFSET('131-TH'!F$1,SMALL(Dong1,ROWS($2:31)),))</f>
        <v/>
      </c>
      <c r="F46" s="188" t="str">
        <f ca="1">IF(ROWS($2:31)&gt;COUNT(Dong1),"",OFFSET('131-TH'!G$1,SMALL(Dong1,ROWS($2:31)),))</f>
        <v/>
      </c>
      <c r="G46" s="188"/>
      <c r="H46" s="196" t="str">
        <f ca="1">IF(ROWS($2:31)&gt;COUNT(Dong1),"",OFFSET('131-TH'!H$1,SMALL(Dong1,ROWS($2:31)),))</f>
        <v/>
      </c>
      <c r="I46" s="188" t="str">
        <f ca="1">IF(ROWS($2:31)&gt;COUNT(Dong1),"",OFFSET('131-TH'!I$1,SMALL(Dong1,ROWS($2:31)),))</f>
        <v/>
      </c>
      <c r="J46" s="196" t="str">
        <f ca="1">IF(ROWS($2:31)&gt;COUNT(Dong1),"",OFFSET('131-TH'!J$1,SMALL(Dong1,ROWS($2:31)),))</f>
        <v/>
      </c>
      <c r="K46" s="188" t="str">
        <f ca="1">IF(ROWS($2:31)&gt;COUNT(Dong1),"",OFFSET('131-TH'!K$1,SMALL(Dong1,ROWS($2:31)),))</f>
        <v/>
      </c>
      <c r="L46" s="189">
        <f t="shared" ca="1" si="5"/>
        <v>0</v>
      </c>
      <c r="M46" s="71">
        <f t="shared" ca="1" si="6"/>
        <v>0</v>
      </c>
      <c r="N46" s="189">
        <f t="shared" ca="1" si="7"/>
        <v>0</v>
      </c>
      <c r="O46" s="71">
        <f t="shared" ca="1" si="8"/>
        <v>0</v>
      </c>
    </row>
    <row r="47" spans="1:15" s="58" customFormat="1" ht="16.5" customHeight="1">
      <c r="A47" s="68" t="str">
        <f t="shared" ca="1" si="4"/>
        <v/>
      </c>
      <c r="B47" s="69" t="str">
        <f ca="1">IF(ROWS($2:32)&gt;COUNT(Dong1),"",OFFSET('131-TH'!B$1,SMALL(Dong1,ROWS($2:32)),))</f>
        <v/>
      </c>
      <c r="C47" s="68" t="str">
        <f ca="1">IF(ROWS($2:32)&gt;COUNT(Dong1),"",OFFSET('131-TH'!C$1,SMALL(Dong1,ROWS($2:32)),))</f>
        <v/>
      </c>
      <c r="D47" s="195" t="str">
        <f ca="1">IF(ROWS($2:32)&gt;COUNT(Dong1),"",OFFSET('131-TH'!D$1,SMALL(Dong1,ROWS($2:32)),))</f>
        <v/>
      </c>
      <c r="E47" s="188" t="str">
        <f ca="1">IF(ROWS($2:32)&gt;COUNT(Dong1),"",OFFSET('131-TH'!F$1,SMALL(Dong1,ROWS($2:32)),))</f>
        <v/>
      </c>
      <c r="F47" s="188" t="str">
        <f ca="1">IF(ROWS($2:32)&gt;COUNT(Dong1),"",OFFSET('131-TH'!G$1,SMALL(Dong1,ROWS($2:32)),))</f>
        <v/>
      </c>
      <c r="G47" s="188"/>
      <c r="H47" s="196" t="str">
        <f ca="1">IF(ROWS($2:32)&gt;COUNT(Dong1),"",OFFSET('131-TH'!H$1,SMALL(Dong1,ROWS($2:32)),))</f>
        <v/>
      </c>
      <c r="I47" s="188" t="str">
        <f ca="1">IF(ROWS($2:32)&gt;COUNT(Dong1),"",OFFSET('131-TH'!I$1,SMALL(Dong1,ROWS($2:32)),))</f>
        <v/>
      </c>
      <c r="J47" s="196" t="str">
        <f ca="1">IF(ROWS($2:32)&gt;COUNT(Dong1),"",OFFSET('131-TH'!J$1,SMALL(Dong1,ROWS($2:32)),))</f>
        <v/>
      </c>
      <c r="K47" s="188" t="str">
        <f ca="1">IF(ROWS($2:32)&gt;COUNT(Dong1),"",OFFSET('131-TH'!K$1,SMALL(Dong1,ROWS($2:32)),))</f>
        <v/>
      </c>
      <c r="L47" s="189">
        <f t="shared" ca="1" si="5"/>
        <v>0</v>
      </c>
      <c r="M47" s="71">
        <f t="shared" ca="1" si="6"/>
        <v>0</v>
      </c>
      <c r="N47" s="189">
        <f t="shared" ca="1" si="7"/>
        <v>0</v>
      </c>
      <c r="O47" s="71">
        <f t="shared" ca="1" si="8"/>
        <v>0</v>
      </c>
    </row>
    <row r="48" spans="1:15" s="58" customFormat="1" ht="16.5" customHeight="1">
      <c r="A48" s="68" t="str">
        <f t="shared" ca="1" si="4"/>
        <v/>
      </c>
      <c r="B48" s="69" t="str">
        <f ca="1">IF(ROWS($2:33)&gt;COUNT(Dong1),"",OFFSET('131-TH'!B$1,SMALL(Dong1,ROWS($2:33)),))</f>
        <v/>
      </c>
      <c r="C48" s="68" t="str">
        <f ca="1">IF(ROWS($2:33)&gt;COUNT(Dong1),"",OFFSET('131-TH'!C$1,SMALL(Dong1,ROWS($2:33)),))</f>
        <v/>
      </c>
      <c r="D48" s="195" t="str">
        <f ca="1">IF(ROWS($2:33)&gt;COUNT(Dong1),"",OFFSET('131-TH'!D$1,SMALL(Dong1,ROWS($2:33)),))</f>
        <v/>
      </c>
      <c r="E48" s="188" t="str">
        <f ca="1">IF(ROWS($2:33)&gt;COUNT(Dong1),"",OFFSET('131-TH'!F$1,SMALL(Dong1,ROWS($2:33)),))</f>
        <v/>
      </c>
      <c r="F48" s="188" t="str">
        <f ca="1">IF(ROWS($2:33)&gt;COUNT(Dong1),"",OFFSET('131-TH'!G$1,SMALL(Dong1,ROWS($2:33)),))</f>
        <v/>
      </c>
      <c r="G48" s="188"/>
      <c r="H48" s="196" t="str">
        <f ca="1">IF(ROWS($2:33)&gt;COUNT(Dong1),"",OFFSET('131-TH'!H$1,SMALL(Dong1,ROWS($2:33)),))</f>
        <v/>
      </c>
      <c r="I48" s="188" t="str">
        <f ca="1">IF(ROWS($2:33)&gt;COUNT(Dong1),"",OFFSET('131-TH'!I$1,SMALL(Dong1,ROWS($2:33)),))</f>
        <v/>
      </c>
      <c r="J48" s="196" t="str">
        <f ca="1">IF(ROWS($2:33)&gt;COUNT(Dong1),"",OFFSET('131-TH'!J$1,SMALL(Dong1,ROWS($2:33)),))</f>
        <v/>
      </c>
      <c r="K48" s="188" t="str">
        <f ca="1">IF(ROWS($2:33)&gt;COUNT(Dong1),"",OFFSET('131-TH'!K$1,SMALL(Dong1,ROWS($2:33)),))</f>
        <v/>
      </c>
      <c r="L48" s="189">
        <f t="shared" ca="1" si="5"/>
        <v>0</v>
      </c>
      <c r="M48" s="71">
        <f t="shared" ca="1" si="6"/>
        <v>0</v>
      </c>
      <c r="N48" s="189">
        <f t="shared" ca="1" si="7"/>
        <v>0</v>
      </c>
      <c r="O48" s="71">
        <f t="shared" ca="1" si="8"/>
        <v>0</v>
      </c>
    </row>
    <row r="49" spans="1:15" s="58" customFormat="1" ht="16.5" customHeight="1">
      <c r="A49" s="68" t="str">
        <f t="shared" ca="1" si="4"/>
        <v/>
      </c>
      <c r="B49" s="69" t="str">
        <f ca="1">IF(ROWS($2:34)&gt;COUNT(Dong1),"",OFFSET('131-TH'!B$1,SMALL(Dong1,ROWS($2:34)),))</f>
        <v/>
      </c>
      <c r="C49" s="68" t="str">
        <f ca="1">IF(ROWS($2:34)&gt;COUNT(Dong1),"",OFFSET('131-TH'!C$1,SMALL(Dong1,ROWS($2:34)),))</f>
        <v/>
      </c>
      <c r="D49" s="195" t="str">
        <f ca="1">IF(ROWS($2:34)&gt;COUNT(Dong1),"",OFFSET('131-TH'!D$1,SMALL(Dong1,ROWS($2:34)),))</f>
        <v/>
      </c>
      <c r="E49" s="188" t="str">
        <f ca="1">IF(ROWS($2:34)&gt;COUNT(Dong1),"",OFFSET('131-TH'!F$1,SMALL(Dong1,ROWS($2:34)),))</f>
        <v/>
      </c>
      <c r="F49" s="188" t="str">
        <f ca="1">IF(ROWS($2:34)&gt;COUNT(Dong1),"",OFFSET('131-TH'!G$1,SMALL(Dong1,ROWS($2:34)),))</f>
        <v/>
      </c>
      <c r="G49" s="188"/>
      <c r="H49" s="196" t="str">
        <f ca="1">IF(ROWS($2:34)&gt;COUNT(Dong1),"",OFFSET('131-TH'!H$1,SMALL(Dong1,ROWS($2:34)),))</f>
        <v/>
      </c>
      <c r="I49" s="188" t="str">
        <f ca="1">IF(ROWS($2:34)&gt;COUNT(Dong1),"",OFFSET('131-TH'!I$1,SMALL(Dong1,ROWS($2:34)),))</f>
        <v/>
      </c>
      <c r="J49" s="196" t="str">
        <f ca="1">IF(ROWS($2:34)&gt;COUNT(Dong1),"",OFFSET('131-TH'!J$1,SMALL(Dong1,ROWS($2:34)),))</f>
        <v/>
      </c>
      <c r="K49" s="188" t="str">
        <f ca="1">IF(ROWS($2:34)&gt;COUNT(Dong1),"",OFFSET('131-TH'!K$1,SMALL(Dong1,ROWS($2:34)),))</f>
        <v/>
      </c>
      <c r="L49" s="189">
        <f t="shared" ca="1" si="5"/>
        <v>0</v>
      </c>
      <c r="M49" s="71">
        <f t="shared" ca="1" si="6"/>
        <v>0</v>
      </c>
      <c r="N49" s="189">
        <f t="shared" ca="1" si="7"/>
        <v>0</v>
      </c>
      <c r="O49" s="71">
        <f t="shared" ca="1" si="8"/>
        <v>0</v>
      </c>
    </row>
    <row r="50" spans="1:15" s="58" customFormat="1" ht="16.5" customHeight="1">
      <c r="A50" s="68" t="str">
        <f t="shared" ca="1" si="4"/>
        <v/>
      </c>
      <c r="B50" s="69" t="str">
        <f ca="1">IF(ROWS($2:35)&gt;COUNT(Dong1),"",OFFSET('131-TH'!B$1,SMALL(Dong1,ROWS($2:35)),))</f>
        <v/>
      </c>
      <c r="C50" s="68" t="str">
        <f ca="1">IF(ROWS($2:35)&gt;COUNT(Dong1),"",OFFSET('131-TH'!C$1,SMALL(Dong1,ROWS($2:35)),))</f>
        <v/>
      </c>
      <c r="D50" s="195" t="str">
        <f ca="1">IF(ROWS($2:35)&gt;COUNT(Dong1),"",OFFSET('131-TH'!D$1,SMALL(Dong1,ROWS($2:35)),))</f>
        <v/>
      </c>
      <c r="E50" s="188" t="str">
        <f ca="1">IF(ROWS($2:35)&gt;COUNT(Dong1),"",OFFSET('131-TH'!F$1,SMALL(Dong1,ROWS($2:35)),))</f>
        <v/>
      </c>
      <c r="F50" s="188" t="str">
        <f ca="1">IF(ROWS($2:35)&gt;COUNT(Dong1),"",OFFSET('131-TH'!G$1,SMALL(Dong1,ROWS($2:35)),))</f>
        <v/>
      </c>
      <c r="G50" s="188"/>
      <c r="H50" s="196" t="str">
        <f ca="1">IF(ROWS($2:35)&gt;COUNT(Dong1),"",OFFSET('131-TH'!H$1,SMALL(Dong1,ROWS($2:35)),))</f>
        <v/>
      </c>
      <c r="I50" s="188" t="str">
        <f ca="1">IF(ROWS($2:35)&gt;COUNT(Dong1),"",OFFSET('131-TH'!I$1,SMALL(Dong1,ROWS($2:35)),))</f>
        <v/>
      </c>
      <c r="J50" s="196" t="str">
        <f ca="1">IF(ROWS($2:35)&gt;COUNT(Dong1),"",OFFSET('131-TH'!J$1,SMALL(Dong1,ROWS($2:35)),))</f>
        <v/>
      </c>
      <c r="K50" s="188" t="str">
        <f ca="1">IF(ROWS($2:35)&gt;COUNT(Dong1),"",OFFSET('131-TH'!K$1,SMALL(Dong1,ROWS($2:35)),))</f>
        <v/>
      </c>
      <c r="L50" s="189">
        <f t="shared" ca="1" si="5"/>
        <v>0</v>
      </c>
      <c r="M50" s="71">
        <f t="shared" ca="1" si="6"/>
        <v>0</v>
      </c>
      <c r="N50" s="189">
        <f t="shared" ca="1" si="7"/>
        <v>0</v>
      </c>
      <c r="O50" s="71">
        <f t="shared" ca="1" si="8"/>
        <v>0</v>
      </c>
    </row>
    <row r="51" spans="1:15" s="58" customFormat="1" ht="16.5" customHeight="1">
      <c r="A51" s="68" t="str">
        <f t="shared" ca="1" si="4"/>
        <v/>
      </c>
      <c r="B51" s="69" t="str">
        <f ca="1">IF(ROWS($2:36)&gt;COUNT(Dong1),"",OFFSET('131-TH'!B$1,SMALL(Dong1,ROWS($2:36)),))</f>
        <v/>
      </c>
      <c r="C51" s="68" t="str">
        <f ca="1">IF(ROWS($2:36)&gt;COUNT(Dong1),"",OFFSET('131-TH'!C$1,SMALL(Dong1,ROWS($2:36)),))</f>
        <v/>
      </c>
      <c r="D51" s="195" t="str">
        <f ca="1">IF(ROWS($2:36)&gt;COUNT(Dong1),"",OFFSET('131-TH'!D$1,SMALL(Dong1,ROWS($2:36)),))</f>
        <v/>
      </c>
      <c r="E51" s="188" t="str">
        <f ca="1">IF(ROWS($2:36)&gt;COUNT(Dong1),"",OFFSET('131-TH'!F$1,SMALL(Dong1,ROWS($2:36)),))</f>
        <v/>
      </c>
      <c r="F51" s="188" t="str">
        <f ca="1">IF(ROWS($2:36)&gt;COUNT(Dong1),"",OFFSET('131-TH'!G$1,SMALL(Dong1,ROWS($2:36)),))</f>
        <v/>
      </c>
      <c r="G51" s="188"/>
      <c r="H51" s="196" t="str">
        <f ca="1">IF(ROWS($2:36)&gt;COUNT(Dong1),"",OFFSET('131-TH'!H$1,SMALL(Dong1,ROWS($2:36)),))</f>
        <v/>
      </c>
      <c r="I51" s="188" t="str">
        <f ca="1">IF(ROWS($2:36)&gt;COUNT(Dong1),"",OFFSET('131-TH'!I$1,SMALL(Dong1,ROWS($2:36)),))</f>
        <v/>
      </c>
      <c r="J51" s="196" t="str">
        <f ca="1">IF(ROWS($2:36)&gt;COUNT(Dong1),"",OFFSET('131-TH'!J$1,SMALL(Dong1,ROWS($2:36)),))</f>
        <v/>
      </c>
      <c r="K51" s="188" t="str">
        <f ca="1">IF(ROWS($2:36)&gt;COUNT(Dong1),"",OFFSET('131-TH'!K$1,SMALL(Dong1,ROWS($2:36)),))</f>
        <v/>
      </c>
      <c r="L51" s="189">
        <f t="shared" ca="1" si="5"/>
        <v>0</v>
      </c>
      <c r="M51" s="71">
        <f t="shared" ca="1" si="6"/>
        <v>0</v>
      </c>
      <c r="N51" s="189">
        <f t="shared" ca="1" si="7"/>
        <v>0</v>
      </c>
      <c r="O51" s="71">
        <f t="shared" ca="1" si="8"/>
        <v>0</v>
      </c>
    </row>
    <row r="52" spans="1:15" s="58" customFormat="1" ht="16.5" customHeight="1">
      <c r="A52" s="68" t="str">
        <f t="shared" ca="1" si="4"/>
        <v/>
      </c>
      <c r="B52" s="69" t="str">
        <f ca="1">IF(ROWS($2:37)&gt;COUNT(Dong1),"",OFFSET('131-TH'!B$1,SMALL(Dong1,ROWS($2:37)),))</f>
        <v/>
      </c>
      <c r="C52" s="68" t="str">
        <f ca="1">IF(ROWS($2:37)&gt;COUNT(Dong1),"",OFFSET('131-TH'!C$1,SMALL(Dong1,ROWS($2:37)),))</f>
        <v/>
      </c>
      <c r="D52" s="195" t="str">
        <f ca="1">IF(ROWS($2:37)&gt;COUNT(Dong1),"",OFFSET('131-TH'!D$1,SMALL(Dong1,ROWS($2:37)),))</f>
        <v/>
      </c>
      <c r="E52" s="188" t="str">
        <f ca="1">IF(ROWS($2:37)&gt;COUNT(Dong1),"",OFFSET('131-TH'!F$1,SMALL(Dong1,ROWS($2:37)),))</f>
        <v/>
      </c>
      <c r="F52" s="188" t="str">
        <f ca="1">IF(ROWS($2:37)&gt;COUNT(Dong1),"",OFFSET('131-TH'!G$1,SMALL(Dong1,ROWS($2:37)),))</f>
        <v/>
      </c>
      <c r="G52" s="188"/>
      <c r="H52" s="196" t="str">
        <f ca="1">IF(ROWS($2:37)&gt;COUNT(Dong1),"",OFFSET('131-TH'!H$1,SMALL(Dong1,ROWS($2:37)),))</f>
        <v/>
      </c>
      <c r="I52" s="188" t="str">
        <f ca="1">IF(ROWS($2:37)&gt;COUNT(Dong1),"",OFFSET('131-TH'!I$1,SMALL(Dong1,ROWS($2:37)),))</f>
        <v/>
      </c>
      <c r="J52" s="196" t="str">
        <f ca="1">IF(ROWS($2:37)&gt;COUNT(Dong1),"",OFFSET('131-TH'!J$1,SMALL(Dong1,ROWS($2:37)),))</f>
        <v/>
      </c>
      <c r="K52" s="188" t="str">
        <f ca="1">IF(ROWS($2:37)&gt;COUNT(Dong1),"",OFFSET('131-TH'!K$1,SMALL(Dong1,ROWS($2:37)),))</f>
        <v/>
      </c>
      <c r="L52" s="189">
        <f t="shared" ca="1" si="5"/>
        <v>0</v>
      </c>
      <c r="M52" s="71">
        <f t="shared" ca="1" si="6"/>
        <v>0</v>
      </c>
      <c r="N52" s="189">
        <f t="shared" ca="1" si="7"/>
        <v>0</v>
      </c>
      <c r="O52" s="71">
        <f t="shared" ca="1" si="8"/>
        <v>0</v>
      </c>
    </row>
    <row r="53" spans="1:15" s="58" customFormat="1" ht="16.5" customHeight="1">
      <c r="A53" s="68" t="str">
        <f t="shared" ca="1" si="4"/>
        <v/>
      </c>
      <c r="B53" s="69" t="str">
        <f ca="1">IF(ROWS($2:38)&gt;COUNT(Dong1),"",OFFSET('131-TH'!B$1,SMALL(Dong1,ROWS($2:38)),))</f>
        <v/>
      </c>
      <c r="C53" s="68" t="str">
        <f ca="1">IF(ROWS($2:38)&gt;COUNT(Dong1),"",OFFSET('131-TH'!C$1,SMALL(Dong1,ROWS($2:38)),))</f>
        <v/>
      </c>
      <c r="D53" s="195" t="str">
        <f ca="1">IF(ROWS($2:38)&gt;COUNT(Dong1),"",OFFSET('131-TH'!D$1,SMALL(Dong1,ROWS($2:38)),))</f>
        <v/>
      </c>
      <c r="E53" s="188" t="str">
        <f ca="1">IF(ROWS($2:38)&gt;COUNT(Dong1),"",OFFSET('131-TH'!F$1,SMALL(Dong1,ROWS($2:38)),))</f>
        <v/>
      </c>
      <c r="F53" s="188" t="str">
        <f ca="1">IF(ROWS($2:38)&gt;COUNT(Dong1),"",OFFSET('131-TH'!G$1,SMALL(Dong1,ROWS($2:38)),))</f>
        <v/>
      </c>
      <c r="G53" s="188"/>
      <c r="H53" s="196" t="str">
        <f ca="1">IF(ROWS($2:38)&gt;COUNT(Dong1),"",OFFSET('131-TH'!H$1,SMALL(Dong1,ROWS($2:38)),))</f>
        <v/>
      </c>
      <c r="I53" s="188" t="str">
        <f ca="1">IF(ROWS($2:38)&gt;COUNT(Dong1),"",OFFSET('131-TH'!I$1,SMALL(Dong1,ROWS($2:38)),))</f>
        <v/>
      </c>
      <c r="J53" s="196" t="str">
        <f ca="1">IF(ROWS($2:38)&gt;COUNT(Dong1),"",OFFSET('131-TH'!J$1,SMALL(Dong1,ROWS($2:38)),))</f>
        <v/>
      </c>
      <c r="K53" s="188" t="str">
        <f ca="1">IF(ROWS($2:38)&gt;COUNT(Dong1),"",OFFSET('131-TH'!K$1,SMALL(Dong1,ROWS($2:38)),))</f>
        <v/>
      </c>
      <c r="L53" s="189">
        <f t="shared" ca="1" si="5"/>
        <v>0</v>
      </c>
      <c r="M53" s="71">
        <f t="shared" ca="1" si="6"/>
        <v>0</v>
      </c>
      <c r="N53" s="189">
        <f t="shared" ca="1" si="7"/>
        <v>0</v>
      </c>
      <c r="O53" s="71">
        <f t="shared" ca="1" si="8"/>
        <v>0</v>
      </c>
    </row>
    <row r="54" spans="1:15" s="58" customFormat="1" ht="16.5" customHeight="1">
      <c r="A54" s="68" t="str">
        <f t="shared" ca="1" si="4"/>
        <v/>
      </c>
      <c r="B54" s="69" t="str">
        <f ca="1">IF(ROWS($2:39)&gt;COUNT(Dong1),"",OFFSET('131-TH'!B$1,SMALL(Dong1,ROWS($2:39)),))</f>
        <v/>
      </c>
      <c r="C54" s="68" t="str">
        <f ca="1">IF(ROWS($2:39)&gt;COUNT(Dong1),"",OFFSET('131-TH'!C$1,SMALL(Dong1,ROWS($2:39)),))</f>
        <v/>
      </c>
      <c r="D54" s="195" t="str">
        <f ca="1">IF(ROWS($2:39)&gt;COUNT(Dong1),"",OFFSET('131-TH'!D$1,SMALL(Dong1,ROWS($2:39)),))</f>
        <v/>
      </c>
      <c r="E54" s="188" t="str">
        <f ca="1">IF(ROWS($2:39)&gt;COUNT(Dong1),"",OFFSET('131-TH'!F$1,SMALL(Dong1,ROWS($2:39)),))</f>
        <v/>
      </c>
      <c r="F54" s="188" t="str">
        <f ca="1">IF(ROWS($2:39)&gt;COUNT(Dong1),"",OFFSET('131-TH'!G$1,SMALL(Dong1,ROWS($2:39)),))</f>
        <v/>
      </c>
      <c r="G54" s="188"/>
      <c r="H54" s="196" t="str">
        <f ca="1">IF(ROWS($2:39)&gt;COUNT(Dong1),"",OFFSET('131-TH'!H$1,SMALL(Dong1,ROWS($2:39)),))</f>
        <v/>
      </c>
      <c r="I54" s="188" t="str">
        <f ca="1">IF(ROWS($2:39)&gt;COUNT(Dong1),"",OFFSET('131-TH'!I$1,SMALL(Dong1,ROWS($2:39)),))</f>
        <v/>
      </c>
      <c r="J54" s="196" t="str">
        <f ca="1">IF(ROWS($2:39)&gt;COUNT(Dong1),"",OFFSET('131-TH'!J$1,SMALL(Dong1,ROWS($2:39)),))</f>
        <v/>
      </c>
      <c r="K54" s="188" t="str">
        <f ca="1">IF(ROWS($2:39)&gt;COUNT(Dong1),"",OFFSET('131-TH'!K$1,SMALL(Dong1,ROWS($2:39)),))</f>
        <v/>
      </c>
      <c r="L54" s="189">
        <f t="shared" ca="1" si="5"/>
        <v>0</v>
      </c>
      <c r="M54" s="71">
        <f t="shared" ca="1" si="6"/>
        <v>0</v>
      </c>
      <c r="N54" s="189">
        <f t="shared" ca="1" si="7"/>
        <v>0</v>
      </c>
      <c r="O54" s="71">
        <f t="shared" ca="1" si="8"/>
        <v>0</v>
      </c>
    </row>
    <row r="55" spans="1:15" s="58" customFormat="1" ht="16.5" customHeight="1">
      <c r="A55" s="68" t="str">
        <f t="shared" ca="1" si="4"/>
        <v/>
      </c>
      <c r="B55" s="69" t="str">
        <f ca="1">IF(ROWS($2:40)&gt;COUNT(Dong1),"",OFFSET('131-TH'!B$1,SMALL(Dong1,ROWS($2:40)),))</f>
        <v/>
      </c>
      <c r="C55" s="68" t="str">
        <f ca="1">IF(ROWS($2:40)&gt;COUNT(Dong1),"",OFFSET('131-TH'!C$1,SMALL(Dong1,ROWS($2:40)),))</f>
        <v/>
      </c>
      <c r="D55" s="195" t="str">
        <f ca="1">IF(ROWS($2:40)&gt;COUNT(Dong1),"",OFFSET('131-TH'!D$1,SMALL(Dong1,ROWS($2:40)),))</f>
        <v/>
      </c>
      <c r="E55" s="188" t="str">
        <f ca="1">IF(ROWS($2:40)&gt;COUNT(Dong1),"",OFFSET('131-TH'!F$1,SMALL(Dong1,ROWS($2:40)),))</f>
        <v/>
      </c>
      <c r="F55" s="188" t="str">
        <f ca="1">IF(ROWS($2:40)&gt;COUNT(Dong1),"",OFFSET('131-TH'!G$1,SMALL(Dong1,ROWS($2:40)),))</f>
        <v/>
      </c>
      <c r="G55" s="188"/>
      <c r="H55" s="196" t="str">
        <f ca="1">IF(ROWS($2:40)&gt;COUNT(Dong1),"",OFFSET('131-TH'!H$1,SMALL(Dong1,ROWS($2:40)),))</f>
        <v/>
      </c>
      <c r="I55" s="188" t="str">
        <f ca="1">IF(ROWS($2:40)&gt;COUNT(Dong1),"",OFFSET('131-TH'!I$1,SMALL(Dong1,ROWS($2:40)),))</f>
        <v/>
      </c>
      <c r="J55" s="196" t="str">
        <f ca="1">IF(ROWS($2:40)&gt;COUNT(Dong1),"",OFFSET('131-TH'!J$1,SMALL(Dong1,ROWS($2:40)),))</f>
        <v/>
      </c>
      <c r="K55" s="188" t="str">
        <f ca="1">IF(ROWS($2:40)&gt;COUNT(Dong1),"",OFFSET('131-TH'!K$1,SMALL(Dong1,ROWS($2:40)),))</f>
        <v/>
      </c>
      <c r="L55" s="189">
        <f t="shared" ca="1" si="5"/>
        <v>0</v>
      </c>
      <c r="M55" s="71">
        <f t="shared" ca="1" si="6"/>
        <v>0</v>
      </c>
      <c r="N55" s="189">
        <f t="shared" ca="1" si="7"/>
        <v>0</v>
      </c>
      <c r="O55" s="71">
        <f t="shared" ca="1" si="8"/>
        <v>0</v>
      </c>
    </row>
    <row r="56" spans="1:15" s="58" customFormat="1" ht="16.5" customHeight="1">
      <c r="A56" s="68" t="str">
        <f t="shared" ca="1" si="4"/>
        <v/>
      </c>
      <c r="B56" s="69" t="str">
        <f ca="1">IF(ROWS($2:41)&gt;COUNT(Dong1),"",OFFSET('131-TH'!B$1,SMALL(Dong1,ROWS($2:41)),))</f>
        <v/>
      </c>
      <c r="C56" s="68" t="str">
        <f ca="1">IF(ROWS($2:41)&gt;COUNT(Dong1),"",OFFSET('131-TH'!C$1,SMALL(Dong1,ROWS($2:41)),))</f>
        <v/>
      </c>
      <c r="D56" s="195" t="str">
        <f ca="1">IF(ROWS($2:41)&gt;COUNT(Dong1),"",OFFSET('131-TH'!D$1,SMALL(Dong1,ROWS($2:41)),))</f>
        <v/>
      </c>
      <c r="E56" s="188" t="str">
        <f ca="1">IF(ROWS($2:41)&gt;COUNT(Dong1),"",OFFSET('131-TH'!F$1,SMALL(Dong1,ROWS($2:41)),))</f>
        <v/>
      </c>
      <c r="F56" s="188" t="str">
        <f ca="1">IF(ROWS($2:41)&gt;COUNT(Dong1),"",OFFSET('131-TH'!G$1,SMALL(Dong1,ROWS($2:41)),))</f>
        <v/>
      </c>
      <c r="G56" s="188"/>
      <c r="H56" s="196" t="str">
        <f ca="1">IF(ROWS($2:41)&gt;COUNT(Dong1),"",OFFSET('131-TH'!H$1,SMALL(Dong1,ROWS($2:41)),))</f>
        <v/>
      </c>
      <c r="I56" s="188" t="str">
        <f ca="1">IF(ROWS($2:41)&gt;COUNT(Dong1),"",OFFSET('131-TH'!I$1,SMALL(Dong1,ROWS($2:41)),))</f>
        <v/>
      </c>
      <c r="J56" s="196" t="str">
        <f ca="1">IF(ROWS($2:41)&gt;COUNT(Dong1),"",OFFSET('131-TH'!J$1,SMALL(Dong1,ROWS($2:41)),))</f>
        <v/>
      </c>
      <c r="K56" s="188" t="str">
        <f ca="1">IF(ROWS($2:41)&gt;COUNT(Dong1),"",OFFSET('131-TH'!K$1,SMALL(Dong1,ROWS($2:41)),))</f>
        <v/>
      </c>
      <c r="L56" s="189">
        <f t="shared" ca="1" si="5"/>
        <v>0</v>
      </c>
      <c r="M56" s="71">
        <f t="shared" ca="1" si="6"/>
        <v>0</v>
      </c>
      <c r="N56" s="189">
        <f t="shared" ca="1" si="7"/>
        <v>0</v>
      </c>
      <c r="O56" s="71">
        <f t="shared" ca="1" si="8"/>
        <v>0</v>
      </c>
    </row>
    <row r="57" spans="1:15" s="58" customFormat="1" ht="16.5" customHeight="1">
      <c r="A57" s="68" t="str">
        <f t="shared" ca="1" si="4"/>
        <v/>
      </c>
      <c r="B57" s="69" t="str">
        <f ca="1">IF(ROWS($2:42)&gt;COUNT(Dong1),"",OFFSET('131-TH'!B$1,SMALL(Dong1,ROWS($2:42)),))</f>
        <v/>
      </c>
      <c r="C57" s="68" t="str">
        <f ca="1">IF(ROWS($2:42)&gt;COUNT(Dong1),"",OFFSET('131-TH'!C$1,SMALL(Dong1,ROWS($2:42)),))</f>
        <v/>
      </c>
      <c r="D57" s="195" t="str">
        <f ca="1">IF(ROWS($2:42)&gt;COUNT(Dong1),"",OFFSET('131-TH'!D$1,SMALL(Dong1,ROWS($2:42)),))</f>
        <v/>
      </c>
      <c r="E57" s="188" t="str">
        <f ca="1">IF(ROWS($2:42)&gt;COUNT(Dong1),"",OFFSET('131-TH'!F$1,SMALL(Dong1,ROWS($2:42)),))</f>
        <v/>
      </c>
      <c r="F57" s="188" t="str">
        <f ca="1">IF(ROWS($2:42)&gt;COUNT(Dong1),"",OFFSET('131-TH'!G$1,SMALL(Dong1,ROWS($2:42)),))</f>
        <v/>
      </c>
      <c r="G57" s="188"/>
      <c r="H57" s="196" t="str">
        <f ca="1">IF(ROWS($2:42)&gt;COUNT(Dong1),"",OFFSET('131-TH'!H$1,SMALL(Dong1,ROWS($2:42)),))</f>
        <v/>
      </c>
      <c r="I57" s="188" t="str">
        <f ca="1">IF(ROWS($2:42)&gt;COUNT(Dong1),"",OFFSET('131-TH'!I$1,SMALL(Dong1,ROWS($2:42)),))</f>
        <v/>
      </c>
      <c r="J57" s="196" t="str">
        <f ca="1">IF(ROWS($2:42)&gt;COUNT(Dong1),"",OFFSET('131-TH'!J$1,SMALL(Dong1,ROWS($2:42)),))</f>
        <v/>
      </c>
      <c r="K57" s="188" t="str">
        <f ca="1">IF(ROWS($2:42)&gt;COUNT(Dong1),"",OFFSET('131-TH'!K$1,SMALL(Dong1,ROWS($2:42)),))</f>
        <v/>
      </c>
      <c r="L57" s="189">
        <f t="shared" ca="1" si="5"/>
        <v>0</v>
      </c>
      <c r="M57" s="71">
        <f t="shared" ca="1" si="6"/>
        <v>0</v>
      </c>
      <c r="N57" s="189">
        <f t="shared" ca="1" si="7"/>
        <v>0</v>
      </c>
      <c r="O57" s="71">
        <f t="shared" ca="1" si="8"/>
        <v>0</v>
      </c>
    </row>
    <row r="58" spans="1:15" s="58" customFormat="1" ht="16.5" customHeight="1">
      <c r="A58" s="68" t="str">
        <f t="shared" ref="A58:A74" ca="1" si="19">IF(C58&lt;&gt;"",C58,"")</f>
        <v/>
      </c>
      <c r="B58" s="69" t="str">
        <f ca="1">IF(ROWS($2:43)&gt;COUNT(Dong1),"",OFFSET('131-TH'!B$1,SMALL(Dong1,ROWS($2:43)),))</f>
        <v/>
      </c>
      <c r="C58" s="68" t="str">
        <f ca="1">IF(ROWS($2:43)&gt;COUNT(Dong1),"",OFFSET('131-TH'!C$1,SMALL(Dong1,ROWS($2:43)),))</f>
        <v/>
      </c>
      <c r="D58" s="195" t="str">
        <f ca="1">IF(ROWS($2:43)&gt;COUNT(Dong1),"",OFFSET('131-TH'!D$1,SMALL(Dong1,ROWS($2:43)),))</f>
        <v/>
      </c>
      <c r="E58" s="188" t="str">
        <f ca="1">IF(ROWS($2:43)&gt;COUNT(Dong1),"",OFFSET('131-TH'!F$1,SMALL(Dong1,ROWS($2:43)),))</f>
        <v/>
      </c>
      <c r="F58" s="188" t="str">
        <f ca="1">IF(ROWS($2:43)&gt;COUNT(Dong1),"",OFFSET('131-TH'!G$1,SMALL(Dong1,ROWS($2:43)),))</f>
        <v/>
      </c>
      <c r="G58" s="188"/>
      <c r="H58" s="196" t="str">
        <f ca="1">IF(ROWS($2:43)&gt;COUNT(Dong1),"",OFFSET('131-TH'!H$1,SMALL(Dong1,ROWS($2:43)),))</f>
        <v/>
      </c>
      <c r="I58" s="188" t="str">
        <f ca="1">IF(ROWS($2:43)&gt;COUNT(Dong1),"",OFFSET('131-TH'!I$1,SMALL(Dong1,ROWS($2:43)),))</f>
        <v/>
      </c>
      <c r="J58" s="196" t="str">
        <f ca="1">IF(ROWS($2:43)&gt;COUNT(Dong1),"",OFFSET('131-TH'!J$1,SMALL(Dong1,ROWS($2:43)),))</f>
        <v/>
      </c>
      <c r="K58" s="188" t="str">
        <f ca="1">IF(ROWS($2:43)&gt;COUNT(Dong1),"",OFFSET('131-TH'!K$1,SMALL(Dong1,ROWS($2:43)),))</f>
        <v/>
      </c>
      <c r="L58" s="189">
        <f t="shared" ref="L58:L74" ca="1" si="20">IF(D58&lt;&gt;"",ROUND(MAX(L57+H58-J58-N57,0),2),0)</f>
        <v>0</v>
      </c>
      <c r="M58" s="71">
        <f t="shared" ref="M58:M74" ca="1" si="21">IF(D58&lt;&gt;"",MAX(M57-O57+I58-K58,0),0)</f>
        <v>0</v>
      </c>
      <c r="N58" s="189">
        <f t="shared" ref="N58:N74" ca="1" si="22">IF(D58&lt;&gt;"",ROUND(MAX(N57+J58-H58-L57,0),2),0)</f>
        <v>0</v>
      </c>
      <c r="O58" s="71">
        <f t="shared" ref="O58:O74" ca="1" si="23">IF(D58&lt;&gt;"",MAX(O57-M57+K58-I58,0),0)</f>
        <v>0</v>
      </c>
    </row>
    <row r="59" spans="1:15" s="58" customFormat="1" ht="16.5" customHeight="1">
      <c r="A59" s="68" t="str">
        <f t="shared" ca="1" si="19"/>
        <v/>
      </c>
      <c r="B59" s="69" t="str">
        <f ca="1">IF(ROWS($2:44)&gt;COUNT(Dong1),"",OFFSET('131-TH'!B$1,SMALL(Dong1,ROWS($2:44)),))</f>
        <v/>
      </c>
      <c r="C59" s="68" t="str">
        <f ca="1">IF(ROWS($2:44)&gt;COUNT(Dong1),"",OFFSET('131-TH'!C$1,SMALL(Dong1,ROWS($2:44)),))</f>
        <v/>
      </c>
      <c r="D59" s="195" t="str">
        <f ca="1">IF(ROWS($2:44)&gt;COUNT(Dong1),"",OFFSET('131-TH'!D$1,SMALL(Dong1,ROWS($2:44)),))</f>
        <v/>
      </c>
      <c r="E59" s="188" t="str">
        <f ca="1">IF(ROWS($2:44)&gt;COUNT(Dong1),"",OFFSET('131-TH'!F$1,SMALL(Dong1,ROWS($2:44)),))</f>
        <v/>
      </c>
      <c r="F59" s="188" t="str">
        <f ca="1">IF(ROWS($2:44)&gt;COUNT(Dong1),"",OFFSET('131-TH'!G$1,SMALL(Dong1,ROWS($2:44)),))</f>
        <v/>
      </c>
      <c r="G59" s="188"/>
      <c r="H59" s="196" t="str">
        <f ca="1">IF(ROWS($2:44)&gt;COUNT(Dong1),"",OFFSET('131-TH'!H$1,SMALL(Dong1,ROWS($2:44)),))</f>
        <v/>
      </c>
      <c r="I59" s="188" t="str">
        <f ca="1">IF(ROWS($2:44)&gt;COUNT(Dong1),"",OFFSET('131-TH'!I$1,SMALL(Dong1,ROWS($2:44)),))</f>
        <v/>
      </c>
      <c r="J59" s="196" t="str">
        <f ca="1">IF(ROWS($2:44)&gt;COUNT(Dong1),"",OFFSET('131-TH'!J$1,SMALL(Dong1,ROWS($2:44)),))</f>
        <v/>
      </c>
      <c r="K59" s="188" t="str">
        <f ca="1">IF(ROWS($2:44)&gt;COUNT(Dong1),"",OFFSET('131-TH'!K$1,SMALL(Dong1,ROWS($2:44)),))</f>
        <v/>
      </c>
      <c r="L59" s="189">
        <f t="shared" ca="1" si="20"/>
        <v>0</v>
      </c>
      <c r="M59" s="71">
        <f t="shared" ca="1" si="21"/>
        <v>0</v>
      </c>
      <c r="N59" s="189">
        <f t="shared" ca="1" si="22"/>
        <v>0</v>
      </c>
      <c r="O59" s="71">
        <f t="shared" ca="1" si="23"/>
        <v>0</v>
      </c>
    </row>
    <row r="60" spans="1:15" s="58" customFormat="1" ht="16.5" customHeight="1">
      <c r="A60" s="68" t="str">
        <f t="shared" ca="1" si="19"/>
        <v/>
      </c>
      <c r="B60" s="69" t="str">
        <f ca="1">IF(ROWS($2:45)&gt;COUNT(Dong1),"",OFFSET('131-TH'!B$1,SMALL(Dong1,ROWS($2:45)),))</f>
        <v/>
      </c>
      <c r="C60" s="68" t="str">
        <f ca="1">IF(ROWS($2:45)&gt;COUNT(Dong1),"",OFFSET('131-TH'!C$1,SMALL(Dong1,ROWS($2:45)),))</f>
        <v/>
      </c>
      <c r="D60" s="195" t="str">
        <f ca="1">IF(ROWS($2:45)&gt;COUNT(Dong1),"",OFFSET('131-TH'!D$1,SMALL(Dong1,ROWS($2:45)),))</f>
        <v/>
      </c>
      <c r="E60" s="188" t="str">
        <f ca="1">IF(ROWS($2:45)&gt;COUNT(Dong1),"",OFFSET('131-TH'!F$1,SMALL(Dong1,ROWS($2:45)),))</f>
        <v/>
      </c>
      <c r="F60" s="188" t="str">
        <f ca="1">IF(ROWS($2:45)&gt;COUNT(Dong1),"",OFFSET('131-TH'!G$1,SMALL(Dong1,ROWS($2:45)),))</f>
        <v/>
      </c>
      <c r="G60" s="188"/>
      <c r="H60" s="196" t="str">
        <f ca="1">IF(ROWS($2:45)&gt;COUNT(Dong1),"",OFFSET('131-TH'!H$1,SMALL(Dong1,ROWS($2:45)),))</f>
        <v/>
      </c>
      <c r="I60" s="188" t="str">
        <f ca="1">IF(ROWS($2:45)&gt;COUNT(Dong1),"",OFFSET('131-TH'!I$1,SMALL(Dong1,ROWS($2:45)),))</f>
        <v/>
      </c>
      <c r="J60" s="196" t="str">
        <f ca="1">IF(ROWS($2:45)&gt;COUNT(Dong1),"",OFFSET('131-TH'!J$1,SMALL(Dong1,ROWS($2:45)),))</f>
        <v/>
      </c>
      <c r="K60" s="188" t="str">
        <f ca="1">IF(ROWS($2:45)&gt;COUNT(Dong1),"",OFFSET('131-TH'!K$1,SMALL(Dong1,ROWS($2:45)),))</f>
        <v/>
      </c>
      <c r="L60" s="189">
        <f t="shared" ca="1" si="20"/>
        <v>0</v>
      </c>
      <c r="M60" s="71">
        <f t="shared" ca="1" si="21"/>
        <v>0</v>
      </c>
      <c r="N60" s="189">
        <f t="shared" ca="1" si="22"/>
        <v>0</v>
      </c>
      <c r="O60" s="71">
        <f t="shared" ca="1" si="23"/>
        <v>0</v>
      </c>
    </row>
    <row r="61" spans="1:15" s="58" customFormat="1" ht="16.5" customHeight="1">
      <c r="A61" s="68" t="str">
        <f t="shared" ca="1" si="19"/>
        <v/>
      </c>
      <c r="B61" s="69" t="str">
        <f ca="1">IF(ROWS($2:46)&gt;COUNT(Dong1),"",OFFSET('131-TH'!B$1,SMALL(Dong1,ROWS($2:46)),))</f>
        <v/>
      </c>
      <c r="C61" s="68" t="str">
        <f ca="1">IF(ROWS($2:46)&gt;COUNT(Dong1),"",OFFSET('131-TH'!C$1,SMALL(Dong1,ROWS($2:46)),))</f>
        <v/>
      </c>
      <c r="D61" s="195" t="str">
        <f ca="1">IF(ROWS($2:46)&gt;COUNT(Dong1),"",OFFSET('131-TH'!D$1,SMALL(Dong1,ROWS($2:46)),))</f>
        <v/>
      </c>
      <c r="E61" s="188" t="str">
        <f ca="1">IF(ROWS($2:46)&gt;COUNT(Dong1),"",OFFSET('131-TH'!F$1,SMALL(Dong1,ROWS($2:46)),))</f>
        <v/>
      </c>
      <c r="F61" s="188" t="str">
        <f ca="1">IF(ROWS($2:46)&gt;COUNT(Dong1),"",OFFSET('131-TH'!G$1,SMALL(Dong1,ROWS($2:46)),))</f>
        <v/>
      </c>
      <c r="G61" s="188"/>
      <c r="H61" s="196" t="str">
        <f ca="1">IF(ROWS($2:46)&gt;COUNT(Dong1),"",OFFSET('131-TH'!H$1,SMALL(Dong1,ROWS($2:46)),))</f>
        <v/>
      </c>
      <c r="I61" s="188" t="str">
        <f ca="1">IF(ROWS($2:46)&gt;COUNT(Dong1),"",OFFSET('131-TH'!I$1,SMALL(Dong1,ROWS($2:46)),))</f>
        <v/>
      </c>
      <c r="J61" s="196" t="str">
        <f ca="1">IF(ROWS($2:46)&gt;COUNT(Dong1),"",OFFSET('131-TH'!J$1,SMALL(Dong1,ROWS($2:46)),))</f>
        <v/>
      </c>
      <c r="K61" s="188" t="str">
        <f ca="1">IF(ROWS($2:46)&gt;COUNT(Dong1),"",OFFSET('131-TH'!K$1,SMALL(Dong1,ROWS($2:46)),))</f>
        <v/>
      </c>
      <c r="L61" s="189">
        <f t="shared" ca="1" si="20"/>
        <v>0</v>
      </c>
      <c r="M61" s="71">
        <f t="shared" ca="1" si="21"/>
        <v>0</v>
      </c>
      <c r="N61" s="189">
        <f t="shared" ca="1" si="22"/>
        <v>0</v>
      </c>
      <c r="O61" s="71">
        <f t="shared" ca="1" si="23"/>
        <v>0</v>
      </c>
    </row>
    <row r="62" spans="1:15" s="58" customFormat="1" ht="16.5" customHeight="1">
      <c r="A62" s="68" t="str">
        <f t="shared" ca="1" si="19"/>
        <v/>
      </c>
      <c r="B62" s="69" t="str">
        <f ca="1">IF(ROWS($2:47)&gt;COUNT(Dong1),"",OFFSET('131-TH'!B$1,SMALL(Dong1,ROWS($2:47)),))</f>
        <v/>
      </c>
      <c r="C62" s="68" t="str">
        <f ca="1">IF(ROWS($2:47)&gt;COUNT(Dong1),"",OFFSET('131-TH'!C$1,SMALL(Dong1,ROWS($2:47)),))</f>
        <v/>
      </c>
      <c r="D62" s="195" t="str">
        <f ca="1">IF(ROWS($2:47)&gt;COUNT(Dong1),"",OFFSET('131-TH'!D$1,SMALL(Dong1,ROWS($2:47)),))</f>
        <v/>
      </c>
      <c r="E62" s="188" t="str">
        <f ca="1">IF(ROWS($2:47)&gt;COUNT(Dong1),"",OFFSET('131-TH'!F$1,SMALL(Dong1,ROWS($2:47)),))</f>
        <v/>
      </c>
      <c r="F62" s="188" t="str">
        <f ca="1">IF(ROWS($2:47)&gt;COUNT(Dong1),"",OFFSET('131-TH'!G$1,SMALL(Dong1,ROWS($2:47)),))</f>
        <v/>
      </c>
      <c r="G62" s="188"/>
      <c r="H62" s="196" t="str">
        <f ca="1">IF(ROWS($2:47)&gt;COUNT(Dong1),"",OFFSET('131-TH'!H$1,SMALL(Dong1,ROWS($2:47)),))</f>
        <v/>
      </c>
      <c r="I62" s="188" t="str">
        <f ca="1">IF(ROWS($2:47)&gt;COUNT(Dong1),"",OFFSET('131-TH'!I$1,SMALL(Dong1,ROWS($2:47)),))</f>
        <v/>
      </c>
      <c r="J62" s="196" t="str">
        <f ca="1">IF(ROWS($2:47)&gt;COUNT(Dong1),"",OFFSET('131-TH'!J$1,SMALL(Dong1,ROWS($2:47)),))</f>
        <v/>
      </c>
      <c r="K62" s="188" t="str">
        <f ca="1">IF(ROWS($2:47)&gt;COUNT(Dong1),"",OFFSET('131-TH'!K$1,SMALL(Dong1,ROWS($2:47)),))</f>
        <v/>
      </c>
      <c r="L62" s="189">
        <f t="shared" ca="1" si="20"/>
        <v>0</v>
      </c>
      <c r="M62" s="71">
        <f t="shared" ca="1" si="21"/>
        <v>0</v>
      </c>
      <c r="N62" s="189">
        <f t="shared" ca="1" si="22"/>
        <v>0</v>
      </c>
      <c r="O62" s="71">
        <f t="shared" ca="1" si="23"/>
        <v>0</v>
      </c>
    </row>
    <row r="63" spans="1:15" s="58" customFormat="1" ht="16.5" customHeight="1">
      <c r="A63" s="68" t="str">
        <f t="shared" ca="1" si="19"/>
        <v/>
      </c>
      <c r="B63" s="69" t="str">
        <f ca="1">IF(ROWS($2:48)&gt;COUNT(Dong1),"",OFFSET('131-TH'!B$1,SMALL(Dong1,ROWS($2:48)),))</f>
        <v/>
      </c>
      <c r="C63" s="68" t="str">
        <f ca="1">IF(ROWS($2:48)&gt;COUNT(Dong1),"",OFFSET('131-TH'!C$1,SMALL(Dong1,ROWS($2:48)),))</f>
        <v/>
      </c>
      <c r="D63" s="195" t="str">
        <f ca="1">IF(ROWS($2:48)&gt;COUNT(Dong1),"",OFFSET('131-TH'!D$1,SMALL(Dong1,ROWS($2:48)),))</f>
        <v/>
      </c>
      <c r="E63" s="188" t="str">
        <f ca="1">IF(ROWS($2:48)&gt;COUNT(Dong1),"",OFFSET('131-TH'!F$1,SMALL(Dong1,ROWS($2:48)),))</f>
        <v/>
      </c>
      <c r="F63" s="188" t="str">
        <f ca="1">IF(ROWS($2:48)&gt;COUNT(Dong1),"",OFFSET('131-TH'!G$1,SMALL(Dong1,ROWS($2:48)),))</f>
        <v/>
      </c>
      <c r="G63" s="188"/>
      <c r="H63" s="196" t="str">
        <f ca="1">IF(ROWS($2:48)&gt;COUNT(Dong1),"",OFFSET('131-TH'!H$1,SMALL(Dong1,ROWS($2:48)),))</f>
        <v/>
      </c>
      <c r="I63" s="188" t="str">
        <f ca="1">IF(ROWS($2:48)&gt;COUNT(Dong1),"",OFFSET('131-TH'!I$1,SMALL(Dong1,ROWS($2:48)),))</f>
        <v/>
      </c>
      <c r="J63" s="196" t="str">
        <f ca="1">IF(ROWS($2:48)&gt;COUNT(Dong1),"",OFFSET('131-TH'!J$1,SMALL(Dong1,ROWS($2:48)),))</f>
        <v/>
      </c>
      <c r="K63" s="188" t="str">
        <f ca="1">IF(ROWS($2:48)&gt;COUNT(Dong1),"",OFFSET('131-TH'!K$1,SMALL(Dong1,ROWS($2:48)),))</f>
        <v/>
      </c>
      <c r="L63" s="189">
        <f t="shared" ca="1" si="20"/>
        <v>0</v>
      </c>
      <c r="M63" s="71">
        <f t="shared" ca="1" si="21"/>
        <v>0</v>
      </c>
      <c r="N63" s="189">
        <f t="shared" ca="1" si="22"/>
        <v>0</v>
      </c>
      <c r="O63" s="71">
        <f t="shared" ca="1" si="23"/>
        <v>0</v>
      </c>
    </row>
    <row r="64" spans="1:15" s="58" customFormat="1" ht="16.5" customHeight="1">
      <c r="A64" s="68" t="str">
        <f t="shared" ca="1" si="19"/>
        <v/>
      </c>
      <c r="B64" s="69" t="str">
        <f ca="1">IF(ROWS($2:49)&gt;COUNT(Dong1),"",OFFSET('131-TH'!B$1,SMALL(Dong1,ROWS($2:49)),))</f>
        <v/>
      </c>
      <c r="C64" s="68" t="str">
        <f ca="1">IF(ROWS($2:49)&gt;COUNT(Dong1),"",OFFSET('131-TH'!C$1,SMALL(Dong1,ROWS($2:49)),))</f>
        <v/>
      </c>
      <c r="D64" s="195" t="str">
        <f ca="1">IF(ROWS($2:49)&gt;COUNT(Dong1),"",OFFSET('131-TH'!D$1,SMALL(Dong1,ROWS($2:49)),))</f>
        <v/>
      </c>
      <c r="E64" s="188" t="str">
        <f ca="1">IF(ROWS($2:49)&gt;COUNT(Dong1),"",OFFSET('131-TH'!F$1,SMALL(Dong1,ROWS($2:49)),))</f>
        <v/>
      </c>
      <c r="F64" s="188" t="str">
        <f ca="1">IF(ROWS($2:49)&gt;COUNT(Dong1),"",OFFSET('131-TH'!G$1,SMALL(Dong1,ROWS($2:49)),))</f>
        <v/>
      </c>
      <c r="G64" s="188"/>
      <c r="H64" s="196" t="str">
        <f ca="1">IF(ROWS($2:49)&gt;COUNT(Dong1),"",OFFSET('131-TH'!H$1,SMALL(Dong1,ROWS($2:49)),))</f>
        <v/>
      </c>
      <c r="I64" s="188" t="str">
        <f ca="1">IF(ROWS($2:49)&gt;COUNT(Dong1),"",OFFSET('131-TH'!I$1,SMALL(Dong1,ROWS($2:49)),))</f>
        <v/>
      </c>
      <c r="J64" s="196" t="str">
        <f ca="1">IF(ROWS($2:49)&gt;COUNT(Dong1),"",OFFSET('131-TH'!J$1,SMALL(Dong1,ROWS($2:49)),))</f>
        <v/>
      </c>
      <c r="K64" s="188" t="str">
        <f ca="1">IF(ROWS($2:49)&gt;COUNT(Dong1),"",OFFSET('131-TH'!K$1,SMALL(Dong1,ROWS($2:49)),))</f>
        <v/>
      </c>
      <c r="L64" s="189">
        <f t="shared" ca="1" si="20"/>
        <v>0</v>
      </c>
      <c r="M64" s="71">
        <f t="shared" ca="1" si="21"/>
        <v>0</v>
      </c>
      <c r="N64" s="189">
        <f t="shared" ca="1" si="22"/>
        <v>0</v>
      </c>
      <c r="O64" s="71">
        <f t="shared" ca="1" si="23"/>
        <v>0</v>
      </c>
    </row>
    <row r="65" spans="1:15" s="58" customFormat="1" ht="16.5" customHeight="1">
      <c r="A65" s="68" t="str">
        <f t="shared" ca="1" si="19"/>
        <v/>
      </c>
      <c r="B65" s="69" t="str">
        <f ca="1">IF(ROWS($2:50)&gt;COUNT(Dong1),"",OFFSET('131-TH'!B$1,SMALL(Dong1,ROWS($2:50)),))</f>
        <v/>
      </c>
      <c r="C65" s="68" t="str">
        <f ca="1">IF(ROWS($2:50)&gt;COUNT(Dong1),"",OFFSET('131-TH'!C$1,SMALL(Dong1,ROWS($2:50)),))</f>
        <v/>
      </c>
      <c r="D65" s="195" t="str">
        <f ca="1">IF(ROWS($2:50)&gt;COUNT(Dong1),"",OFFSET('131-TH'!D$1,SMALL(Dong1,ROWS($2:50)),))</f>
        <v/>
      </c>
      <c r="E65" s="188" t="str">
        <f ca="1">IF(ROWS($2:50)&gt;COUNT(Dong1),"",OFFSET('131-TH'!F$1,SMALL(Dong1,ROWS($2:50)),))</f>
        <v/>
      </c>
      <c r="F65" s="188" t="str">
        <f ca="1">IF(ROWS($2:50)&gt;COUNT(Dong1),"",OFFSET('131-TH'!G$1,SMALL(Dong1,ROWS($2:50)),))</f>
        <v/>
      </c>
      <c r="G65" s="188"/>
      <c r="H65" s="196" t="str">
        <f ca="1">IF(ROWS($2:50)&gt;COUNT(Dong1),"",OFFSET('131-TH'!H$1,SMALL(Dong1,ROWS($2:50)),))</f>
        <v/>
      </c>
      <c r="I65" s="188" t="str">
        <f ca="1">IF(ROWS($2:50)&gt;COUNT(Dong1),"",OFFSET('131-TH'!I$1,SMALL(Dong1,ROWS($2:50)),))</f>
        <v/>
      </c>
      <c r="J65" s="196" t="str">
        <f ca="1">IF(ROWS($2:50)&gt;COUNT(Dong1),"",OFFSET('131-TH'!J$1,SMALL(Dong1,ROWS($2:50)),))</f>
        <v/>
      </c>
      <c r="K65" s="188" t="str">
        <f ca="1">IF(ROWS($2:50)&gt;COUNT(Dong1),"",OFFSET('131-TH'!K$1,SMALL(Dong1,ROWS($2:50)),))</f>
        <v/>
      </c>
      <c r="L65" s="189">
        <f t="shared" ca="1" si="20"/>
        <v>0</v>
      </c>
      <c r="M65" s="71">
        <f t="shared" ca="1" si="21"/>
        <v>0</v>
      </c>
      <c r="N65" s="189">
        <f t="shared" ca="1" si="22"/>
        <v>0</v>
      </c>
      <c r="O65" s="71">
        <f t="shared" ca="1" si="23"/>
        <v>0</v>
      </c>
    </row>
    <row r="66" spans="1:15" s="58" customFormat="1" ht="16.5" customHeight="1">
      <c r="A66" s="68" t="str">
        <f t="shared" ca="1" si="19"/>
        <v/>
      </c>
      <c r="B66" s="69" t="str">
        <f ca="1">IF(ROWS($2:51)&gt;COUNT(Dong1),"",OFFSET('131-TH'!B$1,SMALL(Dong1,ROWS($2:51)),))</f>
        <v/>
      </c>
      <c r="C66" s="68" t="str">
        <f ca="1">IF(ROWS($2:51)&gt;COUNT(Dong1),"",OFFSET('131-TH'!C$1,SMALL(Dong1,ROWS($2:51)),))</f>
        <v/>
      </c>
      <c r="D66" s="195" t="str">
        <f ca="1">IF(ROWS($2:51)&gt;COUNT(Dong1),"",OFFSET('131-TH'!D$1,SMALL(Dong1,ROWS($2:51)),))</f>
        <v/>
      </c>
      <c r="E66" s="188" t="str">
        <f ca="1">IF(ROWS($2:51)&gt;COUNT(Dong1),"",OFFSET('131-TH'!F$1,SMALL(Dong1,ROWS($2:51)),))</f>
        <v/>
      </c>
      <c r="F66" s="188" t="str">
        <f ca="1">IF(ROWS($2:51)&gt;COUNT(Dong1),"",OFFSET('131-TH'!G$1,SMALL(Dong1,ROWS($2:51)),))</f>
        <v/>
      </c>
      <c r="G66" s="188"/>
      <c r="H66" s="196" t="str">
        <f ca="1">IF(ROWS($2:51)&gt;COUNT(Dong1),"",OFFSET('131-TH'!H$1,SMALL(Dong1,ROWS($2:51)),))</f>
        <v/>
      </c>
      <c r="I66" s="188" t="str">
        <f ca="1">IF(ROWS($2:51)&gt;COUNT(Dong1),"",OFFSET('131-TH'!I$1,SMALL(Dong1,ROWS($2:51)),))</f>
        <v/>
      </c>
      <c r="J66" s="196" t="str">
        <f ca="1">IF(ROWS($2:51)&gt;COUNT(Dong1),"",OFFSET('131-TH'!J$1,SMALL(Dong1,ROWS($2:51)),))</f>
        <v/>
      </c>
      <c r="K66" s="188" t="str">
        <f ca="1">IF(ROWS($2:51)&gt;COUNT(Dong1),"",OFFSET('131-TH'!K$1,SMALL(Dong1,ROWS($2:51)),))</f>
        <v/>
      </c>
      <c r="L66" s="189">
        <f t="shared" ca="1" si="20"/>
        <v>0</v>
      </c>
      <c r="M66" s="71">
        <f t="shared" ca="1" si="21"/>
        <v>0</v>
      </c>
      <c r="N66" s="189">
        <f t="shared" ca="1" si="22"/>
        <v>0</v>
      </c>
      <c r="O66" s="71">
        <f t="shared" ca="1" si="23"/>
        <v>0</v>
      </c>
    </row>
    <row r="67" spans="1:15" s="58" customFormat="1" ht="16.5" customHeight="1">
      <c r="A67" s="68" t="str">
        <f t="shared" ca="1" si="19"/>
        <v/>
      </c>
      <c r="B67" s="69" t="str">
        <f ca="1">IF(ROWS($2:52)&gt;COUNT(Dong1),"",OFFSET('131-TH'!B$1,SMALL(Dong1,ROWS($2:52)),))</f>
        <v/>
      </c>
      <c r="C67" s="68" t="str">
        <f ca="1">IF(ROWS($2:52)&gt;COUNT(Dong1),"",OFFSET('131-TH'!C$1,SMALL(Dong1,ROWS($2:52)),))</f>
        <v/>
      </c>
      <c r="D67" s="195" t="str">
        <f ca="1">IF(ROWS($2:52)&gt;COUNT(Dong1),"",OFFSET('131-TH'!D$1,SMALL(Dong1,ROWS($2:52)),))</f>
        <v/>
      </c>
      <c r="E67" s="188" t="str">
        <f ca="1">IF(ROWS($2:52)&gt;COUNT(Dong1),"",OFFSET('131-TH'!F$1,SMALL(Dong1,ROWS($2:52)),))</f>
        <v/>
      </c>
      <c r="F67" s="188" t="str">
        <f ca="1">IF(ROWS($2:52)&gt;COUNT(Dong1),"",OFFSET('131-TH'!G$1,SMALL(Dong1,ROWS($2:52)),))</f>
        <v/>
      </c>
      <c r="G67" s="188"/>
      <c r="H67" s="196" t="str">
        <f ca="1">IF(ROWS($2:52)&gt;COUNT(Dong1),"",OFFSET('131-TH'!H$1,SMALL(Dong1,ROWS($2:52)),))</f>
        <v/>
      </c>
      <c r="I67" s="188" t="str">
        <f ca="1">IF(ROWS($2:52)&gt;COUNT(Dong1),"",OFFSET('131-TH'!I$1,SMALL(Dong1,ROWS($2:52)),))</f>
        <v/>
      </c>
      <c r="J67" s="196" t="str">
        <f ca="1">IF(ROWS($2:52)&gt;COUNT(Dong1),"",OFFSET('131-TH'!J$1,SMALL(Dong1,ROWS($2:52)),))</f>
        <v/>
      </c>
      <c r="K67" s="188" t="str">
        <f ca="1">IF(ROWS($2:52)&gt;COUNT(Dong1),"",OFFSET('131-TH'!K$1,SMALL(Dong1,ROWS($2:52)),))</f>
        <v/>
      </c>
      <c r="L67" s="189">
        <f t="shared" ca="1" si="20"/>
        <v>0</v>
      </c>
      <c r="M67" s="71">
        <f t="shared" ca="1" si="21"/>
        <v>0</v>
      </c>
      <c r="N67" s="189">
        <f t="shared" ca="1" si="22"/>
        <v>0</v>
      </c>
      <c r="O67" s="71">
        <f t="shared" ca="1" si="23"/>
        <v>0</v>
      </c>
    </row>
    <row r="68" spans="1:15" s="58" customFormat="1" ht="16.5" customHeight="1">
      <c r="A68" s="68" t="str">
        <f t="shared" ca="1" si="19"/>
        <v/>
      </c>
      <c r="B68" s="69" t="str">
        <f ca="1">IF(ROWS($2:53)&gt;COUNT(Dong1),"",OFFSET('131-TH'!B$1,SMALL(Dong1,ROWS($2:53)),))</f>
        <v/>
      </c>
      <c r="C68" s="68" t="str">
        <f ca="1">IF(ROWS($2:53)&gt;COUNT(Dong1),"",OFFSET('131-TH'!C$1,SMALL(Dong1,ROWS($2:53)),))</f>
        <v/>
      </c>
      <c r="D68" s="195" t="str">
        <f ca="1">IF(ROWS($2:53)&gt;COUNT(Dong1),"",OFFSET('131-TH'!D$1,SMALL(Dong1,ROWS($2:53)),))</f>
        <v/>
      </c>
      <c r="E68" s="188" t="str">
        <f ca="1">IF(ROWS($2:53)&gt;COUNT(Dong1),"",OFFSET('131-TH'!F$1,SMALL(Dong1,ROWS($2:53)),))</f>
        <v/>
      </c>
      <c r="F68" s="188" t="str">
        <f ca="1">IF(ROWS($2:53)&gt;COUNT(Dong1),"",OFFSET('131-TH'!G$1,SMALL(Dong1,ROWS($2:53)),))</f>
        <v/>
      </c>
      <c r="G68" s="188"/>
      <c r="H68" s="196" t="str">
        <f ca="1">IF(ROWS($2:53)&gt;COUNT(Dong1),"",OFFSET('131-TH'!H$1,SMALL(Dong1,ROWS($2:53)),))</f>
        <v/>
      </c>
      <c r="I68" s="188" t="str">
        <f ca="1">IF(ROWS($2:53)&gt;COUNT(Dong1),"",OFFSET('131-TH'!I$1,SMALL(Dong1,ROWS($2:53)),))</f>
        <v/>
      </c>
      <c r="J68" s="196" t="str">
        <f ca="1">IF(ROWS($2:53)&gt;COUNT(Dong1),"",OFFSET('131-TH'!J$1,SMALL(Dong1,ROWS($2:53)),))</f>
        <v/>
      </c>
      <c r="K68" s="188" t="str">
        <f ca="1">IF(ROWS($2:53)&gt;COUNT(Dong1),"",OFFSET('131-TH'!K$1,SMALL(Dong1,ROWS($2:53)),))</f>
        <v/>
      </c>
      <c r="L68" s="189">
        <f t="shared" ca="1" si="20"/>
        <v>0</v>
      </c>
      <c r="M68" s="71">
        <f t="shared" ca="1" si="21"/>
        <v>0</v>
      </c>
      <c r="N68" s="189">
        <f t="shared" ca="1" si="22"/>
        <v>0</v>
      </c>
      <c r="O68" s="71">
        <f t="shared" ca="1" si="23"/>
        <v>0</v>
      </c>
    </row>
    <row r="69" spans="1:15" s="58" customFormat="1" ht="16.5" customHeight="1">
      <c r="A69" s="68" t="str">
        <f t="shared" ca="1" si="19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0"/>
        <v>0</v>
      </c>
      <c r="M69" s="71">
        <f t="shared" ca="1" si="21"/>
        <v>0</v>
      </c>
      <c r="N69" s="189">
        <f t="shared" ca="1" si="22"/>
        <v>0</v>
      </c>
      <c r="O69" s="71">
        <f t="shared" ca="1" si="23"/>
        <v>0</v>
      </c>
    </row>
    <row r="70" spans="1:15" s="58" customFormat="1" ht="16.5" customHeight="1">
      <c r="A70" s="68" t="str">
        <f t="shared" ca="1" si="19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0"/>
        <v>0</v>
      </c>
      <c r="M70" s="71">
        <f t="shared" ca="1" si="21"/>
        <v>0</v>
      </c>
      <c r="N70" s="189">
        <f t="shared" ca="1" si="22"/>
        <v>0</v>
      </c>
      <c r="O70" s="71">
        <f t="shared" ca="1" si="23"/>
        <v>0</v>
      </c>
    </row>
    <row r="71" spans="1:15" s="58" customFormat="1" ht="16.5" customHeight="1">
      <c r="A71" s="68" t="str">
        <f t="shared" ca="1" si="19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0"/>
        <v>0</v>
      </c>
      <c r="M71" s="71">
        <f t="shared" ca="1" si="21"/>
        <v>0</v>
      </c>
      <c r="N71" s="189">
        <f t="shared" ca="1" si="22"/>
        <v>0</v>
      </c>
      <c r="O71" s="71">
        <f t="shared" ca="1" si="23"/>
        <v>0</v>
      </c>
    </row>
    <row r="72" spans="1:15" s="58" customFormat="1" ht="16.5" customHeight="1">
      <c r="A72" s="68" t="str">
        <f t="shared" ca="1" si="19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0"/>
        <v>0</v>
      </c>
      <c r="M72" s="71">
        <f t="shared" ca="1" si="21"/>
        <v>0</v>
      </c>
      <c r="N72" s="189">
        <f t="shared" ca="1" si="22"/>
        <v>0</v>
      </c>
      <c r="O72" s="71">
        <f t="shared" ca="1" si="23"/>
        <v>0</v>
      </c>
    </row>
    <row r="73" spans="1:15" s="58" customFormat="1" ht="16.5" customHeight="1">
      <c r="A73" s="68" t="str">
        <f t="shared" ca="1" si="19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0"/>
        <v>0</v>
      </c>
      <c r="M73" s="71">
        <f t="shared" ca="1" si="21"/>
        <v>0</v>
      </c>
      <c r="N73" s="189">
        <f t="shared" ca="1" si="22"/>
        <v>0</v>
      </c>
      <c r="O73" s="71">
        <f t="shared" ca="1" si="23"/>
        <v>0</v>
      </c>
    </row>
    <row r="74" spans="1:15" s="58" customFormat="1" ht="16.5" customHeight="1">
      <c r="A74" s="68" t="str">
        <f t="shared" ca="1" si="19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0"/>
        <v>0</v>
      </c>
      <c r="M74" s="71">
        <f t="shared" ca="1" si="21"/>
        <v>0</v>
      </c>
      <c r="N74" s="189">
        <f t="shared" ca="1" si="22"/>
        <v>0</v>
      </c>
      <c r="O74" s="71">
        <f t="shared" ca="1" si="23"/>
        <v>0</v>
      </c>
    </row>
    <row r="75" spans="1:15" s="58" customFormat="1" ht="16.5" customHeight="1">
      <c r="A75" s="68" t="str">
        <f t="shared" ref="A75:A80" ca="1" si="24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5">IF(D75&lt;&gt;"",ROUND(MAX(L74+H75-J75-N74,0),2),0)</f>
        <v>0</v>
      </c>
      <c r="M75" s="71">
        <f t="shared" ref="M75:M80" ca="1" si="26">IF(D75&lt;&gt;"",MAX(M74-O74+I75-K75,0),0)</f>
        <v>0</v>
      </c>
      <c r="N75" s="189">
        <f t="shared" ref="N75:N80" ca="1" si="27">IF(D75&lt;&gt;"",ROUND(MAX(N74+J75-H75-L74,0),2),0)</f>
        <v>0</v>
      </c>
      <c r="O75" s="71">
        <f t="shared" ref="O75:O80" ca="1" si="28">IF(D75&lt;&gt;"",MAX(O74-M74+K75-I75,0),0)</f>
        <v>0</v>
      </c>
    </row>
    <row r="76" spans="1:15" s="58" customFormat="1" ht="16.5" customHeight="1">
      <c r="A76" s="68" t="str">
        <f t="shared" ca="1" si="24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5"/>
        <v>0</v>
      </c>
      <c r="M76" s="71">
        <f t="shared" ca="1" si="26"/>
        <v>0</v>
      </c>
      <c r="N76" s="189">
        <f t="shared" ca="1" si="27"/>
        <v>0</v>
      </c>
      <c r="O76" s="71">
        <f t="shared" ca="1" si="28"/>
        <v>0</v>
      </c>
    </row>
    <row r="77" spans="1:15" s="58" customFormat="1" ht="16.5" customHeight="1">
      <c r="A77" s="68" t="str">
        <f t="shared" ca="1" si="24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5"/>
        <v>0</v>
      </c>
      <c r="M77" s="71">
        <f t="shared" ca="1" si="26"/>
        <v>0</v>
      </c>
      <c r="N77" s="189">
        <f t="shared" ca="1" si="27"/>
        <v>0</v>
      </c>
      <c r="O77" s="71">
        <f t="shared" ca="1" si="28"/>
        <v>0</v>
      </c>
    </row>
    <row r="78" spans="1:15" s="58" customFormat="1" ht="16.5" customHeight="1">
      <c r="A78" s="68" t="str">
        <f t="shared" ca="1" si="24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5"/>
        <v>0</v>
      </c>
      <c r="M78" s="71">
        <f t="shared" ca="1" si="26"/>
        <v>0</v>
      </c>
      <c r="N78" s="189">
        <f t="shared" ca="1" si="27"/>
        <v>0</v>
      </c>
      <c r="O78" s="71">
        <f t="shared" ca="1" si="28"/>
        <v>0</v>
      </c>
    </row>
    <row r="79" spans="1:15" s="58" customFormat="1" ht="16.5" customHeight="1">
      <c r="A79" s="68" t="str">
        <f t="shared" ca="1" si="24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5"/>
        <v>0</v>
      </c>
      <c r="M79" s="71">
        <f t="shared" ca="1" si="26"/>
        <v>0</v>
      </c>
      <c r="N79" s="189">
        <f t="shared" ca="1" si="27"/>
        <v>0</v>
      </c>
      <c r="O79" s="71">
        <f t="shared" ca="1" si="28"/>
        <v>0</v>
      </c>
    </row>
    <row r="80" spans="1:15" s="58" customFormat="1" ht="16.5" customHeight="1">
      <c r="A80" s="68" t="str">
        <f t="shared" ca="1" si="24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5"/>
        <v>0</v>
      </c>
      <c r="M80" s="71">
        <f t="shared" ca="1" si="26"/>
        <v>0</v>
      </c>
      <c r="N80" s="189">
        <f t="shared" ca="1" si="27"/>
        <v>0</v>
      </c>
      <c r="O80" s="71">
        <f t="shared" ca="1" si="28"/>
        <v>0</v>
      </c>
    </row>
    <row r="81" spans="1:15" s="58" customFormat="1" ht="16.5" customHeight="1">
      <c r="A81" s="68" t="str">
        <f t="shared" ref="A81:A86" ca="1" si="29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97" ca="1" si="30">IF(D81&lt;&gt;"",ROUND(MAX(L80+H81-J81-N80,0),2),0)</f>
        <v>0</v>
      </c>
      <c r="M81" s="71">
        <f t="shared" ref="M81:M97" ca="1" si="31">IF(D81&lt;&gt;"",MAX(M80-O80+I81-K81,0),0)</f>
        <v>0</v>
      </c>
      <c r="N81" s="189">
        <f t="shared" ref="N81:N97" ca="1" si="32">IF(D81&lt;&gt;"",ROUND(MAX(N80+J81-H81-L80,0),2),0)</f>
        <v>0</v>
      </c>
      <c r="O81" s="71">
        <f t="shared" ref="O81:O97" ca="1" si="33">IF(D81&lt;&gt;"",MAX(O80-M80+K81-I81,0),0)</f>
        <v>0</v>
      </c>
    </row>
    <row r="82" spans="1:15" s="58" customFormat="1" ht="16.5" customHeight="1">
      <c r="A82" s="68" t="str">
        <f t="shared" ca="1" si="29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0"/>
        <v>0</v>
      </c>
      <c r="M82" s="71">
        <f t="shared" ca="1" si="31"/>
        <v>0</v>
      </c>
      <c r="N82" s="189">
        <f t="shared" ca="1" si="32"/>
        <v>0</v>
      </c>
      <c r="O82" s="71">
        <f t="shared" ca="1" si="33"/>
        <v>0</v>
      </c>
    </row>
    <row r="83" spans="1:15" s="58" customFormat="1" ht="16.5" customHeight="1">
      <c r="A83" s="68" t="str">
        <f t="shared" ca="1" si="29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0"/>
        <v>0</v>
      </c>
      <c r="M83" s="71">
        <f t="shared" ca="1" si="31"/>
        <v>0</v>
      </c>
      <c r="N83" s="189">
        <f t="shared" ca="1" si="32"/>
        <v>0</v>
      </c>
      <c r="O83" s="71">
        <f t="shared" ca="1" si="33"/>
        <v>0</v>
      </c>
    </row>
    <row r="84" spans="1:15" s="58" customFormat="1" ht="16.5" customHeight="1">
      <c r="A84" s="68" t="str">
        <f t="shared" ca="1" si="29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0"/>
        <v>0</v>
      </c>
      <c r="M84" s="71">
        <f t="shared" ca="1" si="31"/>
        <v>0</v>
      </c>
      <c r="N84" s="189">
        <f t="shared" ca="1" si="32"/>
        <v>0</v>
      </c>
      <c r="O84" s="71">
        <f t="shared" ca="1" si="33"/>
        <v>0</v>
      </c>
    </row>
    <row r="85" spans="1:15" s="58" customFormat="1" ht="16.5" customHeight="1">
      <c r="A85" s="68" t="str">
        <f t="shared" ca="1" si="29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0"/>
        <v>0</v>
      </c>
      <c r="M85" s="71">
        <f t="shared" ca="1" si="31"/>
        <v>0</v>
      </c>
      <c r="N85" s="189">
        <f t="shared" ca="1" si="32"/>
        <v>0</v>
      </c>
      <c r="O85" s="71">
        <f t="shared" ca="1" si="33"/>
        <v>0</v>
      </c>
    </row>
    <row r="86" spans="1:15" s="58" customFormat="1" ht="16.5" customHeight="1">
      <c r="A86" s="68" t="str">
        <f t="shared" ca="1" si="29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0"/>
        <v>0</v>
      </c>
      <c r="M86" s="71">
        <f t="shared" ca="1" si="31"/>
        <v>0</v>
      </c>
      <c r="N86" s="189">
        <f t="shared" ca="1" si="32"/>
        <v>0</v>
      </c>
      <c r="O86" s="71">
        <f t="shared" ca="1" si="33"/>
        <v>0</v>
      </c>
    </row>
    <row r="87" spans="1:15" s="58" customFormat="1" ht="16.5" customHeight="1">
      <c r="A87" s="68" t="str">
        <f t="shared" ref="A87:A98" ca="1" si="34">IF(C87&lt;&gt;"",C87,"")</f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ca="1" si="30"/>
        <v>0</v>
      </c>
      <c r="M87" s="71">
        <f t="shared" ca="1" si="31"/>
        <v>0</v>
      </c>
      <c r="N87" s="189">
        <f t="shared" ca="1" si="32"/>
        <v>0</v>
      </c>
      <c r="O87" s="71">
        <f t="shared" ca="1" si="33"/>
        <v>0</v>
      </c>
    </row>
    <row r="88" spans="1:15" s="58" customFormat="1" ht="16.5" customHeight="1">
      <c r="A88" s="68" t="str">
        <f t="shared" ca="1" si="34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0"/>
        <v>0</v>
      </c>
      <c r="M88" s="71">
        <f t="shared" ca="1" si="31"/>
        <v>0</v>
      </c>
      <c r="N88" s="189">
        <f t="shared" ca="1" si="32"/>
        <v>0</v>
      </c>
      <c r="O88" s="71">
        <f t="shared" ca="1" si="33"/>
        <v>0</v>
      </c>
    </row>
    <row r="89" spans="1:15" s="58" customFormat="1" ht="16.5" customHeight="1">
      <c r="A89" s="68" t="str">
        <f t="shared" ca="1" si="34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0"/>
        <v>0</v>
      </c>
      <c r="M89" s="71">
        <f t="shared" ca="1" si="31"/>
        <v>0</v>
      </c>
      <c r="N89" s="189">
        <f t="shared" ca="1" si="32"/>
        <v>0</v>
      </c>
      <c r="O89" s="71">
        <f t="shared" ca="1" si="33"/>
        <v>0</v>
      </c>
    </row>
    <row r="90" spans="1:15" s="58" customFormat="1" ht="16.5" customHeight="1">
      <c r="A90" s="68" t="str">
        <f t="shared" ca="1" si="34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0"/>
        <v>0</v>
      </c>
      <c r="M90" s="71">
        <f t="shared" ca="1" si="31"/>
        <v>0</v>
      </c>
      <c r="N90" s="189">
        <f t="shared" ca="1" si="32"/>
        <v>0</v>
      </c>
      <c r="O90" s="71">
        <f t="shared" ca="1" si="33"/>
        <v>0</v>
      </c>
    </row>
    <row r="91" spans="1:15" s="58" customFormat="1" ht="16.5" customHeight="1">
      <c r="A91" s="68" t="str">
        <f t="shared" ca="1" si="34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0"/>
        <v>0</v>
      </c>
      <c r="M91" s="71">
        <f t="shared" ca="1" si="31"/>
        <v>0</v>
      </c>
      <c r="N91" s="189">
        <f t="shared" ca="1" si="32"/>
        <v>0</v>
      </c>
      <c r="O91" s="71">
        <f t="shared" ca="1" si="33"/>
        <v>0</v>
      </c>
    </row>
    <row r="92" spans="1:15" s="58" customFormat="1" ht="16.5" customHeight="1">
      <c r="A92" s="68" t="str">
        <f t="shared" ca="1" si="34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0"/>
        <v>0</v>
      </c>
      <c r="M92" s="71">
        <f t="shared" ca="1" si="31"/>
        <v>0</v>
      </c>
      <c r="N92" s="189">
        <f t="shared" ca="1" si="32"/>
        <v>0</v>
      </c>
      <c r="O92" s="71">
        <f t="shared" ca="1" si="33"/>
        <v>0</v>
      </c>
    </row>
    <row r="93" spans="1:15" s="58" customFormat="1" ht="16.5" customHeight="1">
      <c r="A93" s="68" t="str">
        <f t="shared" ca="1" si="34"/>
        <v/>
      </c>
      <c r="B93" s="69" t="str">
        <f ca="1">IF(ROWS($2:78)&gt;COUNT(Dong1),"",OFFSET('131-TH'!B$1,SMALL(Dong1,ROWS($2:78)),))</f>
        <v/>
      </c>
      <c r="C93" s="68" t="str">
        <f ca="1">IF(ROWS($2:78)&gt;COUNT(Dong1),"",OFFSET('131-TH'!C$1,SMALL(Dong1,ROWS($2:78)),))</f>
        <v/>
      </c>
      <c r="D93" s="195" t="str">
        <f ca="1">IF(ROWS($2:78)&gt;COUNT(Dong1),"",OFFSET('131-TH'!D$1,SMALL(Dong1,ROWS($2:78)),))</f>
        <v/>
      </c>
      <c r="E93" s="188" t="str">
        <f ca="1">IF(ROWS($2:78)&gt;COUNT(Dong1),"",OFFSET('131-TH'!F$1,SMALL(Dong1,ROWS($2:78)),))</f>
        <v/>
      </c>
      <c r="F93" s="188" t="str">
        <f ca="1">IF(ROWS($2:78)&gt;COUNT(Dong1),"",OFFSET('131-TH'!G$1,SMALL(Dong1,ROWS($2:78)),))</f>
        <v/>
      </c>
      <c r="G93" s="188"/>
      <c r="H93" s="196" t="str">
        <f ca="1">IF(ROWS($2:78)&gt;COUNT(Dong1),"",OFFSET('131-TH'!H$1,SMALL(Dong1,ROWS($2:78)),))</f>
        <v/>
      </c>
      <c r="I93" s="188" t="str">
        <f ca="1">IF(ROWS($2:78)&gt;COUNT(Dong1),"",OFFSET('131-TH'!I$1,SMALL(Dong1,ROWS($2:78)),))</f>
        <v/>
      </c>
      <c r="J93" s="196" t="str">
        <f ca="1">IF(ROWS($2:78)&gt;COUNT(Dong1),"",OFFSET('131-TH'!J$1,SMALL(Dong1,ROWS($2:78)),))</f>
        <v/>
      </c>
      <c r="K93" s="188" t="str">
        <f ca="1">IF(ROWS($2:78)&gt;COUNT(Dong1),"",OFFSET('131-TH'!K$1,SMALL(Dong1,ROWS($2:78)),))</f>
        <v/>
      </c>
      <c r="L93" s="189">
        <f t="shared" ca="1" si="30"/>
        <v>0</v>
      </c>
      <c r="M93" s="71">
        <f t="shared" ca="1" si="31"/>
        <v>0</v>
      </c>
      <c r="N93" s="189">
        <f t="shared" ca="1" si="32"/>
        <v>0</v>
      </c>
      <c r="O93" s="71">
        <f t="shared" ca="1" si="33"/>
        <v>0</v>
      </c>
    </row>
    <row r="94" spans="1:15" s="58" customFormat="1" ht="16.5" customHeight="1">
      <c r="A94" s="68" t="str">
        <f t="shared" ca="1" si="34"/>
        <v/>
      </c>
      <c r="B94" s="69" t="str">
        <f ca="1">IF(ROWS($2:79)&gt;COUNT(Dong1),"",OFFSET('131-TH'!B$1,SMALL(Dong1,ROWS($2:79)),))</f>
        <v/>
      </c>
      <c r="C94" s="68" t="str">
        <f ca="1">IF(ROWS($2:79)&gt;COUNT(Dong1),"",OFFSET('131-TH'!C$1,SMALL(Dong1,ROWS($2:79)),))</f>
        <v/>
      </c>
      <c r="D94" s="195" t="str">
        <f ca="1">IF(ROWS($2:79)&gt;COUNT(Dong1),"",OFFSET('131-TH'!D$1,SMALL(Dong1,ROWS($2:79)),))</f>
        <v/>
      </c>
      <c r="E94" s="188" t="str">
        <f ca="1">IF(ROWS($2:79)&gt;COUNT(Dong1),"",OFFSET('131-TH'!F$1,SMALL(Dong1,ROWS($2:79)),))</f>
        <v/>
      </c>
      <c r="F94" s="188" t="str">
        <f ca="1">IF(ROWS($2:79)&gt;COUNT(Dong1),"",OFFSET('131-TH'!G$1,SMALL(Dong1,ROWS($2:79)),))</f>
        <v/>
      </c>
      <c r="G94" s="188"/>
      <c r="H94" s="196" t="str">
        <f ca="1">IF(ROWS($2:79)&gt;COUNT(Dong1),"",OFFSET('131-TH'!H$1,SMALL(Dong1,ROWS($2:79)),))</f>
        <v/>
      </c>
      <c r="I94" s="188" t="str">
        <f ca="1">IF(ROWS($2:79)&gt;COUNT(Dong1),"",OFFSET('131-TH'!I$1,SMALL(Dong1,ROWS($2:79)),))</f>
        <v/>
      </c>
      <c r="J94" s="196" t="str">
        <f ca="1">IF(ROWS($2:79)&gt;COUNT(Dong1),"",OFFSET('131-TH'!J$1,SMALL(Dong1,ROWS($2:79)),))</f>
        <v/>
      </c>
      <c r="K94" s="188" t="str">
        <f ca="1">IF(ROWS($2:79)&gt;COUNT(Dong1),"",OFFSET('131-TH'!K$1,SMALL(Dong1,ROWS($2:79)),))</f>
        <v/>
      </c>
      <c r="L94" s="189">
        <f t="shared" ca="1" si="30"/>
        <v>0</v>
      </c>
      <c r="M94" s="71">
        <f t="shared" ca="1" si="31"/>
        <v>0</v>
      </c>
      <c r="N94" s="189">
        <f t="shared" ca="1" si="32"/>
        <v>0</v>
      </c>
      <c r="O94" s="71">
        <f t="shared" ca="1" si="33"/>
        <v>0</v>
      </c>
    </row>
    <row r="95" spans="1:15" s="58" customFormat="1" ht="16.5" customHeight="1">
      <c r="A95" s="68" t="str">
        <f t="shared" ca="1" si="34"/>
        <v/>
      </c>
      <c r="B95" s="69" t="str">
        <f ca="1">IF(ROWS($2:80)&gt;COUNT(Dong1),"",OFFSET('131-TH'!B$1,SMALL(Dong1,ROWS($2:80)),))</f>
        <v/>
      </c>
      <c r="C95" s="68" t="str">
        <f ca="1">IF(ROWS($2:80)&gt;COUNT(Dong1),"",OFFSET('131-TH'!C$1,SMALL(Dong1,ROWS($2:80)),))</f>
        <v/>
      </c>
      <c r="D95" s="195" t="str">
        <f ca="1">IF(ROWS($2:80)&gt;COUNT(Dong1),"",OFFSET('131-TH'!D$1,SMALL(Dong1,ROWS($2:80)),))</f>
        <v/>
      </c>
      <c r="E95" s="188" t="str">
        <f ca="1">IF(ROWS($2:80)&gt;COUNT(Dong1),"",OFFSET('131-TH'!F$1,SMALL(Dong1,ROWS($2:80)),))</f>
        <v/>
      </c>
      <c r="F95" s="188" t="str">
        <f ca="1">IF(ROWS($2:80)&gt;COUNT(Dong1),"",OFFSET('131-TH'!G$1,SMALL(Dong1,ROWS($2:80)),))</f>
        <v/>
      </c>
      <c r="G95" s="188"/>
      <c r="H95" s="196" t="str">
        <f ca="1">IF(ROWS($2:80)&gt;COUNT(Dong1),"",OFFSET('131-TH'!H$1,SMALL(Dong1,ROWS($2:80)),))</f>
        <v/>
      </c>
      <c r="I95" s="188" t="str">
        <f ca="1">IF(ROWS($2:80)&gt;COUNT(Dong1),"",OFFSET('131-TH'!I$1,SMALL(Dong1,ROWS($2:80)),))</f>
        <v/>
      </c>
      <c r="J95" s="196" t="str">
        <f ca="1">IF(ROWS($2:80)&gt;COUNT(Dong1),"",OFFSET('131-TH'!J$1,SMALL(Dong1,ROWS($2:80)),))</f>
        <v/>
      </c>
      <c r="K95" s="188" t="str">
        <f ca="1">IF(ROWS($2:80)&gt;COUNT(Dong1),"",OFFSET('131-TH'!K$1,SMALL(Dong1,ROWS($2:80)),))</f>
        <v/>
      </c>
      <c r="L95" s="189">
        <f t="shared" ca="1" si="30"/>
        <v>0</v>
      </c>
      <c r="M95" s="71">
        <f t="shared" ca="1" si="31"/>
        <v>0</v>
      </c>
      <c r="N95" s="189">
        <f t="shared" ca="1" si="32"/>
        <v>0</v>
      </c>
      <c r="O95" s="71">
        <f t="shared" ca="1" si="33"/>
        <v>0</v>
      </c>
    </row>
    <row r="96" spans="1:15" s="58" customFormat="1" ht="16.5" customHeight="1">
      <c r="A96" s="68" t="str">
        <f t="shared" ca="1" si="34"/>
        <v/>
      </c>
      <c r="B96" s="69" t="str">
        <f ca="1">IF(ROWS($2:81)&gt;COUNT(Dong1),"",OFFSET('131-TH'!B$1,SMALL(Dong1,ROWS($2:81)),))</f>
        <v/>
      </c>
      <c r="C96" s="68" t="str">
        <f ca="1">IF(ROWS($2:81)&gt;COUNT(Dong1),"",OFFSET('131-TH'!C$1,SMALL(Dong1,ROWS($2:81)),))</f>
        <v/>
      </c>
      <c r="D96" s="195" t="str">
        <f ca="1">IF(ROWS($2:81)&gt;COUNT(Dong1),"",OFFSET('131-TH'!D$1,SMALL(Dong1,ROWS($2:81)),))</f>
        <v/>
      </c>
      <c r="E96" s="188" t="str">
        <f ca="1">IF(ROWS($2:81)&gt;COUNT(Dong1),"",OFFSET('131-TH'!F$1,SMALL(Dong1,ROWS($2:81)),))</f>
        <v/>
      </c>
      <c r="F96" s="188" t="str">
        <f ca="1">IF(ROWS($2:81)&gt;COUNT(Dong1),"",OFFSET('131-TH'!G$1,SMALL(Dong1,ROWS($2:81)),))</f>
        <v/>
      </c>
      <c r="G96" s="188"/>
      <c r="H96" s="196" t="str">
        <f ca="1">IF(ROWS($2:81)&gt;COUNT(Dong1),"",OFFSET('131-TH'!H$1,SMALL(Dong1,ROWS($2:81)),))</f>
        <v/>
      </c>
      <c r="I96" s="188" t="str">
        <f ca="1">IF(ROWS($2:81)&gt;COUNT(Dong1),"",OFFSET('131-TH'!I$1,SMALL(Dong1,ROWS($2:81)),))</f>
        <v/>
      </c>
      <c r="J96" s="196" t="str">
        <f ca="1">IF(ROWS($2:81)&gt;COUNT(Dong1),"",OFFSET('131-TH'!J$1,SMALL(Dong1,ROWS($2:81)),))</f>
        <v/>
      </c>
      <c r="K96" s="188" t="str">
        <f ca="1">IF(ROWS($2:81)&gt;COUNT(Dong1),"",OFFSET('131-TH'!K$1,SMALL(Dong1,ROWS($2:81)),))</f>
        <v/>
      </c>
      <c r="L96" s="189">
        <f t="shared" ca="1" si="30"/>
        <v>0</v>
      </c>
      <c r="M96" s="71">
        <f t="shared" ca="1" si="31"/>
        <v>0</v>
      </c>
      <c r="N96" s="189">
        <f t="shared" ca="1" si="32"/>
        <v>0</v>
      </c>
      <c r="O96" s="71">
        <f t="shared" ca="1" si="33"/>
        <v>0</v>
      </c>
    </row>
    <row r="97" spans="1:15" s="58" customFormat="1" ht="16.5" customHeight="1">
      <c r="A97" s="68" t="str">
        <f t="shared" ca="1" si="34"/>
        <v/>
      </c>
      <c r="B97" s="69" t="str">
        <f ca="1">IF(ROWS($2:82)&gt;COUNT(Dong1),"",OFFSET('131-TH'!B$1,SMALL(Dong1,ROWS($2:82)),))</f>
        <v/>
      </c>
      <c r="C97" s="68" t="str">
        <f ca="1">IF(ROWS($2:82)&gt;COUNT(Dong1),"",OFFSET('131-TH'!C$1,SMALL(Dong1,ROWS($2:82)),))</f>
        <v/>
      </c>
      <c r="D97" s="195" t="str">
        <f ca="1">IF(ROWS($2:82)&gt;COUNT(Dong1),"",OFFSET('131-TH'!D$1,SMALL(Dong1,ROWS($2:82)),))</f>
        <v/>
      </c>
      <c r="E97" s="188" t="str">
        <f ca="1">IF(ROWS($2:82)&gt;COUNT(Dong1),"",OFFSET('131-TH'!F$1,SMALL(Dong1,ROWS($2:82)),))</f>
        <v/>
      </c>
      <c r="F97" s="188" t="str">
        <f ca="1">IF(ROWS($2:82)&gt;COUNT(Dong1),"",OFFSET('131-TH'!G$1,SMALL(Dong1,ROWS($2:82)),))</f>
        <v/>
      </c>
      <c r="G97" s="188"/>
      <c r="H97" s="196" t="str">
        <f ca="1">IF(ROWS($2:82)&gt;COUNT(Dong1),"",OFFSET('131-TH'!H$1,SMALL(Dong1,ROWS($2:82)),))</f>
        <v/>
      </c>
      <c r="I97" s="188" t="str">
        <f ca="1">IF(ROWS($2:82)&gt;COUNT(Dong1),"",OFFSET('131-TH'!I$1,SMALL(Dong1,ROWS($2:82)),))</f>
        <v/>
      </c>
      <c r="J97" s="196" t="str">
        <f ca="1">IF(ROWS($2:82)&gt;COUNT(Dong1),"",OFFSET('131-TH'!J$1,SMALL(Dong1,ROWS($2:82)),))</f>
        <v/>
      </c>
      <c r="K97" s="188" t="str">
        <f ca="1">IF(ROWS($2:82)&gt;COUNT(Dong1),"",OFFSET('131-TH'!K$1,SMALL(Dong1,ROWS($2:82)),))</f>
        <v/>
      </c>
      <c r="L97" s="189">
        <f t="shared" ca="1" si="30"/>
        <v>0</v>
      </c>
      <c r="M97" s="71">
        <f t="shared" ca="1" si="31"/>
        <v>0</v>
      </c>
      <c r="N97" s="189">
        <f t="shared" ca="1" si="32"/>
        <v>0</v>
      </c>
      <c r="O97" s="71">
        <f t="shared" ca="1" si="33"/>
        <v>0</v>
      </c>
    </row>
    <row r="98" spans="1:15" s="58" customFormat="1" ht="16.5" customHeight="1">
      <c r="A98" s="68" t="str">
        <f t="shared" ca="1" si="34"/>
        <v/>
      </c>
      <c r="B98" s="69" t="str">
        <f ca="1">IF(ROWS($2:83)&gt;COUNT(Dong1),"",OFFSET('131-TH'!B$1,SMALL(Dong1,ROWS($2:83)),))</f>
        <v/>
      </c>
      <c r="C98" s="68" t="str">
        <f ca="1">IF(ROWS($2:83)&gt;COUNT(Dong1),"",OFFSET('131-TH'!C$1,SMALL(Dong1,ROWS($2:83)),))</f>
        <v/>
      </c>
      <c r="D98" s="195" t="str">
        <f ca="1">IF(ROWS($2:83)&gt;COUNT(Dong1),"",OFFSET('131-TH'!D$1,SMALL(Dong1,ROWS($2:83)),))</f>
        <v/>
      </c>
      <c r="E98" s="188" t="str">
        <f ca="1">IF(ROWS($2:83)&gt;COUNT(Dong1),"",OFFSET('131-TH'!F$1,SMALL(Dong1,ROWS($2:83)),))</f>
        <v/>
      </c>
      <c r="F98" s="188" t="str">
        <f ca="1">IF(ROWS($2:83)&gt;COUNT(Dong1),"",OFFSET('131-TH'!G$1,SMALL(Dong1,ROWS($2:83)),))</f>
        <v/>
      </c>
      <c r="G98" s="188"/>
      <c r="H98" s="196" t="str">
        <f ca="1">IF(ROWS($2:83)&gt;COUNT(Dong1),"",OFFSET('131-TH'!H$1,SMALL(Dong1,ROWS($2:83)),))</f>
        <v/>
      </c>
      <c r="I98" s="188" t="str">
        <f ca="1">IF(ROWS($2:83)&gt;COUNT(Dong1),"",OFFSET('131-TH'!I$1,SMALL(Dong1,ROWS($2:83)),))</f>
        <v/>
      </c>
      <c r="J98" s="196" t="str">
        <f ca="1">IF(ROWS($2:83)&gt;COUNT(Dong1),"",OFFSET('131-TH'!J$1,SMALL(Dong1,ROWS($2:83)),))</f>
        <v/>
      </c>
      <c r="K98" s="188" t="str">
        <f ca="1">IF(ROWS($2:83)&gt;COUNT(Dong1),"",OFFSET('131-TH'!K$1,SMALL(Dong1,ROWS($2:83)),))</f>
        <v/>
      </c>
      <c r="L98" s="189">
        <f t="shared" ref="L98" ca="1" si="35">IF(D98&lt;&gt;"",ROUND(MAX(L97+H98-J98-N97,0),2),0)</f>
        <v>0</v>
      </c>
      <c r="M98" s="71">
        <f t="shared" ref="M98" ca="1" si="36">IF(D98&lt;&gt;"",MAX(M97-O97+I98-K98,0),0)</f>
        <v>0</v>
      </c>
      <c r="N98" s="189">
        <f t="shared" ref="N98" ca="1" si="37">IF(D98&lt;&gt;"",ROUND(MAX(N97+J98-H98-L97,0),2),0)</f>
        <v>0</v>
      </c>
      <c r="O98" s="71">
        <f t="shared" ref="O98" ca="1" si="38">IF(D98&lt;&gt;"",MAX(O97-M97+K98-I98,0),0)</f>
        <v>0</v>
      </c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81712</v>
      </c>
      <c r="I100" s="78">
        <f ca="1">SUM(I17:I99)</f>
        <v>1765547529</v>
      </c>
      <c r="J100" s="193">
        <f ca="1">SUM(J17:J99)</f>
        <v>66255.7</v>
      </c>
      <c r="K100" s="78">
        <f ca="1">ROUND(SUM(K17:K99),0)</f>
        <v>1435198083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9.4</v>
      </c>
      <c r="M101" s="78">
        <f ca="1">ROUND(MAX(M16+I100-O16-K100,0),0)</f>
        <v>94724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127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310" t="s">
        <v>128</v>
      </c>
      <c r="K104" s="310"/>
      <c r="L104" s="310"/>
      <c r="M104" s="310"/>
      <c r="N104" s="310"/>
      <c r="O104" s="310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310" t="s">
        <v>22</v>
      </c>
      <c r="M105" s="310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310" t="s">
        <v>23</v>
      </c>
      <c r="M106" s="310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5"/>
  <sheetViews>
    <sheetView showZeros="0" tabSelected="1" topLeftCell="A2" workbookViewId="0">
      <pane ySplit="2" topLeftCell="A4" activePane="bottomLeft" state="frozen"/>
      <selection activeCell="G6" sqref="G6"/>
      <selection pane="bottomLeft" activeCell="L21" sqref="L21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31" t="s">
        <v>245</v>
      </c>
      <c r="B1" s="331"/>
      <c r="C1" s="331"/>
      <c r="D1" s="331"/>
      <c r="E1" s="331"/>
      <c r="F1" s="331"/>
      <c r="G1" s="331"/>
      <c r="H1" s="331"/>
    </row>
    <row r="2" spans="1:8" s="39" customFormat="1" ht="23.25" customHeight="1">
      <c r="A2" s="299" t="s">
        <v>28</v>
      </c>
      <c r="B2" s="297" t="s">
        <v>33</v>
      </c>
      <c r="C2" s="329" t="s">
        <v>34</v>
      </c>
      <c r="D2" s="330"/>
      <c r="E2" s="329" t="s">
        <v>35</v>
      </c>
      <c r="F2" s="330"/>
      <c r="G2" s="329" t="s">
        <v>84</v>
      </c>
      <c r="H2" s="330"/>
    </row>
    <row r="3" spans="1:8" s="39" customFormat="1" ht="14.25" customHeight="1">
      <c r="A3" s="299"/>
      <c r="B3" s="297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85</v>
      </c>
      <c r="C4" s="200">
        <v>0</v>
      </c>
      <c r="D4" s="200">
        <v>0</v>
      </c>
      <c r="E4" s="200">
        <f t="shared" ref="E4:E74" si="0">SUMIF(DSKH,$B4,DSN)</f>
        <v>22440000</v>
      </c>
      <c r="F4" s="200">
        <f t="shared" ref="F4:F74" si="1">SUMIF(DSKH,$B4,DSC)</f>
        <v>22440000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3" si="4">ROW(A5)-3</f>
        <v>2</v>
      </c>
      <c r="B5" s="280" t="s">
        <v>86</v>
      </c>
      <c r="C5" s="202">
        <v>0</v>
      </c>
      <c r="D5" s="202">
        <v>0</v>
      </c>
      <c r="E5" s="200">
        <f t="shared" si="0"/>
        <v>11314226</v>
      </c>
      <c r="F5" s="200">
        <f t="shared" si="1"/>
        <v>11314226</v>
      </c>
      <c r="G5" s="273">
        <f t="shared" si="2"/>
        <v>0</v>
      </c>
      <c r="H5" s="273">
        <f t="shared" si="3"/>
        <v>0</v>
      </c>
    </row>
    <row r="6" spans="1:8" s="40" customFormat="1" ht="20.25" customHeight="1">
      <c r="A6" s="197">
        <f t="shared" si="4"/>
        <v>3</v>
      </c>
      <c r="B6" s="280" t="s">
        <v>87</v>
      </c>
      <c r="C6" s="202">
        <v>0</v>
      </c>
      <c r="D6" s="202">
        <v>0</v>
      </c>
      <c r="E6" s="200">
        <f t="shared" si="0"/>
        <v>31247995</v>
      </c>
      <c r="F6" s="200">
        <f t="shared" si="1"/>
        <v>31247995</v>
      </c>
      <c r="G6" s="273">
        <f t="shared" si="2"/>
        <v>0</v>
      </c>
      <c r="H6" s="273">
        <f t="shared" si="3"/>
        <v>0</v>
      </c>
    </row>
    <row r="7" spans="1:8" s="40" customFormat="1" ht="20.25" customHeight="1">
      <c r="A7" s="197">
        <f t="shared" si="4"/>
        <v>4</v>
      </c>
      <c r="B7" s="280" t="s">
        <v>88</v>
      </c>
      <c r="C7" s="202">
        <v>0</v>
      </c>
      <c r="D7" s="202">
        <v>10500000</v>
      </c>
      <c r="E7" s="200">
        <f t="shared" si="0"/>
        <v>10500000</v>
      </c>
      <c r="F7" s="200">
        <f t="shared" si="1"/>
        <v>0</v>
      </c>
      <c r="G7" s="273">
        <f t="shared" si="2"/>
        <v>0</v>
      </c>
      <c r="H7" s="273">
        <f t="shared" si="3"/>
        <v>0</v>
      </c>
    </row>
    <row r="8" spans="1:8" s="40" customFormat="1" ht="20.25" customHeight="1">
      <c r="A8" s="197">
        <f t="shared" si="4"/>
        <v>5</v>
      </c>
      <c r="B8" s="280" t="s">
        <v>89</v>
      </c>
      <c r="C8" s="202">
        <v>0</v>
      </c>
      <c r="D8" s="202">
        <v>0</v>
      </c>
      <c r="E8" s="200">
        <f t="shared" si="0"/>
        <v>8569000</v>
      </c>
      <c r="F8" s="200">
        <f t="shared" si="1"/>
        <v>8569000</v>
      </c>
      <c r="G8" s="273">
        <f t="shared" si="2"/>
        <v>0</v>
      </c>
      <c r="H8" s="273">
        <f t="shared" si="3"/>
        <v>0</v>
      </c>
    </row>
    <row r="9" spans="1:8" s="40" customFormat="1" ht="20.25" customHeight="1">
      <c r="A9" s="197">
        <f t="shared" si="4"/>
        <v>6</v>
      </c>
      <c r="B9" s="280" t="s">
        <v>326</v>
      </c>
      <c r="C9" s="202">
        <v>0</v>
      </c>
      <c r="D9" s="202">
        <v>46496730</v>
      </c>
      <c r="E9" s="200">
        <f t="shared" si="0"/>
        <v>209076290</v>
      </c>
      <c r="F9" s="200">
        <f t="shared" si="1"/>
        <v>162579560</v>
      </c>
      <c r="G9" s="273">
        <f t="shared" si="2"/>
        <v>0</v>
      </c>
      <c r="H9" s="273">
        <f t="shared" si="3"/>
        <v>0</v>
      </c>
    </row>
    <row r="10" spans="1:8" s="40" customFormat="1" ht="20.25" customHeight="1">
      <c r="A10" s="197">
        <f t="shared" si="4"/>
        <v>7</v>
      </c>
      <c r="B10" s="280" t="s">
        <v>90</v>
      </c>
      <c r="C10" s="202">
        <v>0</v>
      </c>
      <c r="D10" s="202">
        <v>111931890</v>
      </c>
      <c r="E10" s="200">
        <f t="shared" si="0"/>
        <v>460000000</v>
      </c>
      <c r="F10" s="200">
        <f t="shared" si="1"/>
        <v>409058650</v>
      </c>
      <c r="G10" s="273">
        <f t="shared" si="2"/>
        <v>0</v>
      </c>
      <c r="H10" s="273">
        <f t="shared" si="3"/>
        <v>60990540</v>
      </c>
    </row>
    <row r="11" spans="1:8" s="40" customFormat="1" ht="20.25" customHeight="1">
      <c r="A11" s="197">
        <f t="shared" si="4"/>
        <v>8</v>
      </c>
      <c r="B11" s="280" t="s">
        <v>91</v>
      </c>
      <c r="C11" s="202">
        <v>0</v>
      </c>
      <c r="D11" s="202">
        <v>56148698</v>
      </c>
      <c r="E11" s="200">
        <f t="shared" si="0"/>
        <v>214260843</v>
      </c>
      <c r="F11" s="200">
        <f t="shared" si="1"/>
        <v>220593010</v>
      </c>
      <c r="G11" s="273">
        <f t="shared" si="2"/>
        <v>0</v>
      </c>
      <c r="H11" s="273">
        <f t="shared" si="3"/>
        <v>62480865</v>
      </c>
    </row>
    <row r="12" spans="1:8" s="40" customFormat="1" ht="20.25" customHeight="1">
      <c r="A12" s="197">
        <f t="shared" si="4"/>
        <v>9</v>
      </c>
      <c r="B12" s="280" t="s">
        <v>92</v>
      </c>
      <c r="C12" s="202">
        <v>0</v>
      </c>
      <c r="D12" s="202">
        <v>0</v>
      </c>
      <c r="E12" s="200">
        <f t="shared" si="0"/>
        <v>12250000</v>
      </c>
      <c r="F12" s="200">
        <f t="shared" si="1"/>
        <v>12250000</v>
      </c>
      <c r="G12" s="273">
        <f t="shared" si="2"/>
        <v>0</v>
      </c>
      <c r="H12" s="273">
        <f t="shared" si="3"/>
        <v>0</v>
      </c>
    </row>
    <row r="13" spans="1:8" s="40" customFormat="1" ht="20.25" customHeight="1">
      <c r="A13" s="197">
        <f t="shared" si="4"/>
        <v>10</v>
      </c>
      <c r="B13" s="280" t="s">
        <v>469</v>
      </c>
      <c r="C13" s="202">
        <v>0</v>
      </c>
      <c r="D13" s="202">
        <v>0</v>
      </c>
      <c r="E13" s="200">
        <f t="shared" si="0"/>
        <v>20925135</v>
      </c>
      <c r="F13" s="200">
        <f t="shared" si="1"/>
        <v>20925135</v>
      </c>
      <c r="G13" s="273">
        <f t="shared" ref="G13" si="5">ROUND(MAX(C13+E13-D13-F13,0),2)</f>
        <v>0</v>
      </c>
      <c r="H13" s="273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80" t="s">
        <v>752</v>
      </c>
      <c r="C14" s="202">
        <v>0</v>
      </c>
      <c r="D14" s="202">
        <v>0</v>
      </c>
      <c r="E14" s="200">
        <f>SUMIF(DSKH,$B14,DSN)</f>
        <v>96182184</v>
      </c>
      <c r="F14" s="200">
        <f>SUMIF(DSKH,$B14,DSC)</f>
        <v>96182184</v>
      </c>
      <c r="G14" s="273">
        <f>ROUND(MAX(C14+E14-D14-F14,0),2)</f>
        <v>0</v>
      </c>
      <c r="H14" s="273">
        <f>ROUND(MAX(D14+F14-C14-E14,0),2)</f>
        <v>0</v>
      </c>
    </row>
    <row r="15" spans="1:8" s="40" customFormat="1" ht="20.25" customHeight="1">
      <c r="A15" s="197">
        <f t="shared" si="4"/>
        <v>12</v>
      </c>
      <c r="B15" s="280" t="s">
        <v>475</v>
      </c>
      <c r="C15" s="202">
        <v>0</v>
      </c>
      <c r="D15" s="202">
        <v>0</v>
      </c>
      <c r="E15" s="200">
        <f t="shared" si="0"/>
        <v>134942000</v>
      </c>
      <c r="F15" s="200">
        <f t="shared" si="1"/>
        <v>173448000</v>
      </c>
      <c r="G15" s="273">
        <f t="shared" ref="G15" si="7">ROUND(MAX(C15+E15-D15-F15,0),2)</f>
        <v>0</v>
      </c>
      <c r="H15" s="273">
        <f t="shared" ref="H15" si="8">ROUND(MAX(D15+F15-C15-E15,0),2)</f>
        <v>38506000</v>
      </c>
    </row>
    <row r="16" spans="1:8" s="39" customFormat="1" ht="20.25" customHeight="1">
      <c r="A16" s="207">
        <f t="shared" si="4"/>
        <v>13</v>
      </c>
      <c r="B16" s="9" t="s">
        <v>93</v>
      </c>
      <c r="C16" s="13">
        <v>56155000</v>
      </c>
      <c r="D16" s="13">
        <v>0</v>
      </c>
      <c r="E16" s="208">
        <f t="shared" si="0"/>
        <v>0</v>
      </c>
      <c r="F16" s="208">
        <f t="shared" si="1"/>
        <v>56155000</v>
      </c>
      <c r="G16" s="113">
        <f t="shared" si="2"/>
        <v>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98</v>
      </c>
      <c r="C17" s="13">
        <v>0</v>
      </c>
      <c r="D17" s="13">
        <v>12000000</v>
      </c>
      <c r="E17" s="208">
        <f>SUMIF(DSKH,$B17,DSN)</f>
        <v>45000000</v>
      </c>
      <c r="F17" s="208">
        <f t="shared" si="1"/>
        <v>40500000</v>
      </c>
      <c r="G17" s="113">
        <f>ROUND(MAX(C17+E17-D17-F17,0),2)</f>
        <v>0</v>
      </c>
      <c r="H17" s="113">
        <f>ROUND(MAX(D17+F17-C17-E17,0),2)</f>
        <v>7500000</v>
      </c>
    </row>
    <row r="18" spans="1:8" s="39" customFormat="1" ht="20.25" customHeight="1">
      <c r="A18" s="207">
        <f t="shared" si="4"/>
        <v>15</v>
      </c>
      <c r="B18" s="9" t="s">
        <v>94</v>
      </c>
      <c r="C18" s="13">
        <v>0</v>
      </c>
      <c r="D18" s="13">
        <v>28867000</v>
      </c>
      <c r="E18" s="208">
        <f t="shared" si="0"/>
        <v>28867000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95</v>
      </c>
      <c r="C19" s="13">
        <v>73583400</v>
      </c>
      <c r="D19" s="13">
        <v>0</v>
      </c>
      <c r="E19" s="208">
        <f t="shared" si="0"/>
        <v>212324200</v>
      </c>
      <c r="F19" s="208">
        <f t="shared" si="1"/>
        <v>310354000</v>
      </c>
      <c r="G19" s="113">
        <f t="shared" si="2"/>
        <v>0</v>
      </c>
      <c r="H19" s="113">
        <f t="shared" si="3"/>
        <v>24446400</v>
      </c>
    </row>
    <row r="20" spans="1:8" s="39" customFormat="1" ht="20.25" customHeight="1">
      <c r="A20" s="207">
        <f t="shared" si="4"/>
        <v>17</v>
      </c>
      <c r="B20" s="9" t="s">
        <v>96</v>
      </c>
      <c r="C20" s="13">
        <v>0</v>
      </c>
      <c r="D20" s="13">
        <v>32549000</v>
      </c>
      <c r="E20" s="208">
        <f t="shared" si="0"/>
        <v>86229000</v>
      </c>
      <c r="F20" s="208">
        <f t="shared" si="1"/>
        <v>53680000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419</v>
      </c>
      <c r="C21" s="13">
        <v>0</v>
      </c>
      <c r="D21" s="13">
        <v>0</v>
      </c>
      <c r="E21" s="208">
        <f>SUMIF(DSKH,$B21,DSN)</f>
        <v>25891789</v>
      </c>
      <c r="F21" s="208">
        <f>SUMIF(DSKH,$B21,DSC)</f>
        <v>25891789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97</v>
      </c>
      <c r="C22" s="13">
        <v>0</v>
      </c>
      <c r="D22" s="13">
        <v>0</v>
      </c>
      <c r="E22" s="208">
        <f t="shared" si="0"/>
        <v>20631854</v>
      </c>
      <c r="F22" s="208">
        <f t="shared" si="1"/>
        <v>20631854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327</v>
      </c>
      <c r="C23" s="13">
        <v>0</v>
      </c>
      <c r="D23" s="13">
        <v>0</v>
      </c>
      <c r="E23" s="208">
        <f>SUMIF(DSKH,$B23,DSN)</f>
        <v>69646000</v>
      </c>
      <c r="F23" s="208">
        <f>SUMIF(DSKH,$B23,DSC)</f>
        <v>69646000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99</v>
      </c>
      <c r="C24" s="13">
        <v>0</v>
      </c>
      <c r="D24" s="13">
        <v>160724451</v>
      </c>
      <c r="E24" s="208">
        <f t="shared" si="0"/>
        <v>660007265</v>
      </c>
      <c r="F24" s="208">
        <f t="shared" si="1"/>
        <v>624080799</v>
      </c>
      <c r="G24" s="113">
        <f t="shared" si="2"/>
        <v>0</v>
      </c>
      <c r="H24" s="113">
        <f t="shared" si="3"/>
        <v>124797985</v>
      </c>
    </row>
    <row r="25" spans="1:8" s="39" customFormat="1" ht="20.25" customHeight="1">
      <c r="A25" s="207">
        <f>ROW(A25)-3</f>
        <v>22</v>
      </c>
      <c r="B25" s="9" t="s">
        <v>439</v>
      </c>
      <c r="C25" s="13">
        <v>0</v>
      </c>
      <c r="D25" s="13">
        <v>0</v>
      </c>
      <c r="E25" s="208">
        <f>SUMIF(DSKH,$B25,DSN)</f>
        <v>1000000</v>
      </c>
      <c r="F25" s="208">
        <f>SUMIF(DSKH,$B25,DSC)</f>
        <v>1000000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329</v>
      </c>
      <c r="C26" s="13">
        <v>0</v>
      </c>
      <c r="D26" s="13">
        <v>296242508</v>
      </c>
      <c r="E26" s="208">
        <f t="shared" si="0"/>
        <v>847069035</v>
      </c>
      <c r="F26" s="208">
        <f t="shared" si="1"/>
        <v>672879159</v>
      </c>
      <c r="G26" s="113">
        <f t="shared" si="2"/>
        <v>0</v>
      </c>
      <c r="H26" s="113">
        <f t="shared" si="3"/>
        <v>122052632</v>
      </c>
    </row>
    <row r="27" spans="1:8" s="39" customFormat="1" ht="20.25" customHeight="1">
      <c r="A27" s="207">
        <f t="shared" si="4"/>
        <v>24</v>
      </c>
      <c r="B27" s="9" t="s">
        <v>292</v>
      </c>
      <c r="C27" s="13">
        <v>0</v>
      </c>
      <c r="D27" s="13">
        <v>0</v>
      </c>
      <c r="E27" s="208">
        <f t="shared" si="0"/>
        <v>74082296</v>
      </c>
      <c r="F27" s="208">
        <f t="shared" si="1"/>
        <v>74082296</v>
      </c>
      <c r="G27" s="113">
        <f t="shared" ref="G27:G35" si="11">ROUND(MAX(C27+E27-D27-F27,0),2)</f>
        <v>0</v>
      </c>
      <c r="H27" s="113">
        <f t="shared" ref="H27:H35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654</v>
      </c>
      <c r="C28" s="13">
        <v>0</v>
      </c>
      <c r="D28" s="13">
        <v>0</v>
      </c>
      <c r="E28" s="208">
        <f t="shared" si="0"/>
        <v>14261518</v>
      </c>
      <c r="F28" s="208">
        <f t="shared" si="1"/>
        <v>14261518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100</v>
      </c>
      <c r="C29" s="13">
        <v>0</v>
      </c>
      <c r="D29" s="13">
        <v>27638380</v>
      </c>
      <c r="E29" s="208">
        <f t="shared" ref="E29:E34" si="13">SUMIF(DSKH,$B29,DSN)</f>
        <v>974623430</v>
      </c>
      <c r="F29" s="208">
        <f t="shared" ref="F29:F34" si="14">SUMIF(DSKH,$B29,DSC)</f>
        <v>986183880</v>
      </c>
      <c r="G29" s="113">
        <f>ROUND(MAX(C29+E29-D29-F29,0),2)</f>
        <v>0</v>
      </c>
      <c r="H29" s="113">
        <f>ROUND(MAX(D29+F29-C29-E29,0),2)</f>
        <v>39198830</v>
      </c>
    </row>
    <row r="30" spans="1:8" s="39" customFormat="1" ht="20.25" customHeight="1">
      <c r="A30" s="207">
        <f>ROW(A30)-3</f>
        <v>27</v>
      </c>
      <c r="B30" s="9" t="s">
        <v>621</v>
      </c>
      <c r="C30" s="13">
        <v>0</v>
      </c>
      <c r="D30" s="13">
        <v>0</v>
      </c>
      <c r="E30" s="208">
        <f t="shared" si="13"/>
        <v>24542703</v>
      </c>
      <c r="F30" s="208">
        <f t="shared" si="14"/>
        <v>24542703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5">ROW(A31)-3</f>
        <v>28</v>
      </c>
      <c r="B31" s="9" t="s">
        <v>751</v>
      </c>
      <c r="C31" s="13">
        <v>0</v>
      </c>
      <c r="D31" s="13">
        <v>0</v>
      </c>
      <c r="E31" s="208">
        <f t="shared" si="13"/>
        <v>60000000</v>
      </c>
      <c r="F31" s="208">
        <f t="shared" si="14"/>
        <v>0</v>
      </c>
      <c r="G31" s="113">
        <f t="shared" ref="G31" si="16">ROUND(MAX(C31+E31-D31-F31,0),2)</f>
        <v>60000000</v>
      </c>
      <c r="H31" s="113">
        <f t="shared" ref="H31" si="17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624</v>
      </c>
      <c r="C32" s="13">
        <v>0</v>
      </c>
      <c r="D32" s="13">
        <v>0</v>
      </c>
      <c r="E32" s="208">
        <f t="shared" si="13"/>
        <v>700000</v>
      </c>
      <c r="F32" s="208">
        <f t="shared" si="14"/>
        <v>700000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207">
        <f>ROW(A33)-3</f>
        <v>30</v>
      </c>
      <c r="B33" s="9" t="s">
        <v>779</v>
      </c>
      <c r="C33" s="13">
        <v>0</v>
      </c>
      <c r="D33" s="13">
        <v>0</v>
      </c>
      <c r="E33" s="208">
        <f t="shared" si="13"/>
        <v>0</v>
      </c>
      <c r="F33" s="208">
        <f t="shared" si="14"/>
        <v>56980000</v>
      </c>
      <c r="G33" s="113">
        <f>ROUND(MAX(C33+E33-D33-F33,0),2)</f>
        <v>0</v>
      </c>
      <c r="H33" s="113">
        <f>ROUND(MAX(D33+F33-C33-E33,0),2)</f>
        <v>56980000</v>
      </c>
    </row>
    <row r="34" spans="1:8" s="39" customFormat="1" ht="20.25" customHeight="1">
      <c r="A34" s="207">
        <f>ROW(A34)-3</f>
        <v>31</v>
      </c>
      <c r="B34" s="9" t="s">
        <v>789</v>
      </c>
      <c r="C34" s="13">
        <v>0</v>
      </c>
      <c r="D34" s="13">
        <v>0</v>
      </c>
      <c r="E34" s="208">
        <f t="shared" si="13"/>
        <v>5274306</v>
      </c>
      <c r="F34" s="208">
        <f t="shared" si="14"/>
        <v>5274306</v>
      </c>
      <c r="G34" s="113">
        <f>ROUND(MAX(C34+E34-D34-F34,0),2)</f>
        <v>0</v>
      </c>
      <c r="H34" s="113">
        <f>ROUND(MAX(D34+F34-C34-E34,0),2)</f>
        <v>0</v>
      </c>
    </row>
    <row r="35" spans="1:8" s="39" customFormat="1" ht="20.25" customHeight="1">
      <c r="A35" s="197">
        <f>ROW(A35)-3</f>
        <v>32</v>
      </c>
      <c r="B35" s="281" t="s">
        <v>265</v>
      </c>
      <c r="C35" s="282">
        <v>0</v>
      </c>
      <c r="D35" s="282">
        <v>0</v>
      </c>
      <c r="E35" s="200">
        <f t="shared" si="0"/>
        <v>180000000</v>
      </c>
      <c r="F35" s="200">
        <f t="shared" si="1"/>
        <v>180000000</v>
      </c>
      <c r="G35" s="273">
        <f t="shared" si="11"/>
        <v>0</v>
      </c>
      <c r="H35" s="273">
        <f t="shared" si="12"/>
        <v>0</v>
      </c>
    </row>
    <row r="36" spans="1:8" s="120" customFormat="1" ht="20.25" customHeight="1">
      <c r="A36" s="197">
        <f t="shared" si="4"/>
        <v>33</v>
      </c>
      <c r="B36" s="283" t="s">
        <v>300</v>
      </c>
      <c r="C36" s="284">
        <v>0</v>
      </c>
      <c r="D36" s="284">
        <v>0</v>
      </c>
      <c r="E36" s="200">
        <f t="shared" si="0"/>
        <v>290160000</v>
      </c>
      <c r="F36" s="200">
        <f t="shared" si="1"/>
        <v>286695000</v>
      </c>
      <c r="G36" s="285">
        <f t="shared" ref="G36" si="18">ROUND(MAX(C36+E36-D36-F36,0),2)</f>
        <v>3465000</v>
      </c>
      <c r="H36" s="285">
        <f t="shared" ref="H36" si="19">ROUND(MAX(D36+F36-C36-E36,0),2)</f>
        <v>0</v>
      </c>
    </row>
    <row r="37" spans="1:8" s="45" customFormat="1" ht="20.25" customHeight="1">
      <c r="A37" s="197">
        <f t="shared" si="4"/>
        <v>34</v>
      </c>
      <c r="B37" s="280" t="s">
        <v>301</v>
      </c>
      <c r="C37" s="284">
        <v>0</v>
      </c>
      <c r="D37" s="284">
        <v>0</v>
      </c>
      <c r="E37" s="200">
        <f t="shared" si="0"/>
        <v>807311000</v>
      </c>
      <c r="F37" s="200">
        <f t="shared" si="1"/>
        <v>800444500</v>
      </c>
      <c r="G37" s="285">
        <f t="shared" ref="G37:G75" si="20">ROUND(MAX(C37+E37-D37-F37,0),2)</f>
        <v>6866500</v>
      </c>
      <c r="H37" s="285">
        <f t="shared" ref="H37:H75" si="21">ROUND(MAX(D37+F37-C37-E37,0),2)</f>
        <v>0</v>
      </c>
    </row>
    <row r="38" spans="1:8" s="45" customFormat="1" ht="20.25" customHeight="1">
      <c r="A38" s="197">
        <f t="shared" si="4"/>
        <v>35</v>
      </c>
      <c r="B38" s="280" t="s">
        <v>114</v>
      </c>
      <c r="C38" s="284">
        <v>0</v>
      </c>
      <c r="D38" s="284">
        <v>0</v>
      </c>
      <c r="E38" s="200">
        <f t="shared" si="0"/>
        <v>697426500</v>
      </c>
      <c r="F38" s="200">
        <f t="shared" si="1"/>
        <v>693940000</v>
      </c>
      <c r="G38" s="285">
        <f t="shared" si="20"/>
        <v>3486500</v>
      </c>
      <c r="H38" s="285">
        <f t="shared" si="21"/>
        <v>0</v>
      </c>
    </row>
    <row r="39" spans="1:8" s="45" customFormat="1" ht="20.25" customHeight="1">
      <c r="A39" s="197">
        <f t="shared" si="4"/>
        <v>36</v>
      </c>
      <c r="B39" s="280" t="s">
        <v>106</v>
      </c>
      <c r="C39" s="284">
        <v>0</v>
      </c>
      <c r="D39" s="284">
        <v>0</v>
      </c>
      <c r="E39" s="200">
        <f t="shared" si="0"/>
        <v>703798000</v>
      </c>
      <c r="F39" s="200">
        <f t="shared" si="1"/>
        <v>700324000</v>
      </c>
      <c r="G39" s="285">
        <f t="shared" si="20"/>
        <v>3474000</v>
      </c>
      <c r="H39" s="285">
        <f t="shared" si="21"/>
        <v>0</v>
      </c>
    </row>
    <row r="40" spans="1:8" s="45" customFormat="1" ht="20.25" customHeight="1">
      <c r="A40" s="197">
        <f t="shared" si="4"/>
        <v>37</v>
      </c>
      <c r="B40" s="280" t="s">
        <v>110</v>
      </c>
      <c r="C40" s="284">
        <v>0</v>
      </c>
      <c r="D40" s="284">
        <v>0</v>
      </c>
      <c r="E40" s="200">
        <f t="shared" si="0"/>
        <v>771271000</v>
      </c>
      <c r="F40" s="200">
        <f t="shared" si="1"/>
        <v>773009500</v>
      </c>
      <c r="G40" s="285">
        <f t="shared" si="20"/>
        <v>0</v>
      </c>
      <c r="H40" s="285">
        <f t="shared" si="21"/>
        <v>1738500</v>
      </c>
    </row>
    <row r="41" spans="1:8" s="45" customFormat="1" ht="20.25" customHeight="1">
      <c r="A41" s="34">
        <f t="shared" si="4"/>
        <v>38</v>
      </c>
      <c r="B41" s="41" t="s">
        <v>302</v>
      </c>
      <c r="C41" s="118">
        <v>0</v>
      </c>
      <c r="D41" s="118">
        <v>0</v>
      </c>
      <c r="E41" s="35">
        <f t="shared" si="0"/>
        <v>233348500</v>
      </c>
      <c r="F41" s="35">
        <f t="shared" si="1"/>
        <v>238908500</v>
      </c>
      <c r="G41" s="119">
        <f t="shared" si="20"/>
        <v>0</v>
      </c>
      <c r="H41" s="119">
        <f t="shared" si="21"/>
        <v>5560000</v>
      </c>
    </row>
    <row r="42" spans="1:8" s="45" customFormat="1" ht="20.25" customHeight="1">
      <c r="A42" s="34">
        <f t="shared" si="4"/>
        <v>39</v>
      </c>
      <c r="B42" s="41" t="s">
        <v>113</v>
      </c>
      <c r="C42" s="118">
        <v>0</v>
      </c>
      <c r="D42" s="118">
        <v>0</v>
      </c>
      <c r="E42" s="35">
        <f t="shared" si="0"/>
        <v>254976500</v>
      </c>
      <c r="F42" s="35">
        <f t="shared" si="1"/>
        <v>260436500</v>
      </c>
      <c r="G42" s="119">
        <f t="shared" si="20"/>
        <v>0</v>
      </c>
      <c r="H42" s="119">
        <f t="shared" si="21"/>
        <v>5460000</v>
      </c>
    </row>
    <row r="43" spans="1:8" s="45" customFormat="1" ht="20.25" customHeight="1">
      <c r="A43" s="34">
        <f t="shared" si="4"/>
        <v>40</v>
      </c>
      <c r="B43" s="41" t="s">
        <v>303</v>
      </c>
      <c r="C43" s="118">
        <v>0</v>
      </c>
      <c r="D43" s="118">
        <v>0</v>
      </c>
      <c r="E43" s="35">
        <f t="shared" si="0"/>
        <v>721194000</v>
      </c>
      <c r="F43" s="35">
        <f t="shared" si="1"/>
        <v>752236500</v>
      </c>
      <c r="G43" s="119">
        <f t="shared" si="20"/>
        <v>0</v>
      </c>
      <c r="H43" s="119">
        <f t="shared" si="21"/>
        <v>31042500</v>
      </c>
    </row>
    <row r="44" spans="1:8" s="45" customFormat="1" ht="20.25" customHeight="1">
      <c r="A44" s="34">
        <f t="shared" si="4"/>
        <v>41</v>
      </c>
      <c r="B44" s="41" t="s">
        <v>105</v>
      </c>
      <c r="C44" s="118">
        <v>0</v>
      </c>
      <c r="D44" s="118">
        <v>0</v>
      </c>
      <c r="E44" s="35">
        <f t="shared" si="0"/>
        <v>997156500</v>
      </c>
      <c r="F44" s="35">
        <f t="shared" si="1"/>
        <v>1049975500</v>
      </c>
      <c r="G44" s="119">
        <f t="shared" si="20"/>
        <v>0</v>
      </c>
      <c r="H44" s="119">
        <f t="shared" si="21"/>
        <v>52819000</v>
      </c>
    </row>
    <row r="45" spans="1:8" s="45" customFormat="1" ht="20.25" customHeight="1">
      <c r="A45" s="34">
        <f t="shared" si="4"/>
        <v>42</v>
      </c>
      <c r="B45" s="41" t="s">
        <v>118</v>
      </c>
      <c r="C45" s="118">
        <v>0</v>
      </c>
      <c r="D45" s="118">
        <v>0</v>
      </c>
      <c r="E45" s="35">
        <f t="shared" si="0"/>
        <v>1557592000</v>
      </c>
      <c r="F45" s="35">
        <f t="shared" si="1"/>
        <v>1569315500</v>
      </c>
      <c r="G45" s="119">
        <f t="shared" si="20"/>
        <v>0</v>
      </c>
      <c r="H45" s="119">
        <f t="shared" si="21"/>
        <v>11723500</v>
      </c>
    </row>
    <row r="46" spans="1:8" s="45" customFormat="1" ht="20.25" customHeight="1">
      <c r="A46" s="34">
        <f t="shared" si="4"/>
        <v>43</v>
      </c>
      <c r="B46" s="41" t="s">
        <v>304</v>
      </c>
      <c r="C46" s="118">
        <v>0</v>
      </c>
      <c r="D46" s="118">
        <v>0</v>
      </c>
      <c r="E46" s="35">
        <f t="shared" si="0"/>
        <v>877475000</v>
      </c>
      <c r="F46" s="35">
        <f t="shared" si="1"/>
        <v>912443000</v>
      </c>
      <c r="G46" s="119">
        <f t="shared" si="20"/>
        <v>0</v>
      </c>
      <c r="H46" s="119">
        <f t="shared" si="21"/>
        <v>34968000</v>
      </c>
    </row>
    <row r="47" spans="1:8" s="45" customFormat="1" ht="20.25" customHeight="1">
      <c r="A47" s="34">
        <f t="shared" si="4"/>
        <v>44</v>
      </c>
      <c r="B47" s="41" t="s">
        <v>305</v>
      </c>
      <c r="C47" s="118">
        <v>0</v>
      </c>
      <c r="D47" s="118">
        <v>0</v>
      </c>
      <c r="E47" s="35">
        <f t="shared" si="0"/>
        <v>551421000</v>
      </c>
      <c r="F47" s="35">
        <f t="shared" si="1"/>
        <v>538845500</v>
      </c>
      <c r="G47" s="119">
        <f t="shared" si="20"/>
        <v>12575500</v>
      </c>
      <c r="H47" s="119">
        <f t="shared" si="21"/>
        <v>0</v>
      </c>
    </row>
    <row r="48" spans="1:8" s="45" customFormat="1" ht="20.25" customHeight="1">
      <c r="A48" s="34">
        <f t="shared" si="4"/>
        <v>45</v>
      </c>
      <c r="B48" s="41" t="s">
        <v>306</v>
      </c>
      <c r="C48" s="118">
        <v>0</v>
      </c>
      <c r="D48" s="118">
        <v>0</v>
      </c>
      <c r="E48" s="35">
        <f t="shared" si="0"/>
        <v>576504000</v>
      </c>
      <c r="F48" s="35">
        <f t="shared" si="1"/>
        <v>598886500</v>
      </c>
      <c r="G48" s="119">
        <f t="shared" si="20"/>
        <v>0</v>
      </c>
      <c r="H48" s="119">
        <f t="shared" si="21"/>
        <v>22382500</v>
      </c>
    </row>
    <row r="49" spans="1:8" s="45" customFormat="1" ht="20.25" customHeight="1">
      <c r="A49" s="34">
        <f t="shared" si="4"/>
        <v>46</v>
      </c>
      <c r="B49" s="41" t="s">
        <v>117</v>
      </c>
      <c r="C49" s="118">
        <v>0</v>
      </c>
      <c r="D49" s="118">
        <v>0</v>
      </c>
      <c r="E49" s="35">
        <f t="shared" si="0"/>
        <v>613558000</v>
      </c>
      <c r="F49" s="35">
        <f t="shared" si="1"/>
        <v>798283000</v>
      </c>
      <c r="G49" s="119">
        <f t="shared" si="20"/>
        <v>0</v>
      </c>
      <c r="H49" s="119">
        <f t="shared" si="21"/>
        <v>184725000</v>
      </c>
    </row>
    <row r="50" spans="1:8" s="45" customFormat="1" ht="20.25" customHeight="1">
      <c r="A50" s="34">
        <f t="shared" si="4"/>
        <v>47</v>
      </c>
      <c r="B50" s="41" t="s">
        <v>307</v>
      </c>
      <c r="C50" s="118">
        <v>0</v>
      </c>
      <c r="D50" s="118">
        <v>0</v>
      </c>
      <c r="E50" s="35">
        <f t="shared" si="0"/>
        <v>549021000</v>
      </c>
      <c r="F50" s="35">
        <f t="shared" si="1"/>
        <v>578053500</v>
      </c>
      <c r="G50" s="119">
        <f t="shared" si="20"/>
        <v>0</v>
      </c>
      <c r="H50" s="119">
        <f t="shared" si="21"/>
        <v>29032500</v>
      </c>
    </row>
    <row r="51" spans="1:8" s="45" customFormat="1" ht="20.25" customHeight="1">
      <c r="A51" s="34">
        <f t="shared" si="4"/>
        <v>48</v>
      </c>
      <c r="B51" s="41" t="s">
        <v>102</v>
      </c>
      <c r="C51" s="118">
        <v>0</v>
      </c>
      <c r="D51" s="118">
        <v>0</v>
      </c>
      <c r="E51" s="35">
        <f t="shared" si="0"/>
        <v>181195000</v>
      </c>
      <c r="F51" s="35">
        <f t="shared" si="1"/>
        <v>181195000</v>
      </c>
      <c r="G51" s="119">
        <f t="shared" si="20"/>
        <v>0</v>
      </c>
      <c r="H51" s="119">
        <f t="shared" si="21"/>
        <v>0</v>
      </c>
    </row>
    <row r="52" spans="1:8" s="45" customFormat="1" ht="20.25" customHeight="1">
      <c r="A52" s="34">
        <f t="shared" si="4"/>
        <v>49</v>
      </c>
      <c r="B52" s="41" t="s">
        <v>108</v>
      </c>
      <c r="C52" s="118">
        <v>0</v>
      </c>
      <c r="D52" s="118">
        <v>0</v>
      </c>
      <c r="E52" s="35">
        <f t="shared" si="0"/>
        <v>190640000</v>
      </c>
      <c r="F52" s="35">
        <f t="shared" si="1"/>
        <v>207830000</v>
      </c>
      <c r="G52" s="119">
        <f t="shared" si="20"/>
        <v>0</v>
      </c>
      <c r="H52" s="119">
        <f t="shared" si="21"/>
        <v>17190000</v>
      </c>
    </row>
    <row r="53" spans="1:8" s="45" customFormat="1" ht="20.25" customHeight="1">
      <c r="A53" s="34">
        <f t="shared" si="4"/>
        <v>50</v>
      </c>
      <c r="B53" s="41" t="s">
        <v>308</v>
      </c>
      <c r="C53" s="118">
        <v>0</v>
      </c>
      <c r="D53" s="118">
        <v>0</v>
      </c>
      <c r="E53" s="35">
        <f t="shared" si="0"/>
        <v>340308500</v>
      </c>
      <c r="F53" s="35">
        <f t="shared" si="1"/>
        <v>340308500</v>
      </c>
      <c r="G53" s="119">
        <f t="shared" si="20"/>
        <v>0</v>
      </c>
      <c r="H53" s="119">
        <f t="shared" si="21"/>
        <v>0</v>
      </c>
    </row>
    <row r="54" spans="1:8" s="45" customFormat="1" ht="20.25" customHeight="1">
      <c r="A54" s="34">
        <f t="shared" si="4"/>
        <v>51</v>
      </c>
      <c r="B54" s="41" t="s">
        <v>309</v>
      </c>
      <c r="C54" s="118">
        <v>0</v>
      </c>
      <c r="D54" s="118">
        <v>0</v>
      </c>
      <c r="E54" s="35">
        <f t="shared" si="0"/>
        <v>155555000</v>
      </c>
      <c r="F54" s="35">
        <f t="shared" si="1"/>
        <v>155555000</v>
      </c>
      <c r="G54" s="119">
        <f t="shared" si="20"/>
        <v>0</v>
      </c>
      <c r="H54" s="119">
        <f t="shared" si="21"/>
        <v>0</v>
      </c>
    </row>
    <row r="55" spans="1:8" s="45" customFormat="1" ht="20.25" customHeight="1">
      <c r="A55" s="34">
        <f t="shared" si="4"/>
        <v>52</v>
      </c>
      <c r="B55" s="41" t="s">
        <v>310</v>
      </c>
      <c r="C55" s="118">
        <v>0</v>
      </c>
      <c r="D55" s="118">
        <v>0</v>
      </c>
      <c r="E55" s="35">
        <f t="shared" si="0"/>
        <v>492296500</v>
      </c>
      <c r="F55" s="35">
        <f t="shared" si="1"/>
        <v>492296500</v>
      </c>
      <c r="G55" s="119">
        <f t="shared" si="20"/>
        <v>0</v>
      </c>
      <c r="H55" s="119">
        <f t="shared" si="21"/>
        <v>0</v>
      </c>
    </row>
    <row r="56" spans="1:8" s="45" customFormat="1" ht="20.25" customHeight="1">
      <c r="A56" s="34">
        <f t="shared" si="4"/>
        <v>53</v>
      </c>
      <c r="B56" s="41" t="s">
        <v>121</v>
      </c>
      <c r="C56" s="118">
        <v>0</v>
      </c>
      <c r="D56" s="118">
        <v>0</v>
      </c>
      <c r="E56" s="35">
        <f t="shared" si="0"/>
        <v>713312000</v>
      </c>
      <c r="F56" s="35">
        <f t="shared" si="1"/>
        <v>731678500</v>
      </c>
      <c r="G56" s="119">
        <f t="shared" si="20"/>
        <v>0</v>
      </c>
      <c r="H56" s="119">
        <f t="shared" si="21"/>
        <v>18366500</v>
      </c>
    </row>
    <row r="57" spans="1:8" s="45" customFormat="1" ht="20.25" customHeight="1">
      <c r="A57" s="34">
        <f t="shared" si="4"/>
        <v>54</v>
      </c>
      <c r="B57" s="41" t="s">
        <v>119</v>
      </c>
      <c r="C57" s="118">
        <v>0</v>
      </c>
      <c r="D57" s="118">
        <v>0</v>
      </c>
      <c r="E57" s="35">
        <f t="shared" si="0"/>
        <v>590641500</v>
      </c>
      <c r="F57" s="35">
        <f t="shared" si="1"/>
        <v>568210000</v>
      </c>
      <c r="G57" s="119">
        <f t="shared" si="20"/>
        <v>22431500</v>
      </c>
      <c r="H57" s="119">
        <f t="shared" si="21"/>
        <v>0</v>
      </c>
    </row>
    <row r="58" spans="1:8" s="45" customFormat="1" ht="20.25" customHeight="1">
      <c r="A58" s="34">
        <f t="shared" si="4"/>
        <v>55</v>
      </c>
      <c r="B58" s="41" t="s">
        <v>111</v>
      </c>
      <c r="C58" s="118">
        <v>0</v>
      </c>
      <c r="D58" s="118">
        <v>0</v>
      </c>
      <c r="E58" s="35">
        <f t="shared" si="0"/>
        <v>583890000</v>
      </c>
      <c r="F58" s="35">
        <f t="shared" si="1"/>
        <v>578636000</v>
      </c>
      <c r="G58" s="119">
        <f t="shared" si="20"/>
        <v>5254000</v>
      </c>
      <c r="H58" s="119">
        <f t="shared" si="21"/>
        <v>0</v>
      </c>
    </row>
    <row r="59" spans="1:8" s="45" customFormat="1" ht="20.25" customHeight="1">
      <c r="A59" s="34">
        <f t="shared" si="4"/>
        <v>56</v>
      </c>
      <c r="B59" s="41" t="s">
        <v>112</v>
      </c>
      <c r="C59" s="118">
        <v>0</v>
      </c>
      <c r="D59" s="118">
        <v>0</v>
      </c>
      <c r="E59" s="35">
        <f t="shared" si="0"/>
        <v>673783000</v>
      </c>
      <c r="F59" s="35">
        <f t="shared" si="1"/>
        <v>665231500</v>
      </c>
      <c r="G59" s="119">
        <f t="shared" si="20"/>
        <v>8551500</v>
      </c>
      <c r="H59" s="119">
        <f t="shared" si="21"/>
        <v>0</v>
      </c>
    </row>
    <row r="60" spans="1:8" s="45" customFormat="1" ht="20.25" customHeight="1">
      <c r="A60" s="34">
        <f t="shared" si="4"/>
        <v>57</v>
      </c>
      <c r="B60" s="41" t="s">
        <v>103</v>
      </c>
      <c r="C60" s="118">
        <v>0</v>
      </c>
      <c r="D60" s="118">
        <v>0</v>
      </c>
      <c r="E60" s="35">
        <f t="shared" si="0"/>
        <v>582627000</v>
      </c>
      <c r="F60" s="35">
        <f t="shared" si="1"/>
        <v>574374000</v>
      </c>
      <c r="G60" s="119">
        <f t="shared" si="20"/>
        <v>8253000</v>
      </c>
      <c r="H60" s="119">
        <f t="shared" si="21"/>
        <v>0</v>
      </c>
    </row>
    <row r="61" spans="1:8" s="45" customFormat="1" ht="20.25" customHeight="1">
      <c r="A61" s="34">
        <f t="shared" si="4"/>
        <v>58</v>
      </c>
      <c r="B61" s="41" t="s">
        <v>109</v>
      </c>
      <c r="C61" s="118">
        <v>0</v>
      </c>
      <c r="D61" s="118">
        <v>0</v>
      </c>
      <c r="E61" s="35">
        <f t="shared" si="0"/>
        <v>822980000</v>
      </c>
      <c r="F61" s="35">
        <f t="shared" si="1"/>
        <v>744107000</v>
      </c>
      <c r="G61" s="119">
        <f t="shared" si="20"/>
        <v>78873000</v>
      </c>
      <c r="H61" s="119">
        <f t="shared" si="21"/>
        <v>0</v>
      </c>
    </row>
    <row r="62" spans="1:8" s="45" customFormat="1" ht="20.25" customHeight="1">
      <c r="A62" s="34">
        <f t="shared" si="4"/>
        <v>59</v>
      </c>
      <c r="B62" s="41" t="s">
        <v>101</v>
      </c>
      <c r="C62" s="118">
        <v>0</v>
      </c>
      <c r="D62" s="118">
        <v>0</v>
      </c>
      <c r="E62" s="35">
        <f t="shared" si="0"/>
        <v>511016500</v>
      </c>
      <c r="F62" s="35">
        <f t="shared" si="1"/>
        <v>511016500</v>
      </c>
      <c r="G62" s="119">
        <f t="shared" si="20"/>
        <v>0</v>
      </c>
      <c r="H62" s="119">
        <f t="shared" si="21"/>
        <v>0</v>
      </c>
    </row>
    <row r="63" spans="1:8" s="45" customFormat="1" ht="20.25" customHeight="1">
      <c r="A63" s="34">
        <f t="shared" si="4"/>
        <v>60</v>
      </c>
      <c r="B63" s="41" t="s">
        <v>115</v>
      </c>
      <c r="C63" s="118">
        <v>0</v>
      </c>
      <c r="D63" s="118">
        <v>0</v>
      </c>
      <c r="E63" s="35">
        <f t="shared" si="0"/>
        <v>438261000</v>
      </c>
      <c r="F63" s="35">
        <f t="shared" si="1"/>
        <v>434796000</v>
      </c>
      <c r="G63" s="119">
        <f t="shared" si="20"/>
        <v>3465000</v>
      </c>
      <c r="H63" s="119">
        <f t="shared" si="21"/>
        <v>0</v>
      </c>
    </row>
    <row r="64" spans="1:8" s="45" customFormat="1" ht="20.25" customHeight="1">
      <c r="A64" s="34">
        <f t="shared" si="4"/>
        <v>61</v>
      </c>
      <c r="B64" s="41" t="s">
        <v>116</v>
      </c>
      <c r="C64" s="118">
        <v>0</v>
      </c>
      <c r="D64" s="118">
        <v>0</v>
      </c>
      <c r="E64" s="35">
        <f t="shared" si="0"/>
        <v>427606500</v>
      </c>
      <c r="F64" s="35">
        <f t="shared" si="1"/>
        <v>424201500</v>
      </c>
      <c r="G64" s="119">
        <f t="shared" si="20"/>
        <v>3405000</v>
      </c>
      <c r="H64" s="119">
        <f t="shared" si="21"/>
        <v>0</v>
      </c>
    </row>
    <row r="65" spans="1:8" s="45" customFormat="1" ht="20.25" customHeight="1">
      <c r="A65" s="34">
        <f t="shared" si="4"/>
        <v>62</v>
      </c>
      <c r="B65" s="41" t="s">
        <v>311</v>
      </c>
      <c r="C65" s="118">
        <v>0</v>
      </c>
      <c r="D65" s="118">
        <v>0</v>
      </c>
      <c r="E65" s="35">
        <f t="shared" si="0"/>
        <v>263883000</v>
      </c>
      <c r="F65" s="35">
        <f t="shared" si="1"/>
        <v>260590500</v>
      </c>
      <c r="G65" s="119">
        <f t="shared" si="20"/>
        <v>3292500</v>
      </c>
      <c r="H65" s="119">
        <f t="shared" si="21"/>
        <v>0</v>
      </c>
    </row>
    <row r="66" spans="1:8" s="45" customFormat="1" ht="20.25" customHeight="1">
      <c r="A66" s="34">
        <f t="shared" si="4"/>
        <v>63</v>
      </c>
      <c r="B66" s="41" t="s">
        <v>104</v>
      </c>
      <c r="C66" s="118">
        <v>0</v>
      </c>
      <c r="D66" s="118">
        <v>0</v>
      </c>
      <c r="E66" s="35">
        <f t="shared" si="0"/>
        <v>152640000</v>
      </c>
      <c r="F66" s="35">
        <f t="shared" si="1"/>
        <v>152640000</v>
      </c>
      <c r="G66" s="119">
        <f t="shared" si="20"/>
        <v>0</v>
      </c>
      <c r="H66" s="119">
        <f t="shared" si="21"/>
        <v>0</v>
      </c>
    </row>
    <row r="67" spans="1:8" s="45" customFormat="1" ht="20.25" customHeight="1">
      <c r="A67" s="34">
        <f t="shared" si="4"/>
        <v>64</v>
      </c>
      <c r="B67" s="41" t="s">
        <v>120</v>
      </c>
      <c r="C67" s="118">
        <v>0</v>
      </c>
      <c r="D67" s="118">
        <v>0</v>
      </c>
      <c r="E67" s="35">
        <f t="shared" si="0"/>
        <v>684935500</v>
      </c>
      <c r="F67" s="35">
        <f t="shared" si="1"/>
        <v>601820500</v>
      </c>
      <c r="G67" s="119">
        <f t="shared" si="20"/>
        <v>83115000</v>
      </c>
      <c r="H67" s="119">
        <f t="shared" si="21"/>
        <v>0</v>
      </c>
    </row>
    <row r="68" spans="1:8" s="45" customFormat="1" ht="20.25" customHeight="1">
      <c r="A68" s="34">
        <f t="shared" si="4"/>
        <v>65</v>
      </c>
      <c r="B68" s="111" t="s">
        <v>312</v>
      </c>
      <c r="C68" s="118">
        <v>0</v>
      </c>
      <c r="D68" s="118">
        <v>0</v>
      </c>
      <c r="E68" s="35">
        <f t="shared" si="0"/>
        <v>852903500</v>
      </c>
      <c r="F68" s="35">
        <f t="shared" si="1"/>
        <v>905484000</v>
      </c>
      <c r="G68" s="119">
        <f t="shared" si="20"/>
        <v>0</v>
      </c>
      <c r="H68" s="119">
        <f t="shared" si="21"/>
        <v>52580500</v>
      </c>
    </row>
    <row r="69" spans="1:8" s="45" customFormat="1" ht="20.25" customHeight="1">
      <c r="A69" s="34">
        <f t="shared" si="4"/>
        <v>66</v>
      </c>
      <c r="B69" s="111" t="s">
        <v>107</v>
      </c>
      <c r="C69" s="118">
        <v>0</v>
      </c>
      <c r="D69" s="118">
        <v>0</v>
      </c>
      <c r="E69" s="35">
        <f t="shared" si="0"/>
        <v>798768000</v>
      </c>
      <c r="F69" s="35">
        <f t="shared" si="1"/>
        <v>905419500</v>
      </c>
      <c r="G69" s="119">
        <f t="shared" si="20"/>
        <v>0</v>
      </c>
      <c r="H69" s="119">
        <f t="shared" si="21"/>
        <v>106651500</v>
      </c>
    </row>
    <row r="70" spans="1:8" s="45" customFormat="1" ht="20.25" customHeight="1">
      <c r="A70" s="34">
        <f t="shared" si="4"/>
        <v>67</v>
      </c>
      <c r="B70" s="111" t="s">
        <v>313</v>
      </c>
      <c r="C70" s="118">
        <v>0</v>
      </c>
      <c r="D70" s="118">
        <v>0</v>
      </c>
      <c r="E70" s="35">
        <f t="shared" si="0"/>
        <v>543413500</v>
      </c>
      <c r="F70" s="35">
        <f t="shared" si="1"/>
        <v>815213000</v>
      </c>
      <c r="G70" s="119">
        <f t="shared" si="20"/>
        <v>0</v>
      </c>
      <c r="H70" s="119">
        <f t="shared" si="21"/>
        <v>271799500</v>
      </c>
    </row>
    <row r="71" spans="1:8" s="45" customFormat="1" ht="20.25" customHeight="1">
      <c r="A71" s="34">
        <f t="shared" si="4"/>
        <v>68</v>
      </c>
      <c r="B71" s="111" t="s">
        <v>591</v>
      </c>
      <c r="C71" s="118">
        <v>0</v>
      </c>
      <c r="D71" s="118">
        <v>0</v>
      </c>
      <c r="E71" s="35">
        <f t="shared" si="0"/>
        <v>369165000</v>
      </c>
      <c r="F71" s="35">
        <f t="shared" si="1"/>
        <v>554445000</v>
      </c>
      <c r="G71" s="119">
        <f t="shared" si="20"/>
        <v>0</v>
      </c>
      <c r="H71" s="119">
        <f t="shared" si="21"/>
        <v>185280000</v>
      </c>
    </row>
    <row r="72" spans="1:8" s="45" customFormat="1" ht="20.25" customHeight="1">
      <c r="A72" s="34">
        <f t="shared" si="4"/>
        <v>69</v>
      </c>
      <c r="B72" s="111" t="s">
        <v>314</v>
      </c>
      <c r="C72" s="118">
        <v>0</v>
      </c>
      <c r="D72" s="118">
        <v>0</v>
      </c>
      <c r="E72" s="35">
        <f t="shared" si="0"/>
        <v>480190500</v>
      </c>
      <c r="F72" s="35">
        <f t="shared" si="1"/>
        <v>672909000</v>
      </c>
      <c r="G72" s="119">
        <f t="shared" si="20"/>
        <v>0</v>
      </c>
      <c r="H72" s="119">
        <f t="shared" si="21"/>
        <v>192718500</v>
      </c>
    </row>
    <row r="73" spans="1:8" s="45" customFormat="1" ht="20.25" customHeight="1">
      <c r="A73" s="34">
        <f t="shared" si="4"/>
        <v>70</v>
      </c>
      <c r="B73" s="111" t="s">
        <v>315</v>
      </c>
      <c r="C73" s="118">
        <v>0</v>
      </c>
      <c r="D73" s="118">
        <v>0</v>
      </c>
      <c r="E73" s="35">
        <f t="shared" si="0"/>
        <v>445568500</v>
      </c>
      <c r="F73" s="35">
        <f t="shared" si="1"/>
        <v>609462000</v>
      </c>
      <c r="G73" s="119">
        <f t="shared" si="20"/>
        <v>0</v>
      </c>
      <c r="H73" s="119">
        <f t="shared" si="21"/>
        <v>163893500</v>
      </c>
    </row>
    <row r="74" spans="1:8" s="45" customFormat="1" ht="20.25" customHeight="1">
      <c r="A74" s="34">
        <f t="shared" ref="A74:A75" si="22">ROW(A74)-3</f>
        <v>71</v>
      </c>
      <c r="B74" s="111" t="s">
        <v>592</v>
      </c>
      <c r="C74" s="118">
        <v>0</v>
      </c>
      <c r="D74" s="118">
        <v>0</v>
      </c>
      <c r="E74" s="35">
        <f t="shared" si="0"/>
        <v>227260000</v>
      </c>
      <c r="F74" s="35">
        <f t="shared" si="1"/>
        <v>317130000</v>
      </c>
      <c r="G74" s="119">
        <f t="shared" si="20"/>
        <v>0</v>
      </c>
      <c r="H74" s="119">
        <f t="shared" si="21"/>
        <v>89870000</v>
      </c>
    </row>
    <row r="75" spans="1:8" s="45" customFormat="1" ht="20.25" customHeight="1">
      <c r="A75" s="34">
        <f t="shared" si="22"/>
        <v>72</v>
      </c>
      <c r="B75" s="111" t="s">
        <v>593</v>
      </c>
      <c r="C75" s="118">
        <v>0</v>
      </c>
      <c r="D75" s="118">
        <v>0</v>
      </c>
      <c r="E75" s="35">
        <f t="shared" ref="E75" si="23">SUMIF(DSKH,$B75,DSN)</f>
        <v>148742000</v>
      </c>
      <c r="F75" s="35">
        <f t="shared" ref="F75" si="24">SUMIF(DSKH,$B75,DSC)</f>
        <v>223824000</v>
      </c>
      <c r="G75" s="119">
        <f t="shared" si="20"/>
        <v>0</v>
      </c>
      <c r="H75" s="119">
        <f t="shared" si="21"/>
        <v>75082000</v>
      </c>
    </row>
    <row r="76" spans="1:8" s="45" customFormat="1" ht="20.25" customHeight="1">
      <c r="A76" s="110"/>
      <c r="B76" s="111"/>
      <c r="C76" s="112"/>
      <c r="D76" s="112"/>
      <c r="E76" s="112"/>
      <c r="F76" s="112"/>
      <c r="G76" s="43"/>
      <c r="H76" s="43"/>
    </row>
    <row r="77" spans="1:8" s="39" customFormat="1" ht="20.25" customHeight="1">
      <c r="A77" s="46"/>
      <c r="B77" s="46"/>
      <c r="C77" s="47">
        <f t="shared" ref="C77:H77" si="25">SUM(C4:C76)</f>
        <v>129738400</v>
      </c>
      <c r="D77" s="47">
        <f t="shared" si="25"/>
        <v>783098657</v>
      </c>
      <c r="E77" s="47">
        <f t="shared" si="25"/>
        <v>26435653069</v>
      </c>
      <c r="F77" s="47">
        <f t="shared" si="25"/>
        <v>27565621564</v>
      </c>
      <c r="G77" s="47">
        <f t="shared" si="25"/>
        <v>306508000</v>
      </c>
      <c r="H77" s="47">
        <f t="shared" si="25"/>
        <v>2089836752</v>
      </c>
    </row>
    <row r="78" spans="1:8" s="39" customFormat="1" ht="12.75">
      <c r="D78" s="48"/>
      <c r="H78" s="49"/>
    </row>
    <row r="79" spans="1:8">
      <c r="E79" s="52">
        <f>[2]CDPS!$E$37</f>
        <v>26415179499</v>
      </c>
      <c r="F79" s="52">
        <f>[2]CDPS!$F$37</f>
        <v>29840724944</v>
      </c>
    </row>
    <row r="80" spans="1:8">
      <c r="E80" s="50">
        <f>E77-E79</f>
        <v>20473570</v>
      </c>
      <c r="F80" s="50">
        <f>F77-F79</f>
        <v>-2275103380</v>
      </c>
    </row>
    <row r="82" spans="6:8">
      <c r="F82" s="52"/>
      <c r="G82" s="51"/>
      <c r="H82" s="51"/>
    </row>
    <row r="85" spans="6:8">
      <c r="F85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34"/>
  <sheetViews>
    <sheetView topLeftCell="A11" zoomScale="90" zoomScaleNormal="90" workbookViewId="0">
      <pane ySplit="3" topLeftCell="A74" activePane="bottomLeft" state="frozen"/>
      <selection activeCell="B26" sqref="B26"/>
      <selection pane="bottomLeft" activeCell="F81" sqref="F81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122</v>
      </c>
      <c r="B2" s="54"/>
      <c r="C2" s="54"/>
      <c r="G2" s="99"/>
      <c r="H2" s="1" t="s">
        <v>249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34" t="s">
        <v>250</v>
      </c>
    </row>
    <row r="4" spans="1:9" s="55" customFormat="1" ht="14.25" customHeight="1">
      <c r="A4" s="57"/>
      <c r="B4" s="54"/>
      <c r="C4" s="54"/>
      <c r="G4" s="100"/>
      <c r="H4" s="334"/>
    </row>
    <row r="5" spans="1:9" ht="28.5" customHeight="1">
      <c r="A5" s="333" t="s">
        <v>123</v>
      </c>
      <c r="B5" s="333"/>
      <c r="C5" s="333"/>
      <c r="D5" s="333"/>
      <c r="E5" s="333"/>
      <c r="F5" s="333"/>
      <c r="G5" s="333"/>
      <c r="H5" s="333"/>
    </row>
    <row r="6" spans="1:9" ht="14.25" customHeight="1">
      <c r="A6" s="310" t="s">
        <v>0</v>
      </c>
      <c r="B6" s="310"/>
      <c r="C6" s="310"/>
      <c r="D6" s="310"/>
      <c r="E6" s="310"/>
      <c r="F6" s="310"/>
      <c r="G6" s="310"/>
      <c r="H6" s="310"/>
    </row>
    <row r="7" spans="1:9" ht="14.25" customHeight="1">
      <c r="A7" s="310" t="s">
        <v>124</v>
      </c>
      <c r="B7" s="310"/>
      <c r="C7" s="310"/>
      <c r="D7" s="310"/>
      <c r="E7" s="310"/>
      <c r="F7" s="310"/>
      <c r="G7" s="310"/>
      <c r="H7" s="310"/>
    </row>
    <row r="8" spans="1:9" ht="14.25" customHeight="1">
      <c r="A8" s="310" t="s">
        <v>129</v>
      </c>
      <c r="B8" s="310"/>
      <c r="C8" s="310"/>
      <c r="D8" s="310"/>
      <c r="E8" s="310"/>
      <c r="F8" s="310"/>
      <c r="G8" s="310"/>
      <c r="H8" s="310"/>
    </row>
    <row r="9" spans="1:9" ht="14.25" customHeight="1">
      <c r="A9" s="310" t="s">
        <v>1</v>
      </c>
      <c r="B9" s="310"/>
      <c r="C9" s="310"/>
      <c r="D9" s="310"/>
      <c r="E9" s="310"/>
      <c r="F9" s="310"/>
      <c r="G9" s="310"/>
      <c r="H9" s="310"/>
    </row>
    <row r="10" spans="1:9" ht="14.25" customHeight="1">
      <c r="C10" s="332"/>
      <c r="D10" s="332"/>
      <c r="E10" s="332"/>
      <c r="F10" s="332"/>
      <c r="G10" s="332"/>
      <c r="H10" s="332"/>
    </row>
    <row r="11" spans="1:9" ht="21" customHeight="1">
      <c r="A11" s="321" t="s">
        <v>2</v>
      </c>
      <c r="B11" s="311" t="s">
        <v>3</v>
      </c>
      <c r="C11" s="324"/>
      <c r="D11" s="321" t="s">
        <v>4</v>
      </c>
      <c r="E11" s="321" t="s">
        <v>323</v>
      </c>
      <c r="F11" s="321" t="s">
        <v>5</v>
      </c>
      <c r="G11" s="311" t="s">
        <v>6</v>
      </c>
      <c r="H11" s="324"/>
    </row>
    <row r="12" spans="1:9" ht="21" customHeight="1">
      <c r="A12" s="322"/>
      <c r="B12" s="140" t="s">
        <v>8</v>
      </c>
      <c r="C12" s="140" t="s">
        <v>9</v>
      </c>
      <c r="D12" s="322"/>
      <c r="E12" s="322"/>
      <c r="F12" s="322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customHeight="1">
      <c r="A14" s="64">
        <v>42029</v>
      </c>
      <c r="B14" s="117" t="s">
        <v>130</v>
      </c>
      <c r="C14" s="257">
        <f t="shared" ref="C14:C19" si="0">A14</f>
        <v>42029</v>
      </c>
      <c r="D14" s="65" t="s">
        <v>131</v>
      </c>
      <c r="E14" s="65" t="s">
        <v>86</v>
      </c>
      <c r="F14" s="66" t="s">
        <v>132</v>
      </c>
      <c r="G14" s="81"/>
      <c r="H14" s="67">
        <v>1785700</v>
      </c>
      <c r="I14" s="83">
        <f t="shared" ref="I14:I77" si="1">IF(A14&lt;&gt;"",MONTH(A14),"")</f>
        <v>1</v>
      </c>
    </row>
    <row r="15" spans="1:9" s="84" customFormat="1" ht="19.5" customHeight="1">
      <c r="A15" s="64">
        <v>42029</v>
      </c>
      <c r="B15" s="117" t="s">
        <v>130</v>
      </c>
      <c r="C15" s="257">
        <f t="shared" si="0"/>
        <v>42029</v>
      </c>
      <c r="D15" s="65" t="s">
        <v>133</v>
      </c>
      <c r="E15" s="65" t="s">
        <v>86</v>
      </c>
      <c r="F15" s="75" t="s">
        <v>76</v>
      </c>
      <c r="G15" s="72"/>
      <c r="H15" s="71">
        <v>178570</v>
      </c>
      <c r="I15" s="83">
        <f t="shared" si="1"/>
        <v>1</v>
      </c>
    </row>
    <row r="16" spans="1:9" ht="19.5" customHeight="1">
      <c r="A16" s="92">
        <v>42032</v>
      </c>
      <c r="B16" s="93" t="s">
        <v>134</v>
      </c>
      <c r="C16" s="92">
        <f t="shared" si="0"/>
        <v>42032</v>
      </c>
      <c r="D16" s="70" t="s">
        <v>135</v>
      </c>
      <c r="E16" s="70" t="s">
        <v>86</v>
      </c>
      <c r="F16" s="75" t="s">
        <v>132</v>
      </c>
      <c r="G16" s="72"/>
      <c r="H16" s="71">
        <v>4999960</v>
      </c>
      <c r="I16" s="83">
        <f t="shared" si="1"/>
        <v>1</v>
      </c>
    </row>
    <row r="17" spans="1:9" ht="19.5" customHeight="1">
      <c r="A17" s="68">
        <v>42032</v>
      </c>
      <c r="B17" s="93" t="s">
        <v>134</v>
      </c>
      <c r="C17" s="92">
        <f t="shared" si="0"/>
        <v>42032</v>
      </c>
      <c r="D17" s="70" t="s">
        <v>136</v>
      </c>
      <c r="E17" s="70" t="s">
        <v>86</v>
      </c>
      <c r="F17" s="75" t="s">
        <v>76</v>
      </c>
      <c r="G17" s="72"/>
      <c r="H17" s="71">
        <v>499996</v>
      </c>
      <c r="I17" s="83">
        <f t="shared" si="1"/>
        <v>1</v>
      </c>
    </row>
    <row r="18" spans="1:9" ht="19.5" customHeight="1">
      <c r="A18" s="68">
        <v>42010</v>
      </c>
      <c r="B18" s="75" t="s">
        <v>138</v>
      </c>
      <c r="C18" s="68">
        <f t="shared" si="0"/>
        <v>42010</v>
      </c>
      <c r="D18" s="70" t="s">
        <v>139</v>
      </c>
      <c r="E18" s="70" t="s">
        <v>87</v>
      </c>
      <c r="F18" s="75" t="s">
        <v>132</v>
      </c>
      <c r="G18" s="71"/>
      <c r="H18" s="71">
        <v>9509090</v>
      </c>
      <c r="I18" s="83">
        <f t="shared" si="1"/>
        <v>1</v>
      </c>
    </row>
    <row r="19" spans="1:9" ht="19.5" customHeight="1">
      <c r="A19" s="68">
        <v>42010</v>
      </c>
      <c r="B19" s="75" t="s">
        <v>138</v>
      </c>
      <c r="C19" s="68">
        <f t="shared" si="0"/>
        <v>42010</v>
      </c>
      <c r="D19" s="70" t="s">
        <v>140</v>
      </c>
      <c r="E19" s="70" t="s">
        <v>87</v>
      </c>
      <c r="F19" s="75" t="s">
        <v>76</v>
      </c>
      <c r="G19" s="71"/>
      <c r="H19" s="71">
        <v>950909</v>
      </c>
      <c r="I19" s="83">
        <f t="shared" si="1"/>
        <v>1</v>
      </c>
    </row>
    <row r="20" spans="1:9" ht="19.5" customHeight="1">
      <c r="A20" s="68">
        <v>42024</v>
      </c>
      <c r="B20" s="69" t="s">
        <v>141</v>
      </c>
      <c r="C20" s="68">
        <v>42024</v>
      </c>
      <c r="D20" s="116" t="s">
        <v>325</v>
      </c>
      <c r="E20" s="70" t="s">
        <v>88</v>
      </c>
      <c r="F20" s="75" t="s">
        <v>142</v>
      </c>
      <c r="G20" s="71">
        <v>10500000</v>
      </c>
      <c r="H20" s="71"/>
      <c r="I20" s="83">
        <f t="shared" si="1"/>
        <v>1</v>
      </c>
    </row>
    <row r="21" spans="1:9" ht="19.5" customHeight="1">
      <c r="A21" s="68">
        <v>42019</v>
      </c>
      <c r="B21" s="75" t="s">
        <v>151</v>
      </c>
      <c r="C21" s="68">
        <f t="shared" ref="C21:C35" si="2">A21</f>
        <v>42019</v>
      </c>
      <c r="D21" s="70" t="s">
        <v>152</v>
      </c>
      <c r="E21" s="70" t="s">
        <v>90</v>
      </c>
      <c r="F21" s="75" t="s">
        <v>132</v>
      </c>
      <c r="G21" s="71"/>
      <c r="H21" s="71">
        <v>40152000</v>
      </c>
      <c r="I21" s="83">
        <f t="shared" si="1"/>
        <v>1</v>
      </c>
    </row>
    <row r="22" spans="1:9" s="83" customFormat="1" ht="19.5" customHeight="1">
      <c r="A22" s="68">
        <v>42019</v>
      </c>
      <c r="B22" s="75" t="s">
        <v>151</v>
      </c>
      <c r="C22" s="68">
        <f t="shared" si="2"/>
        <v>42019</v>
      </c>
      <c r="D22" s="70" t="s">
        <v>153</v>
      </c>
      <c r="E22" s="70" t="s">
        <v>90</v>
      </c>
      <c r="F22" s="75" t="s">
        <v>76</v>
      </c>
      <c r="G22" s="71"/>
      <c r="H22" s="71">
        <v>4015200</v>
      </c>
      <c r="I22" s="83">
        <f t="shared" si="1"/>
        <v>1</v>
      </c>
    </row>
    <row r="23" spans="1:9" s="84" customFormat="1" ht="19.5" customHeight="1">
      <c r="A23" s="68">
        <v>42019</v>
      </c>
      <c r="B23" s="75" t="s">
        <v>151</v>
      </c>
      <c r="C23" s="68">
        <f t="shared" si="2"/>
        <v>42019</v>
      </c>
      <c r="D23" s="70" t="s">
        <v>154</v>
      </c>
      <c r="E23" s="70" t="s">
        <v>90</v>
      </c>
      <c r="F23" s="75" t="s">
        <v>132</v>
      </c>
      <c r="G23" s="71"/>
      <c r="H23" s="71">
        <v>1487500</v>
      </c>
      <c r="I23" s="83">
        <f t="shared" si="1"/>
        <v>1</v>
      </c>
    </row>
    <row r="24" spans="1:9" ht="19.5" customHeight="1">
      <c r="A24" s="64">
        <v>42019</v>
      </c>
      <c r="B24" s="66" t="s">
        <v>151</v>
      </c>
      <c r="C24" s="64">
        <f t="shared" si="2"/>
        <v>42019</v>
      </c>
      <c r="D24" s="70" t="s">
        <v>155</v>
      </c>
      <c r="E24" s="65" t="s">
        <v>90</v>
      </c>
      <c r="F24" s="66" t="s">
        <v>76</v>
      </c>
      <c r="G24" s="67"/>
      <c r="H24" s="67">
        <v>148750</v>
      </c>
      <c r="I24" s="83">
        <f t="shared" si="1"/>
        <v>1</v>
      </c>
    </row>
    <row r="25" spans="1:9" ht="19.5" customHeight="1">
      <c r="A25" s="68">
        <v>42019</v>
      </c>
      <c r="B25" s="75" t="s">
        <v>151</v>
      </c>
      <c r="C25" s="68">
        <f t="shared" si="2"/>
        <v>42019</v>
      </c>
      <c r="D25" s="70" t="s">
        <v>156</v>
      </c>
      <c r="E25" s="70" t="s">
        <v>90</v>
      </c>
      <c r="F25" s="75" t="s">
        <v>132</v>
      </c>
      <c r="G25" s="71"/>
      <c r="H25" s="71">
        <v>736000</v>
      </c>
      <c r="I25" s="83">
        <f t="shared" si="1"/>
        <v>1</v>
      </c>
    </row>
    <row r="26" spans="1:9" ht="19.5" customHeight="1">
      <c r="A26" s="68">
        <v>42019</v>
      </c>
      <c r="B26" s="75" t="s">
        <v>151</v>
      </c>
      <c r="C26" s="68">
        <f t="shared" si="2"/>
        <v>42019</v>
      </c>
      <c r="D26" s="70" t="s">
        <v>157</v>
      </c>
      <c r="E26" s="70" t="s">
        <v>90</v>
      </c>
      <c r="F26" s="75" t="s">
        <v>76</v>
      </c>
      <c r="G26" s="71"/>
      <c r="H26" s="71">
        <v>73600</v>
      </c>
      <c r="I26" s="83">
        <f t="shared" si="1"/>
        <v>1</v>
      </c>
    </row>
    <row r="27" spans="1:9" s="83" customFormat="1" ht="19.5" customHeight="1">
      <c r="A27" s="68">
        <v>42008</v>
      </c>
      <c r="B27" s="93" t="s">
        <v>159</v>
      </c>
      <c r="C27" s="92">
        <f t="shared" si="2"/>
        <v>42008</v>
      </c>
      <c r="D27" s="72" t="s">
        <v>160</v>
      </c>
      <c r="E27" s="72" t="s">
        <v>91</v>
      </c>
      <c r="F27" s="75" t="s">
        <v>132</v>
      </c>
      <c r="G27" s="72"/>
      <c r="H27" s="71">
        <v>17690000</v>
      </c>
      <c r="I27" s="83">
        <f t="shared" si="1"/>
        <v>1</v>
      </c>
    </row>
    <row r="28" spans="1:9" s="84" customFormat="1" ht="19.5" customHeight="1">
      <c r="A28" s="68">
        <v>42008</v>
      </c>
      <c r="B28" s="93" t="s">
        <v>159</v>
      </c>
      <c r="C28" s="92">
        <f t="shared" si="2"/>
        <v>42008</v>
      </c>
      <c r="D28" s="72" t="s">
        <v>161</v>
      </c>
      <c r="E28" s="72" t="s">
        <v>91</v>
      </c>
      <c r="F28" s="75" t="s">
        <v>76</v>
      </c>
      <c r="G28" s="72"/>
      <c r="H28" s="71">
        <v>1769000</v>
      </c>
      <c r="I28" s="83">
        <f t="shared" si="1"/>
        <v>1</v>
      </c>
    </row>
    <row r="29" spans="1:9" s="83" customFormat="1" ht="19.5" customHeight="1">
      <c r="A29" s="68">
        <v>42008</v>
      </c>
      <c r="B29" s="93" t="s">
        <v>159</v>
      </c>
      <c r="C29" s="92">
        <f t="shared" si="2"/>
        <v>42008</v>
      </c>
      <c r="D29" s="70" t="s">
        <v>162</v>
      </c>
      <c r="E29" s="72" t="s">
        <v>91</v>
      </c>
      <c r="F29" s="75" t="s">
        <v>132</v>
      </c>
      <c r="G29" s="72"/>
      <c r="H29" s="71">
        <v>41420000</v>
      </c>
      <c r="I29" s="83">
        <f t="shared" si="1"/>
        <v>1</v>
      </c>
    </row>
    <row r="30" spans="1:9" s="83" customFormat="1" ht="19.5" customHeight="1">
      <c r="A30" s="68">
        <v>42008</v>
      </c>
      <c r="B30" s="93" t="s">
        <v>159</v>
      </c>
      <c r="C30" s="92">
        <f t="shared" si="2"/>
        <v>42008</v>
      </c>
      <c r="D30" s="70" t="s">
        <v>163</v>
      </c>
      <c r="E30" s="72" t="s">
        <v>91</v>
      </c>
      <c r="F30" s="75" t="s">
        <v>76</v>
      </c>
      <c r="G30" s="72"/>
      <c r="H30" s="71">
        <v>4142000</v>
      </c>
      <c r="I30" s="83">
        <f t="shared" si="1"/>
        <v>1</v>
      </c>
    </row>
    <row r="31" spans="1:9" s="83" customFormat="1" ht="19.5" customHeight="1">
      <c r="A31" s="68">
        <v>42008</v>
      </c>
      <c r="B31" s="93" t="s">
        <v>159</v>
      </c>
      <c r="C31" s="92">
        <f t="shared" si="2"/>
        <v>42008</v>
      </c>
      <c r="D31" s="72" t="s">
        <v>164</v>
      </c>
      <c r="E31" s="72" t="s">
        <v>91</v>
      </c>
      <c r="F31" s="75" t="s">
        <v>132</v>
      </c>
      <c r="G31" s="72"/>
      <c r="H31" s="71">
        <v>39468000</v>
      </c>
      <c r="I31" s="83">
        <f t="shared" si="1"/>
        <v>1</v>
      </c>
    </row>
    <row r="32" spans="1:9" s="83" customFormat="1" ht="19.5" customHeight="1">
      <c r="A32" s="68">
        <v>42008</v>
      </c>
      <c r="B32" s="93" t="s">
        <v>159</v>
      </c>
      <c r="C32" s="92">
        <f t="shared" si="2"/>
        <v>42008</v>
      </c>
      <c r="D32" s="72" t="s">
        <v>165</v>
      </c>
      <c r="E32" s="72" t="s">
        <v>91</v>
      </c>
      <c r="F32" s="75" t="s">
        <v>76</v>
      </c>
      <c r="G32" s="72"/>
      <c r="H32" s="71">
        <v>3946800</v>
      </c>
      <c r="I32" s="83">
        <f t="shared" si="1"/>
        <v>1</v>
      </c>
    </row>
    <row r="33" spans="1:9" s="83" customFormat="1" ht="19.5" customHeight="1">
      <c r="A33" s="68">
        <v>42033</v>
      </c>
      <c r="B33" s="80" t="s">
        <v>141</v>
      </c>
      <c r="C33" s="92">
        <f t="shared" si="2"/>
        <v>42033</v>
      </c>
      <c r="D33" s="72" t="s">
        <v>166</v>
      </c>
      <c r="E33" s="72" t="s">
        <v>91</v>
      </c>
      <c r="F33" s="75" t="s">
        <v>142</v>
      </c>
      <c r="G33" s="72">
        <v>90000000</v>
      </c>
      <c r="H33" s="71"/>
      <c r="I33" s="83">
        <f t="shared" si="1"/>
        <v>1</v>
      </c>
    </row>
    <row r="34" spans="1:9" s="83" customFormat="1" ht="19.5" customHeight="1">
      <c r="A34" s="68">
        <v>42005</v>
      </c>
      <c r="B34" s="93" t="s">
        <v>169</v>
      </c>
      <c r="C34" s="68">
        <f t="shared" si="2"/>
        <v>42005</v>
      </c>
      <c r="D34" s="70" t="s">
        <v>170</v>
      </c>
      <c r="E34" s="70" t="s">
        <v>92</v>
      </c>
      <c r="F34" s="75" t="s">
        <v>132</v>
      </c>
      <c r="G34" s="72"/>
      <c r="H34" s="71">
        <v>11666667</v>
      </c>
      <c r="I34" s="83">
        <f t="shared" si="1"/>
        <v>1</v>
      </c>
    </row>
    <row r="35" spans="1:9" s="84" customFormat="1" ht="19.5" customHeight="1">
      <c r="A35" s="68">
        <v>42005</v>
      </c>
      <c r="B35" s="93" t="s">
        <v>169</v>
      </c>
      <c r="C35" s="68">
        <f t="shared" si="2"/>
        <v>42005</v>
      </c>
      <c r="D35" s="70" t="s">
        <v>171</v>
      </c>
      <c r="E35" s="70" t="s">
        <v>92</v>
      </c>
      <c r="F35" s="75" t="s">
        <v>76</v>
      </c>
      <c r="G35" s="72"/>
      <c r="H35" s="71">
        <v>583333</v>
      </c>
      <c r="I35" s="83">
        <f t="shared" si="1"/>
        <v>1</v>
      </c>
    </row>
    <row r="36" spans="1:9" s="83" customFormat="1" ht="19.5" customHeight="1">
      <c r="A36" s="68">
        <v>42010</v>
      </c>
      <c r="B36" s="69" t="s">
        <v>141</v>
      </c>
      <c r="C36" s="68">
        <v>42010</v>
      </c>
      <c r="D36" s="70" t="s">
        <v>175</v>
      </c>
      <c r="E36" s="70" t="s">
        <v>96</v>
      </c>
      <c r="F36" s="75" t="s">
        <v>142</v>
      </c>
      <c r="G36" s="71">
        <v>32549000</v>
      </c>
      <c r="H36" s="71"/>
      <c r="I36" s="83">
        <f t="shared" si="1"/>
        <v>1</v>
      </c>
    </row>
    <row r="37" spans="1:9" s="83" customFormat="1" ht="19.5" customHeight="1">
      <c r="A37" s="68">
        <v>42030</v>
      </c>
      <c r="B37" s="75" t="s">
        <v>176</v>
      </c>
      <c r="C37" s="68">
        <v>42030</v>
      </c>
      <c r="D37" s="70" t="s">
        <v>177</v>
      </c>
      <c r="E37" s="70" t="s">
        <v>96</v>
      </c>
      <c r="F37" s="75">
        <v>642</v>
      </c>
      <c r="G37" s="71"/>
      <c r="H37" s="71">
        <v>3300000</v>
      </c>
      <c r="I37" s="83">
        <f t="shared" si="1"/>
        <v>1</v>
      </c>
    </row>
    <row r="38" spans="1:9" s="83" customFormat="1" ht="19.5" customHeight="1">
      <c r="A38" s="68">
        <v>42030</v>
      </c>
      <c r="B38" s="75" t="s">
        <v>176</v>
      </c>
      <c r="C38" s="68">
        <v>42030</v>
      </c>
      <c r="D38" s="70" t="s">
        <v>178</v>
      </c>
      <c r="E38" s="70" t="s">
        <v>96</v>
      </c>
      <c r="F38" s="75" t="s">
        <v>76</v>
      </c>
      <c r="G38" s="71"/>
      <c r="H38" s="71">
        <v>330000</v>
      </c>
      <c r="I38" s="83">
        <f t="shared" si="1"/>
        <v>1</v>
      </c>
    </row>
    <row r="39" spans="1:9" s="83" customFormat="1" ht="19.5" customHeight="1">
      <c r="A39" s="68">
        <v>42011</v>
      </c>
      <c r="B39" s="93" t="s">
        <v>179</v>
      </c>
      <c r="C39" s="92">
        <v>42011</v>
      </c>
      <c r="D39" s="70" t="s">
        <v>180</v>
      </c>
      <c r="E39" s="70" t="s">
        <v>97</v>
      </c>
      <c r="F39" s="75">
        <v>641</v>
      </c>
      <c r="G39" s="72"/>
      <c r="H39" s="71">
        <v>4881507</v>
      </c>
      <c r="I39" s="83">
        <f t="shared" si="1"/>
        <v>1</v>
      </c>
    </row>
    <row r="40" spans="1:9" s="83" customFormat="1" ht="19.5" customHeight="1">
      <c r="A40" s="68">
        <v>42011</v>
      </c>
      <c r="B40" s="93" t="s">
        <v>179</v>
      </c>
      <c r="C40" s="92">
        <v>42011</v>
      </c>
      <c r="D40" s="70" t="s">
        <v>181</v>
      </c>
      <c r="E40" s="70" t="s">
        <v>97</v>
      </c>
      <c r="F40" s="75">
        <v>1331</v>
      </c>
      <c r="G40" s="72"/>
      <c r="H40" s="71">
        <v>488151</v>
      </c>
      <c r="I40" s="83">
        <f t="shared" si="1"/>
        <v>1</v>
      </c>
    </row>
    <row r="41" spans="1:9" s="83" customFormat="1" ht="19.5" customHeight="1">
      <c r="A41" s="68">
        <v>42024</v>
      </c>
      <c r="B41" s="80" t="s">
        <v>141</v>
      </c>
      <c r="C41" s="92">
        <v>42024</v>
      </c>
      <c r="D41" s="70" t="s">
        <v>182</v>
      </c>
      <c r="E41" s="70" t="s">
        <v>97</v>
      </c>
      <c r="F41" s="75" t="s">
        <v>142</v>
      </c>
      <c r="G41" s="72">
        <v>5369658</v>
      </c>
      <c r="H41" s="71"/>
      <c r="I41" s="83">
        <f t="shared" si="1"/>
        <v>1</v>
      </c>
    </row>
    <row r="42" spans="1:9" s="83" customFormat="1" ht="19.5" customHeight="1">
      <c r="A42" s="68">
        <v>42006</v>
      </c>
      <c r="B42" s="74" t="s">
        <v>57</v>
      </c>
      <c r="C42" s="68">
        <v>42004</v>
      </c>
      <c r="D42" s="70" t="s">
        <v>187</v>
      </c>
      <c r="E42" s="141" t="s">
        <v>327</v>
      </c>
      <c r="F42" s="75" t="s">
        <v>284</v>
      </c>
      <c r="G42" s="71"/>
      <c r="H42" s="71">
        <v>3520000</v>
      </c>
      <c r="I42" s="83">
        <f t="shared" si="1"/>
        <v>1</v>
      </c>
    </row>
    <row r="43" spans="1:9" s="83" customFormat="1" ht="19.5" customHeight="1">
      <c r="A43" s="68">
        <v>42006</v>
      </c>
      <c r="B43" s="74" t="s">
        <v>57</v>
      </c>
      <c r="C43" s="92">
        <v>42004</v>
      </c>
      <c r="D43" s="70" t="s">
        <v>187</v>
      </c>
      <c r="E43" s="141" t="s">
        <v>327</v>
      </c>
      <c r="F43" s="75" t="s">
        <v>284</v>
      </c>
      <c r="G43" s="71"/>
      <c r="H43" s="71">
        <v>4647000</v>
      </c>
      <c r="I43" s="83">
        <f t="shared" si="1"/>
        <v>1</v>
      </c>
    </row>
    <row r="44" spans="1:9" s="83" customFormat="1" ht="19.5" customHeight="1">
      <c r="A44" s="68">
        <v>42006</v>
      </c>
      <c r="B44" s="74" t="s">
        <v>57</v>
      </c>
      <c r="C44" s="92">
        <v>42004</v>
      </c>
      <c r="D44" s="70" t="s">
        <v>187</v>
      </c>
      <c r="E44" s="141" t="s">
        <v>327</v>
      </c>
      <c r="F44" s="75" t="s">
        <v>284</v>
      </c>
      <c r="G44" s="71"/>
      <c r="H44" s="71">
        <v>1795000</v>
      </c>
      <c r="I44" s="83">
        <f t="shared" si="1"/>
        <v>1</v>
      </c>
    </row>
    <row r="45" spans="1:9" s="83" customFormat="1" ht="19.5" customHeight="1">
      <c r="A45" s="68">
        <v>42010</v>
      </c>
      <c r="B45" s="74" t="s">
        <v>141</v>
      </c>
      <c r="C45" s="92">
        <v>42010</v>
      </c>
      <c r="D45" s="70" t="s">
        <v>188</v>
      </c>
      <c r="E45" s="141" t="s">
        <v>327</v>
      </c>
      <c r="F45" s="75" t="s">
        <v>142</v>
      </c>
      <c r="G45" s="71">
        <v>1560000</v>
      </c>
      <c r="H45" s="71"/>
      <c r="I45" s="83">
        <f t="shared" si="1"/>
        <v>1</v>
      </c>
    </row>
    <row r="46" spans="1:9" s="83" customFormat="1" ht="19.5" customHeight="1">
      <c r="A46" s="68">
        <v>42010</v>
      </c>
      <c r="B46" s="74" t="s">
        <v>141</v>
      </c>
      <c r="C46" s="68">
        <v>42010</v>
      </c>
      <c r="D46" s="70" t="s">
        <v>188</v>
      </c>
      <c r="E46" s="141" t="s">
        <v>327</v>
      </c>
      <c r="F46" s="75" t="s">
        <v>142</v>
      </c>
      <c r="G46" s="71">
        <v>3755000</v>
      </c>
      <c r="H46" s="71"/>
      <c r="I46" s="83">
        <f t="shared" si="1"/>
        <v>1</v>
      </c>
    </row>
    <row r="47" spans="1:9" s="83" customFormat="1" ht="19.5" customHeight="1">
      <c r="A47" s="68">
        <v>42024</v>
      </c>
      <c r="B47" s="74" t="s">
        <v>141</v>
      </c>
      <c r="C47" s="68">
        <v>42024</v>
      </c>
      <c r="D47" s="70" t="s">
        <v>189</v>
      </c>
      <c r="E47" s="141" t="s">
        <v>327</v>
      </c>
      <c r="F47" s="75" t="s">
        <v>142</v>
      </c>
      <c r="G47" s="71">
        <v>780000</v>
      </c>
      <c r="H47" s="71"/>
      <c r="I47" s="83">
        <f t="shared" si="1"/>
        <v>1</v>
      </c>
    </row>
    <row r="48" spans="1:9" ht="19.5" customHeight="1">
      <c r="A48" s="68">
        <v>42024</v>
      </c>
      <c r="B48" s="74" t="s">
        <v>141</v>
      </c>
      <c r="C48" s="92">
        <v>42024</v>
      </c>
      <c r="D48" s="72" t="s">
        <v>189</v>
      </c>
      <c r="E48" s="141" t="s">
        <v>327</v>
      </c>
      <c r="F48" s="75" t="s">
        <v>142</v>
      </c>
      <c r="G48" s="71">
        <v>3867000</v>
      </c>
      <c r="H48" s="71"/>
      <c r="I48" s="83">
        <f t="shared" si="1"/>
        <v>1</v>
      </c>
    </row>
    <row r="49" spans="1:9" ht="19.5" customHeight="1">
      <c r="A49" s="68">
        <v>42010</v>
      </c>
      <c r="B49" s="68" t="s">
        <v>141</v>
      </c>
      <c r="C49" s="68">
        <v>42010</v>
      </c>
      <c r="D49" s="72" t="s">
        <v>192</v>
      </c>
      <c r="E49" s="72" t="s">
        <v>328</v>
      </c>
      <c r="F49" s="75" t="s">
        <v>142</v>
      </c>
      <c r="G49" s="72">
        <v>23850112</v>
      </c>
      <c r="H49" s="71"/>
      <c r="I49" s="83">
        <f t="shared" si="1"/>
        <v>1</v>
      </c>
    </row>
    <row r="50" spans="1:9" ht="19.5" customHeight="1">
      <c r="A50" s="82">
        <v>42017</v>
      </c>
      <c r="B50" s="97" t="s">
        <v>193</v>
      </c>
      <c r="C50" s="68">
        <v>42017</v>
      </c>
      <c r="D50" s="96" t="s">
        <v>194</v>
      </c>
      <c r="E50" s="72" t="s">
        <v>328</v>
      </c>
      <c r="F50" s="95" t="s">
        <v>284</v>
      </c>
      <c r="G50" s="96"/>
      <c r="H50" s="76">
        <v>2000000</v>
      </c>
      <c r="I50" s="83">
        <f t="shared" si="1"/>
        <v>1</v>
      </c>
    </row>
    <row r="51" spans="1:9" ht="19.5" customHeight="1">
      <c r="A51" s="82">
        <v>42017</v>
      </c>
      <c r="B51" s="97" t="s">
        <v>193</v>
      </c>
      <c r="C51" s="68">
        <v>42017</v>
      </c>
      <c r="D51" s="96" t="s">
        <v>195</v>
      </c>
      <c r="E51" s="72" t="s">
        <v>328</v>
      </c>
      <c r="F51" s="95" t="s">
        <v>76</v>
      </c>
      <c r="G51" s="96"/>
      <c r="H51" s="76">
        <v>200000</v>
      </c>
      <c r="I51" s="83">
        <f t="shared" si="1"/>
        <v>1</v>
      </c>
    </row>
    <row r="52" spans="1:9" ht="19.5" customHeight="1">
      <c r="A52" s="68">
        <v>42035</v>
      </c>
      <c r="B52" s="93" t="s">
        <v>57</v>
      </c>
      <c r="C52" s="68">
        <v>42030</v>
      </c>
      <c r="D52" s="72" t="s">
        <v>196</v>
      </c>
      <c r="E52" s="72" t="s">
        <v>328</v>
      </c>
      <c r="F52" s="75" t="s">
        <v>284</v>
      </c>
      <c r="G52" s="72"/>
      <c r="H52" s="71">
        <v>95012412</v>
      </c>
      <c r="I52" s="83">
        <f t="shared" si="1"/>
        <v>1</v>
      </c>
    </row>
    <row r="53" spans="1:9" ht="19.5" customHeight="1">
      <c r="A53" s="82">
        <v>42035</v>
      </c>
      <c r="B53" s="93" t="s">
        <v>57</v>
      </c>
      <c r="C53" s="68">
        <v>42030</v>
      </c>
      <c r="D53" s="96" t="s">
        <v>197</v>
      </c>
      <c r="E53" s="72" t="s">
        <v>328</v>
      </c>
      <c r="F53" s="95" t="s">
        <v>76</v>
      </c>
      <c r="G53" s="96"/>
      <c r="H53" s="264">
        <v>9501241</v>
      </c>
      <c r="I53" s="83">
        <f t="shared" si="1"/>
        <v>1</v>
      </c>
    </row>
    <row r="54" spans="1:9" ht="19.5" customHeight="1">
      <c r="A54" s="82">
        <v>42011</v>
      </c>
      <c r="B54" s="145" t="s">
        <v>141</v>
      </c>
      <c r="C54" s="82">
        <f t="shared" ref="C54:C79" si="3">A54</f>
        <v>42011</v>
      </c>
      <c r="D54" s="77" t="s">
        <v>200</v>
      </c>
      <c r="E54" s="70" t="s">
        <v>329</v>
      </c>
      <c r="F54" s="95" t="s">
        <v>142</v>
      </c>
      <c r="G54" s="76">
        <v>100000000</v>
      </c>
      <c r="H54" s="76"/>
      <c r="I54" s="83">
        <f t="shared" si="1"/>
        <v>1</v>
      </c>
    </row>
    <row r="55" spans="1:9" ht="19.5" customHeight="1">
      <c r="A55" s="82">
        <v>42012</v>
      </c>
      <c r="B55" s="95" t="s">
        <v>201</v>
      </c>
      <c r="C55" s="82">
        <f t="shared" si="3"/>
        <v>42012</v>
      </c>
      <c r="D55" s="77" t="s">
        <v>202</v>
      </c>
      <c r="E55" s="70" t="s">
        <v>329</v>
      </c>
      <c r="F55" s="95" t="s">
        <v>284</v>
      </c>
      <c r="G55" s="76"/>
      <c r="H55" s="76">
        <v>3284910</v>
      </c>
      <c r="I55" s="83">
        <f t="shared" si="1"/>
        <v>1</v>
      </c>
    </row>
    <row r="56" spans="1:9" ht="19.5" customHeight="1">
      <c r="A56" s="82">
        <v>42012</v>
      </c>
      <c r="B56" s="95" t="s">
        <v>201</v>
      </c>
      <c r="C56" s="82">
        <f t="shared" si="3"/>
        <v>42012</v>
      </c>
      <c r="D56" s="77" t="s">
        <v>203</v>
      </c>
      <c r="E56" s="70" t="s">
        <v>329</v>
      </c>
      <c r="F56" s="95" t="s">
        <v>76</v>
      </c>
      <c r="G56" s="76"/>
      <c r="H56" s="76">
        <v>328491</v>
      </c>
      <c r="I56" s="83">
        <f t="shared" si="1"/>
        <v>1</v>
      </c>
    </row>
    <row r="57" spans="1:9" ht="19.5" customHeight="1">
      <c r="A57" s="82">
        <v>42012</v>
      </c>
      <c r="B57" s="95" t="s">
        <v>204</v>
      </c>
      <c r="C57" s="82">
        <f t="shared" si="3"/>
        <v>42012</v>
      </c>
      <c r="D57" s="77" t="s">
        <v>205</v>
      </c>
      <c r="E57" s="70" t="s">
        <v>329</v>
      </c>
      <c r="F57" s="95" t="s">
        <v>284</v>
      </c>
      <c r="G57" s="76"/>
      <c r="H57" s="76">
        <v>2683750</v>
      </c>
      <c r="I57" s="83">
        <f t="shared" si="1"/>
        <v>1</v>
      </c>
    </row>
    <row r="58" spans="1:9" ht="19.5" customHeight="1">
      <c r="A58" s="82">
        <v>42012</v>
      </c>
      <c r="B58" s="95" t="s">
        <v>204</v>
      </c>
      <c r="C58" s="82">
        <f t="shared" si="3"/>
        <v>42012</v>
      </c>
      <c r="D58" s="77" t="s">
        <v>206</v>
      </c>
      <c r="E58" s="70" t="s">
        <v>329</v>
      </c>
      <c r="F58" s="95" t="s">
        <v>76</v>
      </c>
      <c r="G58" s="76"/>
      <c r="H58" s="76">
        <v>268375</v>
      </c>
      <c r="I58" s="83">
        <f t="shared" si="1"/>
        <v>1</v>
      </c>
    </row>
    <row r="59" spans="1:9" ht="19.5" customHeight="1">
      <c r="A59" s="82">
        <v>42012</v>
      </c>
      <c r="B59" s="95" t="s">
        <v>207</v>
      </c>
      <c r="C59" s="82">
        <f t="shared" si="3"/>
        <v>42012</v>
      </c>
      <c r="D59" s="77" t="s">
        <v>208</v>
      </c>
      <c r="E59" s="70" t="s">
        <v>329</v>
      </c>
      <c r="F59" s="95" t="s">
        <v>284</v>
      </c>
      <c r="G59" s="76"/>
      <c r="H59" s="76">
        <v>15029000</v>
      </c>
      <c r="I59" s="83">
        <f t="shared" si="1"/>
        <v>1</v>
      </c>
    </row>
    <row r="60" spans="1:9" ht="19.5" customHeight="1">
      <c r="A60" s="82">
        <v>42012</v>
      </c>
      <c r="B60" s="145" t="s">
        <v>141</v>
      </c>
      <c r="C60" s="82">
        <f t="shared" si="3"/>
        <v>42012</v>
      </c>
      <c r="D60" s="77" t="s">
        <v>200</v>
      </c>
      <c r="E60" s="70" t="s">
        <v>329</v>
      </c>
      <c r="F60" s="95" t="s">
        <v>142</v>
      </c>
      <c r="G60" s="76">
        <v>76607913</v>
      </c>
      <c r="H60" s="76"/>
      <c r="I60" s="83">
        <f t="shared" si="1"/>
        <v>1</v>
      </c>
    </row>
    <row r="61" spans="1:9" ht="19.5" customHeight="1">
      <c r="A61" s="82">
        <v>42015</v>
      </c>
      <c r="B61" s="95" t="s">
        <v>209</v>
      </c>
      <c r="C61" s="82">
        <f t="shared" si="3"/>
        <v>42015</v>
      </c>
      <c r="D61" s="77" t="s">
        <v>208</v>
      </c>
      <c r="E61" s="70" t="s">
        <v>329</v>
      </c>
      <c r="F61" s="95" t="s">
        <v>284</v>
      </c>
      <c r="G61" s="76"/>
      <c r="H61" s="76">
        <v>13910000</v>
      </c>
      <c r="I61" s="83">
        <f t="shared" si="1"/>
        <v>1</v>
      </c>
    </row>
    <row r="62" spans="1:9" ht="19.5" customHeight="1">
      <c r="A62" s="82">
        <v>42015</v>
      </c>
      <c r="B62" s="95" t="s">
        <v>210</v>
      </c>
      <c r="C62" s="82">
        <f t="shared" si="3"/>
        <v>42015</v>
      </c>
      <c r="D62" s="77" t="s">
        <v>211</v>
      </c>
      <c r="E62" s="70" t="s">
        <v>329</v>
      </c>
      <c r="F62" s="95" t="s">
        <v>284</v>
      </c>
      <c r="G62" s="76"/>
      <c r="H62" s="76">
        <v>5949200</v>
      </c>
      <c r="I62" s="83">
        <f t="shared" si="1"/>
        <v>1</v>
      </c>
    </row>
    <row r="63" spans="1:9" ht="19.5" customHeight="1">
      <c r="A63" s="82">
        <v>42015</v>
      </c>
      <c r="B63" s="95" t="s">
        <v>210</v>
      </c>
      <c r="C63" s="82">
        <f t="shared" si="3"/>
        <v>42015</v>
      </c>
      <c r="D63" s="77" t="s">
        <v>212</v>
      </c>
      <c r="E63" s="70" t="s">
        <v>329</v>
      </c>
      <c r="F63" s="95" t="s">
        <v>76</v>
      </c>
      <c r="G63" s="76"/>
      <c r="H63" s="76">
        <v>594920</v>
      </c>
      <c r="I63" s="83">
        <f t="shared" si="1"/>
        <v>1</v>
      </c>
    </row>
    <row r="64" spans="1:9" ht="19.5" customHeight="1">
      <c r="A64" s="82">
        <v>42023</v>
      </c>
      <c r="B64" s="95" t="s">
        <v>213</v>
      </c>
      <c r="C64" s="82">
        <f t="shared" si="3"/>
        <v>42023</v>
      </c>
      <c r="D64" s="77" t="s">
        <v>208</v>
      </c>
      <c r="E64" s="70" t="s">
        <v>329</v>
      </c>
      <c r="F64" s="95" t="s">
        <v>284</v>
      </c>
      <c r="G64" s="76"/>
      <c r="H64" s="76">
        <v>14531600</v>
      </c>
      <c r="I64" s="83">
        <f t="shared" si="1"/>
        <v>1</v>
      </c>
    </row>
    <row r="65" spans="1:9" ht="19.5" customHeight="1">
      <c r="A65" s="68">
        <v>42023</v>
      </c>
      <c r="B65" s="75" t="s">
        <v>214</v>
      </c>
      <c r="C65" s="68">
        <f t="shared" si="3"/>
        <v>42023</v>
      </c>
      <c r="D65" s="70" t="s">
        <v>211</v>
      </c>
      <c r="E65" s="70" t="s">
        <v>329</v>
      </c>
      <c r="F65" s="75" t="s">
        <v>284</v>
      </c>
      <c r="G65" s="71"/>
      <c r="H65" s="71">
        <v>5940860</v>
      </c>
      <c r="I65" s="83">
        <f t="shared" si="1"/>
        <v>1</v>
      </c>
    </row>
    <row r="66" spans="1:9" ht="19.5" customHeight="1">
      <c r="A66" s="68">
        <v>42023</v>
      </c>
      <c r="B66" s="75" t="s">
        <v>214</v>
      </c>
      <c r="C66" s="68">
        <f t="shared" si="3"/>
        <v>42023</v>
      </c>
      <c r="D66" s="70" t="s">
        <v>212</v>
      </c>
      <c r="E66" s="70" t="s">
        <v>329</v>
      </c>
      <c r="F66" s="75" t="s">
        <v>76</v>
      </c>
      <c r="G66" s="71"/>
      <c r="H66" s="71">
        <v>594086</v>
      </c>
      <c r="I66" s="83">
        <f t="shared" si="1"/>
        <v>1</v>
      </c>
    </row>
    <row r="67" spans="1:9" ht="19.5" customHeight="1">
      <c r="A67" s="68">
        <v>42010</v>
      </c>
      <c r="B67" s="74" t="s">
        <v>141</v>
      </c>
      <c r="C67" s="68">
        <f t="shared" si="3"/>
        <v>42010</v>
      </c>
      <c r="D67" s="72" t="s">
        <v>219</v>
      </c>
      <c r="E67" s="72" t="s">
        <v>100</v>
      </c>
      <c r="F67" s="75" t="s">
        <v>142</v>
      </c>
      <c r="G67" s="71">
        <v>27638380</v>
      </c>
      <c r="H67" s="71"/>
      <c r="I67" s="83">
        <f t="shared" si="1"/>
        <v>1</v>
      </c>
    </row>
    <row r="68" spans="1:9" ht="19.5" customHeight="1">
      <c r="A68" s="68">
        <v>42011</v>
      </c>
      <c r="B68" s="91" t="s">
        <v>220</v>
      </c>
      <c r="C68" s="68">
        <f t="shared" si="3"/>
        <v>42011</v>
      </c>
      <c r="D68" s="72" t="s">
        <v>221</v>
      </c>
      <c r="E68" s="72" t="s">
        <v>100</v>
      </c>
      <c r="F68" s="75" t="s">
        <v>222</v>
      </c>
      <c r="G68" s="71"/>
      <c r="H68" s="71">
        <v>21505300</v>
      </c>
      <c r="I68" s="83">
        <f t="shared" si="1"/>
        <v>1</v>
      </c>
    </row>
    <row r="69" spans="1:9" s="83" customFormat="1" ht="20.25" customHeight="1">
      <c r="A69" s="68">
        <v>42011</v>
      </c>
      <c r="B69" s="91" t="s">
        <v>220</v>
      </c>
      <c r="C69" s="68">
        <f t="shared" si="3"/>
        <v>42011</v>
      </c>
      <c r="D69" s="72" t="s">
        <v>223</v>
      </c>
      <c r="E69" s="72" t="s">
        <v>100</v>
      </c>
      <c r="F69" s="75" t="s">
        <v>76</v>
      </c>
      <c r="G69" s="71"/>
      <c r="H69" s="71">
        <v>2150530</v>
      </c>
      <c r="I69" s="83">
        <f t="shared" si="1"/>
        <v>1</v>
      </c>
    </row>
    <row r="70" spans="1:9" ht="20.25" customHeight="1">
      <c r="A70" s="68">
        <v>42020</v>
      </c>
      <c r="B70" s="91" t="s">
        <v>224</v>
      </c>
      <c r="C70" s="68">
        <f t="shared" si="3"/>
        <v>42020</v>
      </c>
      <c r="D70" s="72" t="s">
        <v>225</v>
      </c>
      <c r="E70" s="72" t="s">
        <v>100</v>
      </c>
      <c r="F70" s="75" t="s">
        <v>222</v>
      </c>
      <c r="G70" s="71"/>
      <c r="H70" s="71">
        <v>28263400</v>
      </c>
      <c r="I70" s="83">
        <f t="shared" si="1"/>
        <v>1</v>
      </c>
    </row>
    <row r="71" spans="1:9" ht="20.25" customHeight="1">
      <c r="A71" s="68">
        <v>42020</v>
      </c>
      <c r="B71" s="91" t="s">
        <v>224</v>
      </c>
      <c r="C71" s="68">
        <f t="shared" si="3"/>
        <v>42020</v>
      </c>
      <c r="D71" s="72" t="s">
        <v>226</v>
      </c>
      <c r="E71" s="72" t="s">
        <v>100</v>
      </c>
      <c r="F71" s="75" t="s">
        <v>76</v>
      </c>
      <c r="G71" s="71"/>
      <c r="H71" s="71">
        <v>2826340</v>
      </c>
      <c r="I71" s="83">
        <f t="shared" si="1"/>
        <v>1</v>
      </c>
    </row>
    <row r="72" spans="1:9" ht="20.25" customHeight="1">
      <c r="A72" s="68">
        <v>42023</v>
      </c>
      <c r="B72" s="74" t="s">
        <v>141</v>
      </c>
      <c r="C72" s="68">
        <f t="shared" si="3"/>
        <v>42023</v>
      </c>
      <c r="D72" s="72" t="s">
        <v>227</v>
      </c>
      <c r="E72" s="72" t="s">
        <v>100</v>
      </c>
      <c r="F72" s="75" t="s">
        <v>142</v>
      </c>
      <c r="G72" s="71">
        <v>23655830</v>
      </c>
      <c r="H72" s="71"/>
      <c r="I72" s="83">
        <f t="shared" si="1"/>
        <v>1</v>
      </c>
    </row>
    <row r="73" spans="1:9" ht="20.25" customHeight="1">
      <c r="A73" s="68">
        <v>42030</v>
      </c>
      <c r="B73" s="91" t="s">
        <v>228</v>
      </c>
      <c r="C73" s="68">
        <f t="shared" si="3"/>
        <v>42030</v>
      </c>
      <c r="D73" s="72" t="s">
        <v>229</v>
      </c>
      <c r="E73" s="72" t="s">
        <v>100</v>
      </c>
      <c r="F73" s="75" t="s">
        <v>222</v>
      </c>
      <c r="G73" s="71"/>
      <c r="H73" s="71">
        <v>21718400</v>
      </c>
      <c r="I73" s="83">
        <f t="shared" si="1"/>
        <v>1</v>
      </c>
    </row>
    <row r="74" spans="1:9" ht="20.25" customHeight="1">
      <c r="A74" s="68">
        <v>42030</v>
      </c>
      <c r="B74" s="91" t="s">
        <v>228</v>
      </c>
      <c r="C74" s="68">
        <f t="shared" si="3"/>
        <v>42030</v>
      </c>
      <c r="D74" s="72" t="s">
        <v>230</v>
      </c>
      <c r="E74" s="72" t="s">
        <v>100</v>
      </c>
      <c r="F74" s="75" t="s">
        <v>76</v>
      </c>
      <c r="G74" s="71"/>
      <c r="H74" s="71">
        <v>2171840</v>
      </c>
      <c r="I74" s="83">
        <f t="shared" si="1"/>
        <v>1</v>
      </c>
    </row>
    <row r="75" spans="1:9" ht="20.25" customHeight="1">
      <c r="A75" s="68">
        <v>42033</v>
      </c>
      <c r="B75" s="74" t="s">
        <v>141</v>
      </c>
      <c r="C75" s="68">
        <f t="shared" si="3"/>
        <v>42033</v>
      </c>
      <c r="D75" s="72" t="s">
        <v>231</v>
      </c>
      <c r="E75" s="72" t="s">
        <v>100</v>
      </c>
      <c r="F75" s="75" t="s">
        <v>142</v>
      </c>
      <c r="G75" s="71">
        <v>31089740</v>
      </c>
      <c r="H75" s="71"/>
      <c r="I75" s="83">
        <f t="shared" si="1"/>
        <v>1</v>
      </c>
    </row>
    <row r="76" spans="1:9" s="83" customFormat="1" ht="19.5" customHeight="1">
      <c r="A76" s="68">
        <v>42005</v>
      </c>
      <c r="B76" s="69" t="s">
        <v>330</v>
      </c>
      <c r="C76" s="68">
        <f t="shared" si="3"/>
        <v>42005</v>
      </c>
      <c r="D76" s="70" t="s">
        <v>334</v>
      </c>
      <c r="E76" s="70" t="s">
        <v>92</v>
      </c>
      <c r="F76" s="75" t="s">
        <v>358</v>
      </c>
      <c r="G76" s="71">
        <v>12250000</v>
      </c>
      <c r="H76" s="71"/>
      <c r="I76" s="83">
        <f t="shared" si="1"/>
        <v>1</v>
      </c>
    </row>
    <row r="77" spans="1:9" s="83" customFormat="1" ht="19.5" customHeight="1">
      <c r="A77" s="68">
        <v>42010</v>
      </c>
      <c r="B77" s="69" t="s">
        <v>331</v>
      </c>
      <c r="C77" s="68">
        <f t="shared" si="3"/>
        <v>42010</v>
      </c>
      <c r="D77" s="70" t="s">
        <v>335</v>
      </c>
      <c r="E77" s="70" t="s">
        <v>87</v>
      </c>
      <c r="F77" s="75" t="s">
        <v>358</v>
      </c>
      <c r="G77" s="71">
        <v>10459999</v>
      </c>
      <c r="H77" s="71"/>
      <c r="I77" s="83">
        <f t="shared" si="1"/>
        <v>1</v>
      </c>
    </row>
    <row r="78" spans="1:9" s="83" customFormat="1" ht="19.5" customHeight="1">
      <c r="A78" s="85">
        <v>42029</v>
      </c>
      <c r="B78" s="86" t="s">
        <v>332</v>
      </c>
      <c r="C78" s="68">
        <f t="shared" si="3"/>
        <v>42029</v>
      </c>
      <c r="D78" s="87" t="s">
        <v>336</v>
      </c>
      <c r="E78" s="87" t="s">
        <v>86</v>
      </c>
      <c r="F78" s="75" t="s">
        <v>358</v>
      </c>
      <c r="G78" s="89">
        <v>1964270</v>
      </c>
      <c r="H78" s="89"/>
      <c r="I78" s="83">
        <f t="shared" ref="I78:I142" si="4">IF(A78&lt;&gt;"",MONTH(A78),"")</f>
        <v>1</v>
      </c>
    </row>
    <row r="79" spans="1:9" s="83" customFormat="1" ht="19.5" customHeight="1">
      <c r="A79" s="85">
        <v>42032</v>
      </c>
      <c r="B79" s="86" t="s">
        <v>333</v>
      </c>
      <c r="C79" s="68">
        <f t="shared" si="3"/>
        <v>42032</v>
      </c>
      <c r="D79" s="87" t="s">
        <v>336</v>
      </c>
      <c r="E79" s="87" t="s">
        <v>86</v>
      </c>
      <c r="F79" s="75" t="s">
        <v>358</v>
      </c>
      <c r="G79" s="89">
        <v>5499956</v>
      </c>
      <c r="H79" s="89"/>
      <c r="I79" s="83">
        <f t="shared" si="4"/>
        <v>1</v>
      </c>
    </row>
    <row r="80" spans="1:9" ht="19.5" customHeight="1">
      <c r="A80" s="85">
        <v>42035</v>
      </c>
      <c r="B80" s="86" t="s">
        <v>531</v>
      </c>
      <c r="C80" s="68">
        <v>42035</v>
      </c>
      <c r="D80" s="87" t="s">
        <v>532</v>
      </c>
      <c r="E80" s="87" t="s">
        <v>94</v>
      </c>
      <c r="F80" s="75" t="s">
        <v>358</v>
      </c>
      <c r="G80" s="89">
        <v>13867000</v>
      </c>
      <c r="H80" s="89"/>
      <c r="I80" s="83">
        <f t="shared" si="4"/>
        <v>1</v>
      </c>
    </row>
    <row r="81" spans="1:9" ht="19.5" customHeight="1">
      <c r="A81" s="85">
        <v>42035</v>
      </c>
      <c r="B81" s="86" t="s">
        <v>829</v>
      </c>
      <c r="C81" s="68">
        <v>42035</v>
      </c>
      <c r="D81" s="87" t="s">
        <v>830</v>
      </c>
      <c r="E81" s="87" t="s">
        <v>93</v>
      </c>
      <c r="F81" s="75" t="s">
        <v>358</v>
      </c>
      <c r="G81" s="89"/>
      <c r="H81" s="89">
        <v>56155000</v>
      </c>
      <c r="I81" s="83">
        <f t="shared" ref="I81" si="5">IF(A81&lt;&gt;"",MONTH(A81),"")</f>
        <v>1</v>
      </c>
    </row>
    <row r="82" spans="1:9" ht="19.5" customHeight="1">
      <c r="A82" s="85">
        <f t="shared" ref="A82:A122" si="6">C82</f>
        <v>42012</v>
      </c>
      <c r="B82" s="86" t="s">
        <v>399</v>
      </c>
      <c r="C82" s="85">
        <v>42012</v>
      </c>
      <c r="D82" s="87" t="s">
        <v>342</v>
      </c>
      <c r="E82" s="87" t="s">
        <v>303</v>
      </c>
      <c r="F82" s="88" t="s">
        <v>266</v>
      </c>
      <c r="G82" s="89"/>
      <c r="H82" s="89">
        <v>107640000</v>
      </c>
      <c r="I82" s="83">
        <f t="shared" si="4"/>
        <v>1</v>
      </c>
    </row>
    <row r="83" spans="1:9" ht="19.5" customHeight="1">
      <c r="A83" s="85">
        <f t="shared" si="6"/>
        <v>42012</v>
      </c>
      <c r="B83" s="86" t="s">
        <v>400</v>
      </c>
      <c r="C83" s="85">
        <v>42012</v>
      </c>
      <c r="D83" s="87" t="s">
        <v>342</v>
      </c>
      <c r="E83" s="87" t="s">
        <v>105</v>
      </c>
      <c r="F83" s="88" t="s">
        <v>266</v>
      </c>
      <c r="G83" s="89"/>
      <c r="H83" s="89">
        <v>101340000</v>
      </c>
      <c r="I83" s="83">
        <f t="shared" si="4"/>
        <v>1</v>
      </c>
    </row>
    <row r="84" spans="1:9" ht="19.5" customHeight="1">
      <c r="A84" s="85">
        <f t="shared" si="6"/>
        <v>42012</v>
      </c>
      <c r="B84" s="86" t="s">
        <v>401</v>
      </c>
      <c r="C84" s="85">
        <v>42012</v>
      </c>
      <c r="D84" s="87" t="s">
        <v>342</v>
      </c>
      <c r="E84" s="87" t="s">
        <v>118</v>
      </c>
      <c r="F84" s="88" t="s">
        <v>266</v>
      </c>
      <c r="G84" s="89"/>
      <c r="H84" s="89">
        <v>104040000</v>
      </c>
      <c r="I84" s="83">
        <f t="shared" si="4"/>
        <v>1</v>
      </c>
    </row>
    <row r="85" spans="1:9" ht="19.5" customHeight="1">
      <c r="A85" s="85">
        <f t="shared" si="6"/>
        <v>42012</v>
      </c>
      <c r="B85" s="86" t="s">
        <v>402</v>
      </c>
      <c r="C85" s="85">
        <v>42012</v>
      </c>
      <c r="D85" s="87" t="s">
        <v>342</v>
      </c>
      <c r="E85" s="87" t="s">
        <v>304</v>
      </c>
      <c r="F85" s="88" t="s">
        <v>266</v>
      </c>
      <c r="G85" s="89"/>
      <c r="H85" s="89">
        <v>106758000</v>
      </c>
      <c r="I85" s="83">
        <f t="shared" si="4"/>
        <v>1</v>
      </c>
    </row>
    <row r="86" spans="1:9" ht="19.5" customHeight="1">
      <c r="A86" s="85">
        <f t="shared" si="6"/>
        <v>42019</v>
      </c>
      <c r="B86" s="86" t="s">
        <v>407</v>
      </c>
      <c r="C86" s="85">
        <v>42019</v>
      </c>
      <c r="D86" s="87" t="s">
        <v>342</v>
      </c>
      <c r="E86" s="87" t="s">
        <v>305</v>
      </c>
      <c r="F86" s="88" t="s">
        <v>266</v>
      </c>
      <c r="G86" s="89"/>
      <c r="H86" s="89">
        <v>103374000</v>
      </c>
      <c r="I86" s="83">
        <f t="shared" si="4"/>
        <v>1</v>
      </c>
    </row>
    <row r="87" spans="1:9" ht="19.5" customHeight="1">
      <c r="A87" s="85">
        <f t="shared" si="6"/>
        <v>42019</v>
      </c>
      <c r="B87" s="86" t="s">
        <v>408</v>
      </c>
      <c r="C87" s="85">
        <v>42019</v>
      </c>
      <c r="D87" s="87" t="s">
        <v>342</v>
      </c>
      <c r="E87" s="87" t="s">
        <v>306</v>
      </c>
      <c r="F87" s="88" t="s">
        <v>266</v>
      </c>
      <c r="G87" s="89"/>
      <c r="H87" s="89">
        <v>104940000</v>
      </c>
      <c r="I87" s="83">
        <f t="shared" si="4"/>
        <v>1</v>
      </c>
    </row>
    <row r="88" spans="1:9" ht="19.5" customHeight="1">
      <c r="A88" s="85">
        <f t="shared" si="6"/>
        <v>42019</v>
      </c>
      <c r="B88" s="86" t="s">
        <v>409</v>
      </c>
      <c r="C88" s="85">
        <v>42019</v>
      </c>
      <c r="D88" s="87" t="s">
        <v>342</v>
      </c>
      <c r="E88" s="87" t="s">
        <v>117</v>
      </c>
      <c r="F88" s="88" t="s">
        <v>266</v>
      </c>
      <c r="G88" s="89"/>
      <c r="H88" s="89">
        <v>107460000</v>
      </c>
      <c r="I88" s="83">
        <f t="shared" si="4"/>
        <v>1</v>
      </c>
    </row>
    <row r="89" spans="1:9" s="83" customFormat="1" ht="19.5" customHeight="1">
      <c r="A89" s="85">
        <f t="shared" si="6"/>
        <v>42019</v>
      </c>
      <c r="B89" s="86" t="s">
        <v>410</v>
      </c>
      <c r="C89" s="85">
        <v>42019</v>
      </c>
      <c r="D89" s="87" t="s">
        <v>342</v>
      </c>
      <c r="E89" s="87" t="s">
        <v>307</v>
      </c>
      <c r="F89" s="88" t="s">
        <v>266</v>
      </c>
      <c r="G89" s="89"/>
      <c r="H89" s="89">
        <v>107280000</v>
      </c>
      <c r="I89" s="83">
        <f t="shared" si="4"/>
        <v>1</v>
      </c>
    </row>
    <row r="90" spans="1:9" s="84" customFormat="1" ht="19.5" customHeight="1">
      <c r="A90" s="85">
        <f t="shared" si="6"/>
        <v>42025</v>
      </c>
      <c r="B90" s="86" t="s">
        <v>596</v>
      </c>
      <c r="C90" s="85">
        <v>42025</v>
      </c>
      <c r="D90" s="87" t="s">
        <v>342</v>
      </c>
      <c r="E90" s="87" t="s">
        <v>304</v>
      </c>
      <c r="F90" s="88" t="s">
        <v>266</v>
      </c>
      <c r="G90" s="89"/>
      <c r="H90" s="89">
        <v>102780000</v>
      </c>
      <c r="I90" s="83">
        <f t="shared" si="4"/>
        <v>1</v>
      </c>
    </row>
    <row r="91" spans="1:9" s="83" customFormat="1" ht="19.5" customHeight="1">
      <c r="A91" s="85">
        <f t="shared" si="6"/>
        <v>42025</v>
      </c>
      <c r="B91" s="86" t="s">
        <v>597</v>
      </c>
      <c r="C91" s="85">
        <v>42025</v>
      </c>
      <c r="D91" s="87" t="s">
        <v>342</v>
      </c>
      <c r="E91" s="87" t="s">
        <v>305</v>
      </c>
      <c r="F91" s="88" t="s">
        <v>266</v>
      </c>
      <c r="G91" s="89"/>
      <c r="H91" s="89">
        <v>106020000</v>
      </c>
      <c r="I91" s="83">
        <f t="shared" si="4"/>
        <v>1</v>
      </c>
    </row>
    <row r="92" spans="1:9" s="83" customFormat="1" ht="19.5" customHeight="1">
      <c r="A92" s="85">
        <f t="shared" si="6"/>
        <v>42025</v>
      </c>
      <c r="B92" s="86" t="s">
        <v>598</v>
      </c>
      <c r="C92" s="85">
        <v>42025</v>
      </c>
      <c r="D92" s="87" t="s">
        <v>342</v>
      </c>
      <c r="E92" s="87" t="s">
        <v>306</v>
      </c>
      <c r="F92" s="88" t="s">
        <v>266</v>
      </c>
      <c r="G92" s="89"/>
      <c r="H92" s="89">
        <v>107694000</v>
      </c>
      <c r="I92" s="83">
        <f t="shared" si="4"/>
        <v>1</v>
      </c>
    </row>
    <row r="93" spans="1:9" s="83" customFormat="1" ht="19.5" customHeight="1">
      <c r="A93" s="85">
        <f t="shared" si="6"/>
        <v>42029</v>
      </c>
      <c r="B93" s="86" t="s">
        <v>723</v>
      </c>
      <c r="C93" s="85">
        <v>42029</v>
      </c>
      <c r="D93" s="87" t="s">
        <v>342</v>
      </c>
      <c r="E93" s="87" t="s">
        <v>105</v>
      </c>
      <c r="F93" s="88" t="s">
        <v>266</v>
      </c>
      <c r="G93" s="89"/>
      <c r="H93" s="89">
        <v>106920000</v>
      </c>
      <c r="I93" s="83">
        <f t="shared" si="4"/>
        <v>1</v>
      </c>
    </row>
    <row r="94" spans="1:9" s="83" customFormat="1" ht="19.5" customHeight="1">
      <c r="A94" s="85">
        <f t="shared" si="6"/>
        <v>42029</v>
      </c>
      <c r="B94" s="86" t="s">
        <v>724</v>
      </c>
      <c r="C94" s="85">
        <v>42029</v>
      </c>
      <c r="D94" s="87" t="s">
        <v>342</v>
      </c>
      <c r="E94" s="87" t="s">
        <v>118</v>
      </c>
      <c r="F94" s="88" t="s">
        <v>266</v>
      </c>
      <c r="G94" s="89"/>
      <c r="H94" s="89">
        <v>107964000</v>
      </c>
      <c r="I94" s="83">
        <f t="shared" si="4"/>
        <v>1</v>
      </c>
    </row>
    <row r="95" spans="1:9" s="83" customFormat="1" ht="19.5" customHeight="1">
      <c r="A95" s="85">
        <f t="shared" si="6"/>
        <v>42029</v>
      </c>
      <c r="B95" s="86" t="s">
        <v>725</v>
      </c>
      <c r="C95" s="85">
        <v>42029</v>
      </c>
      <c r="D95" s="87" t="s">
        <v>342</v>
      </c>
      <c r="E95" s="87" t="s">
        <v>304</v>
      </c>
      <c r="F95" s="88" t="s">
        <v>266</v>
      </c>
      <c r="G95" s="89"/>
      <c r="H95" s="89">
        <v>108090000</v>
      </c>
      <c r="I95" s="83">
        <f t="shared" si="4"/>
        <v>1</v>
      </c>
    </row>
    <row r="96" spans="1:9" s="83" customFormat="1" ht="19.5" customHeight="1">
      <c r="A96" s="85">
        <f t="shared" si="6"/>
        <v>42015</v>
      </c>
      <c r="B96" s="86" t="s">
        <v>403</v>
      </c>
      <c r="C96" s="85">
        <v>42015</v>
      </c>
      <c r="D96" s="87" t="s">
        <v>343</v>
      </c>
      <c r="E96" s="87" t="s">
        <v>310</v>
      </c>
      <c r="F96" s="88" t="s">
        <v>266</v>
      </c>
      <c r="G96" s="89"/>
      <c r="H96" s="89">
        <v>158549500</v>
      </c>
      <c r="I96" s="83">
        <f t="shared" si="4"/>
        <v>1</v>
      </c>
    </row>
    <row r="97" spans="1:9" s="83" customFormat="1" ht="19.5" customHeight="1">
      <c r="A97" s="85">
        <f t="shared" si="6"/>
        <v>42015</v>
      </c>
      <c r="B97" s="86" t="s">
        <v>404</v>
      </c>
      <c r="C97" s="85">
        <v>42015</v>
      </c>
      <c r="D97" s="87" t="s">
        <v>343</v>
      </c>
      <c r="E97" s="87" t="s">
        <v>121</v>
      </c>
      <c r="F97" s="88" t="s">
        <v>266</v>
      </c>
      <c r="G97" s="89"/>
      <c r="H97" s="89">
        <v>158205000</v>
      </c>
      <c r="I97" s="83">
        <f t="shared" si="4"/>
        <v>1</v>
      </c>
    </row>
    <row r="98" spans="1:9" s="83" customFormat="1" ht="19.5" customHeight="1">
      <c r="A98" s="85">
        <f t="shared" si="6"/>
        <v>42015</v>
      </c>
      <c r="B98" s="86" t="s">
        <v>405</v>
      </c>
      <c r="C98" s="85">
        <v>42015</v>
      </c>
      <c r="D98" s="87" t="s">
        <v>343</v>
      </c>
      <c r="E98" s="87" t="s">
        <v>119</v>
      </c>
      <c r="F98" s="88" t="s">
        <v>266</v>
      </c>
      <c r="G98" s="89"/>
      <c r="H98" s="89">
        <v>158364000</v>
      </c>
      <c r="I98" s="83">
        <f t="shared" si="4"/>
        <v>1</v>
      </c>
    </row>
    <row r="99" spans="1:9" ht="18.75" customHeight="1">
      <c r="A99" s="85">
        <f t="shared" si="6"/>
        <v>42015</v>
      </c>
      <c r="B99" s="86" t="s">
        <v>406</v>
      </c>
      <c r="C99" s="85">
        <v>42015</v>
      </c>
      <c r="D99" s="87" t="s">
        <v>343</v>
      </c>
      <c r="E99" s="87" t="s">
        <v>111</v>
      </c>
      <c r="F99" s="88" t="s">
        <v>266</v>
      </c>
      <c r="G99" s="89"/>
      <c r="H99" s="89">
        <v>157489500</v>
      </c>
      <c r="I99" s="83">
        <f t="shared" si="4"/>
        <v>1</v>
      </c>
    </row>
    <row r="100" spans="1:9" ht="18.75" customHeight="1">
      <c r="A100" s="85">
        <f t="shared" si="6"/>
        <v>42020</v>
      </c>
      <c r="B100" s="86" t="s">
        <v>411</v>
      </c>
      <c r="C100" s="85">
        <v>42020</v>
      </c>
      <c r="D100" s="87" t="s">
        <v>343</v>
      </c>
      <c r="E100" s="87" t="s">
        <v>112</v>
      </c>
      <c r="F100" s="88" t="s">
        <v>266</v>
      </c>
      <c r="G100" s="89"/>
      <c r="H100" s="89">
        <v>157940000</v>
      </c>
      <c r="I100" s="83">
        <f t="shared" si="4"/>
        <v>1</v>
      </c>
    </row>
    <row r="101" spans="1:9" ht="18.75" customHeight="1">
      <c r="A101" s="85">
        <f t="shared" si="6"/>
        <v>42020</v>
      </c>
      <c r="B101" s="86" t="s">
        <v>454</v>
      </c>
      <c r="C101" s="85">
        <v>42020</v>
      </c>
      <c r="D101" s="87" t="s">
        <v>343</v>
      </c>
      <c r="E101" s="87" t="s">
        <v>103</v>
      </c>
      <c r="F101" s="88" t="s">
        <v>266</v>
      </c>
      <c r="G101" s="89"/>
      <c r="H101" s="89">
        <v>158523000</v>
      </c>
      <c r="I101" s="83">
        <f t="shared" si="4"/>
        <v>1</v>
      </c>
    </row>
    <row r="102" spans="1:9" ht="18.75" customHeight="1">
      <c r="A102" s="85">
        <f t="shared" si="6"/>
        <v>42020</v>
      </c>
      <c r="B102" s="86" t="s">
        <v>455</v>
      </c>
      <c r="C102" s="85">
        <v>42020</v>
      </c>
      <c r="D102" s="87" t="s">
        <v>343</v>
      </c>
      <c r="E102" s="87" t="s">
        <v>109</v>
      </c>
      <c r="F102" s="88" t="s">
        <v>266</v>
      </c>
      <c r="G102" s="89"/>
      <c r="H102" s="89">
        <v>158470000</v>
      </c>
      <c r="I102" s="83">
        <f t="shared" si="4"/>
        <v>1</v>
      </c>
    </row>
    <row r="103" spans="1:9" ht="18.75" customHeight="1">
      <c r="A103" s="85">
        <f t="shared" si="6"/>
        <v>42020</v>
      </c>
      <c r="B103" s="86" t="s">
        <v>456</v>
      </c>
      <c r="C103" s="85">
        <v>42020</v>
      </c>
      <c r="D103" s="87" t="s">
        <v>343</v>
      </c>
      <c r="E103" s="87" t="s">
        <v>101</v>
      </c>
      <c r="F103" s="88" t="s">
        <v>266</v>
      </c>
      <c r="G103" s="89"/>
      <c r="H103" s="89">
        <v>158019500</v>
      </c>
      <c r="I103" s="83">
        <f t="shared" si="4"/>
        <v>1</v>
      </c>
    </row>
    <row r="104" spans="1:9" ht="18.75" customHeight="1">
      <c r="A104" s="85">
        <f t="shared" si="6"/>
        <v>42021</v>
      </c>
      <c r="B104" s="86" t="s">
        <v>457</v>
      </c>
      <c r="C104" s="85">
        <v>42021</v>
      </c>
      <c r="D104" s="87" t="s">
        <v>343</v>
      </c>
      <c r="E104" s="87" t="s">
        <v>301</v>
      </c>
      <c r="F104" s="88" t="s">
        <v>266</v>
      </c>
      <c r="G104" s="89"/>
      <c r="H104" s="89">
        <v>157145000</v>
      </c>
      <c r="I104" s="83">
        <f t="shared" si="4"/>
        <v>1</v>
      </c>
    </row>
    <row r="105" spans="1:9" ht="18.75" customHeight="1">
      <c r="A105" s="85">
        <f t="shared" si="6"/>
        <v>42021</v>
      </c>
      <c r="B105" s="86" t="s">
        <v>458</v>
      </c>
      <c r="C105" s="85">
        <v>42021</v>
      </c>
      <c r="D105" s="87" t="s">
        <v>343</v>
      </c>
      <c r="E105" s="87" t="s">
        <v>114</v>
      </c>
      <c r="F105" s="88" t="s">
        <v>266</v>
      </c>
      <c r="G105" s="89"/>
      <c r="H105" s="89">
        <v>151845000</v>
      </c>
      <c r="I105" s="83">
        <f t="shared" si="4"/>
        <v>1</v>
      </c>
    </row>
    <row r="106" spans="1:9" ht="18.75" customHeight="1">
      <c r="A106" s="85">
        <f t="shared" si="6"/>
        <v>42021</v>
      </c>
      <c r="B106" s="86" t="s">
        <v>594</v>
      </c>
      <c r="C106" s="85">
        <v>42021</v>
      </c>
      <c r="D106" s="87" t="s">
        <v>343</v>
      </c>
      <c r="E106" s="87" t="s">
        <v>106</v>
      </c>
      <c r="F106" s="88" t="s">
        <v>266</v>
      </c>
      <c r="G106" s="89"/>
      <c r="H106" s="89">
        <v>157145000</v>
      </c>
      <c r="I106" s="83">
        <f t="shared" si="4"/>
        <v>1</v>
      </c>
    </row>
    <row r="107" spans="1:9" ht="18.75" customHeight="1">
      <c r="A107" s="85">
        <f t="shared" si="6"/>
        <v>42021</v>
      </c>
      <c r="B107" s="86" t="s">
        <v>595</v>
      </c>
      <c r="C107" s="85">
        <v>42021</v>
      </c>
      <c r="D107" s="87" t="s">
        <v>343</v>
      </c>
      <c r="E107" s="87" t="s">
        <v>110</v>
      </c>
      <c r="F107" s="88" t="s">
        <v>266</v>
      </c>
      <c r="G107" s="89"/>
      <c r="H107" s="89">
        <v>154495000</v>
      </c>
      <c r="I107" s="83">
        <f t="shared" si="4"/>
        <v>1</v>
      </c>
    </row>
    <row r="108" spans="1:9" ht="18.75" customHeight="1">
      <c r="A108" s="85">
        <f t="shared" si="6"/>
        <v>42025</v>
      </c>
      <c r="B108" s="86" t="s">
        <v>599</v>
      </c>
      <c r="C108" s="85">
        <v>42025</v>
      </c>
      <c r="D108" s="87" t="s">
        <v>343</v>
      </c>
      <c r="E108" s="87" t="s">
        <v>115</v>
      </c>
      <c r="F108" s="88" t="s">
        <v>266</v>
      </c>
      <c r="G108" s="89"/>
      <c r="H108" s="89">
        <v>155396000</v>
      </c>
      <c r="I108" s="83">
        <f t="shared" si="4"/>
        <v>1</v>
      </c>
    </row>
    <row r="109" spans="1:9" ht="18.75" customHeight="1">
      <c r="A109" s="85">
        <f t="shared" si="6"/>
        <v>42025</v>
      </c>
      <c r="B109" s="86" t="s">
        <v>600</v>
      </c>
      <c r="C109" s="85">
        <v>42025</v>
      </c>
      <c r="D109" s="87" t="s">
        <v>343</v>
      </c>
      <c r="E109" s="87" t="s">
        <v>116</v>
      </c>
      <c r="F109" s="88" t="s">
        <v>266</v>
      </c>
      <c r="G109" s="89"/>
      <c r="H109" s="89">
        <v>158284500</v>
      </c>
      <c r="I109" s="83">
        <f t="shared" si="4"/>
        <v>1</v>
      </c>
    </row>
    <row r="110" spans="1:9" ht="18.75" customHeight="1">
      <c r="A110" s="85">
        <f t="shared" si="6"/>
        <v>42025</v>
      </c>
      <c r="B110" s="86" t="s">
        <v>601</v>
      </c>
      <c r="C110" s="85">
        <v>42025</v>
      </c>
      <c r="D110" s="87" t="s">
        <v>343</v>
      </c>
      <c r="E110" s="87" t="s">
        <v>311</v>
      </c>
      <c r="F110" s="88" t="s">
        <v>266</v>
      </c>
      <c r="G110" s="89"/>
      <c r="H110" s="89">
        <v>158523000</v>
      </c>
      <c r="I110" s="83">
        <f t="shared" si="4"/>
        <v>1</v>
      </c>
    </row>
    <row r="111" spans="1:9" ht="18.75" customHeight="1">
      <c r="A111" s="85">
        <f t="shared" si="6"/>
        <v>42025</v>
      </c>
      <c r="B111" s="86" t="s">
        <v>602</v>
      </c>
      <c r="C111" s="85">
        <v>42025</v>
      </c>
      <c r="D111" s="87" t="s">
        <v>343</v>
      </c>
      <c r="E111" s="87" t="s">
        <v>104</v>
      </c>
      <c r="F111" s="88" t="s">
        <v>266</v>
      </c>
      <c r="G111" s="89"/>
      <c r="H111" s="89">
        <v>152640000</v>
      </c>
      <c r="I111" s="83">
        <f t="shared" si="4"/>
        <v>1</v>
      </c>
    </row>
    <row r="112" spans="1:9" ht="18.75" customHeight="1">
      <c r="A112" s="85">
        <f t="shared" si="6"/>
        <v>42028</v>
      </c>
      <c r="B112" s="86" t="s">
        <v>603</v>
      </c>
      <c r="C112" s="85">
        <v>42028</v>
      </c>
      <c r="D112" s="87" t="s">
        <v>343</v>
      </c>
      <c r="E112" s="87" t="s">
        <v>308</v>
      </c>
      <c r="F112" s="88" t="s">
        <v>266</v>
      </c>
      <c r="G112" s="89"/>
      <c r="H112" s="89">
        <v>157145000</v>
      </c>
      <c r="I112" s="83">
        <f t="shared" si="4"/>
        <v>1</v>
      </c>
    </row>
    <row r="113" spans="1:9" ht="18.75" customHeight="1">
      <c r="A113" s="85">
        <f t="shared" si="6"/>
        <v>42028</v>
      </c>
      <c r="B113" s="86" t="s">
        <v>726</v>
      </c>
      <c r="C113" s="85">
        <v>42028</v>
      </c>
      <c r="D113" s="87" t="s">
        <v>343</v>
      </c>
      <c r="E113" s="87" t="s">
        <v>309</v>
      </c>
      <c r="F113" s="88" t="s">
        <v>266</v>
      </c>
      <c r="G113" s="89"/>
      <c r="H113" s="89">
        <v>155555000</v>
      </c>
      <c r="I113" s="83">
        <f t="shared" si="4"/>
        <v>1</v>
      </c>
    </row>
    <row r="114" spans="1:9" ht="19.5" customHeight="1">
      <c r="A114" s="85">
        <f t="shared" si="6"/>
        <v>42028</v>
      </c>
      <c r="B114" s="86" t="s">
        <v>727</v>
      </c>
      <c r="C114" s="85">
        <v>42028</v>
      </c>
      <c r="D114" s="87" t="s">
        <v>343</v>
      </c>
      <c r="E114" s="87" t="s">
        <v>310</v>
      </c>
      <c r="F114" s="88" t="s">
        <v>266</v>
      </c>
      <c r="G114" s="89"/>
      <c r="H114" s="89">
        <v>158576000</v>
      </c>
      <c r="I114" s="83">
        <f t="shared" si="4"/>
        <v>1</v>
      </c>
    </row>
    <row r="115" spans="1:9" s="84" customFormat="1" ht="19.5" customHeight="1">
      <c r="A115" s="85">
        <f t="shared" si="6"/>
        <v>42028</v>
      </c>
      <c r="B115" s="86" t="s">
        <v>728</v>
      </c>
      <c r="C115" s="85">
        <v>42028</v>
      </c>
      <c r="D115" s="87" t="s">
        <v>343</v>
      </c>
      <c r="E115" s="87" t="s">
        <v>121</v>
      </c>
      <c r="F115" s="88" t="s">
        <v>266</v>
      </c>
      <c r="G115" s="89"/>
      <c r="H115" s="89">
        <v>138065000</v>
      </c>
      <c r="I115" s="83">
        <f t="shared" si="4"/>
        <v>1</v>
      </c>
    </row>
    <row r="116" spans="1:9" s="83" customFormat="1" ht="19.5" customHeight="1">
      <c r="A116" s="85">
        <f t="shared" si="6"/>
        <v>42006</v>
      </c>
      <c r="B116" s="86" t="s">
        <v>391</v>
      </c>
      <c r="C116" s="85">
        <v>42006</v>
      </c>
      <c r="D116" s="87" t="s">
        <v>344</v>
      </c>
      <c r="E116" s="87" t="s">
        <v>300</v>
      </c>
      <c r="F116" s="88" t="s">
        <v>266</v>
      </c>
      <c r="G116" s="89"/>
      <c r="H116" s="89">
        <v>89730000</v>
      </c>
      <c r="I116" s="83">
        <f t="shared" si="4"/>
        <v>1</v>
      </c>
    </row>
    <row r="117" spans="1:9" ht="19.5" customHeight="1">
      <c r="A117" s="85">
        <f t="shared" si="6"/>
        <v>42006</v>
      </c>
      <c r="B117" s="86" t="s">
        <v>393</v>
      </c>
      <c r="C117" s="85">
        <v>42006</v>
      </c>
      <c r="D117" s="87" t="s">
        <v>344</v>
      </c>
      <c r="E117" s="87" t="s">
        <v>301</v>
      </c>
      <c r="F117" s="88" t="s">
        <v>266</v>
      </c>
      <c r="G117" s="89"/>
      <c r="H117" s="89">
        <v>86400000</v>
      </c>
      <c r="I117" s="83">
        <f t="shared" si="4"/>
        <v>1</v>
      </c>
    </row>
    <row r="118" spans="1:9" ht="19.5" customHeight="1">
      <c r="A118" s="85">
        <f t="shared" si="6"/>
        <v>42006</v>
      </c>
      <c r="B118" s="86" t="s">
        <v>394</v>
      </c>
      <c r="C118" s="85">
        <v>42006</v>
      </c>
      <c r="D118" s="87" t="s">
        <v>344</v>
      </c>
      <c r="E118" s="87" t="s">
        <v>114</v>
      </c>
      <c r="F118" s="88" t="s">
        <v>266</v>
      </c>
      <c r="G118" s="89"/>
      <c r="H118" s="89">
        <v>79650000</v>
      </c>
      <c r="I118" s="83">
        <f t="shared" si="4"/>
        <v>1</v>
      </c>
    </row>
    <row r="119" spans="1:9" ht="19.5" customHeight="1">
      <c r="A119" s="85">
        <f t="shared" si="6"/>
        <v>42008</v>
      </c>
      <c r="B119" s="86" t="s">
        <v>395</v>
      </c>
      <c r="C119" s="85">
        <v>42008</v>
      </c>
      <c r="D119" s="87" t="s">
        <v>344</v>
      </c>
      <c r="E119" s="87" t="s">
        <v>110</v>
      </c>
      <c r="F119" s="88" t="s">
        <v>266</v>
      </c>
      <c r="G119" s="89"/>
      <c r="H119" s="89">
        <v>88950000</v>
      </c>
      <c r="I119" s="83">
        <f t="shared" si="4"/>
        <v>1</v>
      </c>
    </row>
    <row r="120" spans="1:9" ht="19.5" customHeight="1">
      <c r="A120" s="85">
        <f t="shared" si="6"/>
        <v>42008</v>
      </c>
      <c r="B120" s="86" t="s">
        <v>396</v>
      </c>
      <c r="C120" s="85">
        <v>42008</v>
      </c>
      <c r="D120" s="87" t="s">
        <v>344</v>
      </c>
      <c r="E120" s="87" t="s">
        <v>300</v>
      </c>
      <c r="F120" s="88" t="s">
        <v>266</v>
      </c>
      <c r="G120" s="89"/>
      <c r="H120" s="89">
        <v>89550000</v>
      </c>
      <c r="I120" s="83">
        <f t="shared" si="4"/>
        <v>1</v>
      </c>
    </row>
    <row r="121" spans="1:9" s="83" customFormat="1" ht="19.5" customHeight="1">
      <c r="A121" s="85">
        <f t="shared" si="6"/>
        <v>42011</v>
      </c>
      <c r="B121" s="86" t="s">
        <v>397</v>
      </c>
      <c r="C121" s="85">
        <v>42011</v>
      </c>
      <c r="D121" s="87" t="s">
        <v>344</v>
      </c>
      <c r="E121" s="87" t="s">
        <v>301</v>
      </c>
      <c r="F121" s="88" t="s">
        <v>266</v>
      </c>
      <c r="G121" s="89"/>
      <c r="H121" s="89">
        <v>88950000</v>
      </c>
      <c r="I121" s="83">
        <f t="shared" si="4"/>
        <v>1</v>
      </c>
    </row>
    <row r="122" spans="1:9" ht="19.5" customHeight="1">
      <c r="A122" s="85">
        <f t="shared" si="6"/>
        <v>42011</v>
      </c>
      <c r="B122" s="86" t="s">
        <v>398</v>
      </c>
      <c r="C122" s="85">
        <v>42011</v>
      </c>
      <c r="D122" s="87" t="s">
        <v>344</v>
      </c>
      <c r="E122" s="87" t="s">
        <v>114</v>
      </c>
      <c r="F122" s="88" t="s">
        <v>266</v>
      </c>
      <c r="G122" s="89"/>
      <c r="H122" s="89">
        <v>87330000</v>
      </c>
      <c r="I122" s="83">
        <f t="shared" si="4"/>
        <v>1</v>
      </c>
    </row>
    <row r="123" spans="1:9" s="83" customFormat="1" ht="19.5" customHeight="1">
      <c r="A123" s="85">
        <v>42035</v>
      </c>
      <c r="B123" s="86" t="s">
        <v>346</v>
      </c>
      <c r="C123" s="85">
        <v>42035</v>
      </c>
      <c r="D123" s="87" t="s">
        <v>350</v>
      </c>
      <c r="E123" s="87" t="s">
        <v>303</v>
      </c>
      <c r="F123" s="88" t="s">
        <v>349</v>
      </c>
      <c r="G123" s="89">
        <v>107640000</v>
      </c>
      <c r="H123" s="89"/>
      <c r="I123" s="83">
        <f t="shared" si="4"/>
        <v>1</v>
      </c>
    </row>
    <row r="124" spans="1:9" s="83" customFormat="1" ht="19.5" customHeight="1">
      <c r="A124" s="85">
        <v>42035</v>
      </c>
      <c r="B124" s="86" t="s">
        <v>346</v>
      </c>
      <c r="C124" s="85">
        <v>42035</v>
      </c>
      <c r="D124" s="87" t="s">
        <v>350</v>
      </c>
      <c r="E124" s="87" t="s">
        <v>105</v>
      </c>
      <c r="F124" s="88" t="s">
        <v>349</v>
      </c>
      <c r="G124" s="89">
        <v>208260000</v>
      </c>
      <c r="H124" s="89"/>
      <c r="I124" s="83">
        <f t="shared" si="4"/>
        <v>1</v>
      </c>
    </row>
    <row r="125" spans="1:9" s="83" customFormat="1" ht="19.5" customHeight="1">
      <c r="A125" s="85">
        <v>42035</v>
      </c>
      <c r="B125" s="86" t="s">
        <v>346</v>
      </c>
      <c r="C125" s="85">
        <v>42035</v>
      </c>
      <c r="D125" s="87" t="s">
        <v>350</v>
      </c>
      <c r="E125" s="87" t="s">
        <v>118</v>
      </c>
      <c r="F125" s="88" t="s">
        <v>349</v>
      </c>
      <c r="G125" s="89">
        <v>212004000</v>
      </c>
      <c r="H125" s="89"/>
      <c r="I125" s="83">
        <f t="shared" si="4"/>
        <v>1</v>
      </c>
    </row>
    <row r="126" spans="1:9" s="83" customFormat="1" ht="19.5" customHeight="1">
      <c r="A126" s="85">
        <v>42035</v>
      </c>
      <c r="B126" s="86" t="s">
        <v>346</v>
      </c>
      <c r="C126" s="85">
        <v>42035</v>
      </c>
      <c r="D126" s="87" t="s">
        <v>350</v>
      </c>
      <c r="E126" s="87" t="s">
        <v>304</v>
      </c>
      <c r="F126" s="88" t="s">
        <v>349</v>
      </c>
      <c r="G126" s="89">
        <v>317628000</v>
      </c>
      <c r="H126" s="89"/>
      <c r="I126" s="83">
        <f t="shared" si="4"/>
        <v>1</v>
      </c>
    </row>
    <row r="127" spans="1:9" s="83" customFormat="1" ht="19.5" customHeight="1">
      <c r="A127" s="85">
        <v>42035</v>
      </c>
      <c r="B127" s="86" t="s">
        <v>346</v>
      </c>
      <c r="C127" s="85">
        <v>42035</v>
      </c>
      <c r="D127" s="87" t="s">
        <v>350</v>
      </c>
      <c r="E127" s="87" t="s">
        <v>305</v>
      </c>
      <c r="F127" s="88" t="s">
        <v>349</v>
      </c>
      <c r="G127" s="89">
        <v>209394000</v>
      </c>
      <c r="H127" s="89"/>
      <c r="I127" s="83">
        <f t="shared" si="4"/>
        <v>1</v>
      </c>
    </row>
    <row r="128" spans="1:9" s="83" customFormat="1" ht="19.5" customHeight="1">
      <c r="A128" s="85">
        <v>42035</v>
      </c>
      <c r="B128" s="86" t="s">
        <v>346</v>
      </c>
      <c r="C128" s="85">
        <v>42035</v>
      </c>
      <c r="D128" s="87" t="s">
        <v>350</v>
      </c>
      <c r="E128" s="87" t="s">
        <v>306</v>
      </c>
      <c r="F128" s="88" t="s">
        <v>349</v>
      </c>
      <c r="G128" s="89">
        <v>212634000</v>
      </c>
      <c r="H128" s="89"/>
      <c r="I128" s="83">
        <f t="shared" si="4"/>
        <v>1</v>
      </c>
    </row>
    <row r="129" spans="1:9" s="83" customFormat="1" ht="19.5" customHeight="1">
      <c r="A129" s="85">
        <v>42035</v>
      </c>
      <c r="B129" s="86" t="s">
        <v>346</v>
      </c>
      <c r="C129" s="85">
        <v>42035</v>
      </c>
      <c r="D129" s="87" t="s">
        <v>350</v>
      </c>
      <c r="E129" s="87" t="s">
        <v>117</v>
      </c>
      <c r="F129" s="88" t="s">
        <v>349</v>
      </c>
      <c r="G129" s="89">
        <v>107460000</v>
      </c>
      <c r="H129" s="89"/>
      <c r="I129" s="83">
        <f t="shared" si="4"/>
        <v>1</v>
      </c>
    </row>
    <row r="130" spans="1:9" s="83" customFormat="1" ht="19.5" customHeight="1">
      <c r="A130" s="85">
        <v>42035</v>
      </c>
      <c r="B130" s="86" t="s">
        <v>346</v>
      </c>
      <c r="C130" s="85">
        <v>42035</v>
      </c>
      <c r="D130" s="87" t="s">
        <v>350</v>
      </c>
      <c r="E130" s="87" t="s">
        <v>307</v>
      </c>
      <c r="F130" s="88" t="s">
        <v>349</v>
      </c>
      <c r="G130" s="89">
        <v>107280000</v>
      </c>
      <c r="H130" s="89"/>
      <c r="I130" s="83">
        <f t="shared" si="4"/>
        <v>1</v>
      </c>
    </row>
    <row r="131" spans="1:9" s="83" customFormat="1" ht="19.5" customHeight="1">
      <c r="A131" s="85">
        <v>42035</v>
      </c>
      <c r="B131" s="86" t="s">
        <v>346</v>
      </c>
      <c r="C131" s="85">
        <v>42035</v>
      </c>
      <c r="D131" s="87" t="s">
        <v>350</v>
      </c>
      <c r="E131" s="87" t="s">
        <v>301</v>
      </c>
      <c r="F131" s="88" t="s">
        <v>349</v>
      </c>
      <c r="G131" s="89">
        <v>332495000</v>
      </c>
      <c r="H131" s="89"/>
      <c r="I131" s="83">
        <f t="shared" si="4"/>
        <v>1</v>
      </c>
    </row>
    <row r="132" spans="1:9" ht="20.25" customHeight="1">
      <c r="A132" s="256">
        <v>42035</v>
      </c>
      <c r="B132" s="258" t="s">
        <v>346</v>
      </c>
      <c r="C132" s="256">
        <v>42035</v>
      </c>
      <c r="D132" s="259" t="s">
        <v>350</v>
      </c>
      <c r="E132" s="259" t="s">
        <v>114</v>
      </c>
      <c r="F132" s="261" t="s">
        <v>349</v>
      </c>
      <c r="G132" s="263">
        <v>318825000</v>
      </c>
      <c r="H132" s="265"/>
      <c r="I132" s="83">
        <f t="shared" si="4"/>
        <v>1</v>
      </c>
    </row>
    <row r="133" spans="1:9" ht="20.25" customHeight="1">
      <c r="A133" s="85">
        <v>42035</v>
      </c>
      <c r="B133" s="86" t="s">
        <v>346</v>
      </c>
      <c r="C133" s="85">
        <v>42035</v>
      </c>
      <c r="D133" s="87" t="s">
        <v>350</v>
      </c>
      <c r="E133" s="259" t="s">
        <v>106</v>
      </c>
      <c r="F133" s="262" t="s">
        <v>349</v>
      </c>
      <c r="G133" s="89">
        <v>157145000</v>
      </c>
      <c r="H133" s="89"/>
      <c r="I133" s="83">
        <f t="shared" si="4"/>
        <v>1</v>
      </c>
    </row>
    <row r="134" spans="1:9" ht="20.25" customHeight="1">
      <c r="A134" s="85">
        <v>42035</v>
      </c>
      <c r="B134" s="86" t="s">
        <v>346</v>
      </c>
      <c r="C134" s="85">
        <v>42035</v>
      </c>
      <c r="D134" s="87" t="s">
        <v>350</v>
      </c>
      <c r="E134" s="259" t="s">
        <v>110</v>
      </c>
      <c r="F134" s="88" t="s">
        <v>349</v>
      </c>
      <c r="G134" s="89">
        <v>243445000</v>
      </c>
      <c r="H134" s="89"/>
      <c r="I134" s="83">
        <f t="shared" si="4"/>
        <v>1</v>
      </c>
    </row>
    <row r="135" spans="1:9" ht="20.25" customHeight="1">
      <c r="A135" s="85">
        <v>42035</v>
      </c>
      <c r="B135" s="86" t="s">
        <v>346</v>
      </c>
      <c r="C135" s="85">
        <v>42035</v>
      </c>
      <c r="D135" s="87" t="s">
        <v>350</v>
      </c>
      <c r="E135" s="259" t="s">
        <v>300</v>
      </c>
      <c r="F135" s="262" t="s">
        <v>349</v>
      </c>
      <c r="G135" s="89">
        <v>179280000</v>
      </c>
      <c r="H135" s="89"/>
      <c r="I135" s="83">
        <f t="shared" si="4"/>
        <v>1</v>
      </c>
    </row>
    <row r="136" spans="1:9" ht="20.25" customHeight="1">
      <c r="A136" s="85">
        <v>42035</v>
      </c>
      <c r="B136" s="86" t="s">
        <v>351</v>
      </c>
      <c r="C136" s="85">
        <v>42035</v>
      </c>
      <c r="D136" s="87" t="s">
        <v>350</v>
      </c>
      <c r="E136" s="259" t="s">
        <v>310</v>
      </c>
      <c r="F136" s="88" t="s">
        <v>349</v>
      </c>
      <c r="G136" s="89">
        <v>317125500</v>
      </c>
      <c r="H136" s="89"/>
      <c r="I136" s="83">
        <f t="shared" si="4"/>
        <v>1</v>
      </c>
    </row>
    <row r="137" spans="1:9" ht="20.25" customHeight="1">
      <c r="A137" s="85">
        <v>42035</v>
      </c>
      <c r="B137" s="86" t="s">
        <v>351</v>
      </c>
      <c r="C137" s="85">
        <v>42035</v>
      </c>
      <c r="D137" s="87" t="s">
        <v>350</v>
      </c>
      <c r="E137" s="259" t="s">
        <v>121</v>
      </c>
      <c r="F137" s="262" t="s">
        <v>349</v>
      </c>
      <c r="G137" s="89">
        <v>296270000</v>
      </c>
      <c r="H137" s="89"/>
      <c r="I137" s="83">
        <f t="shared" si="4"/>
        <v>1</v>
      </c>
    </row>
    <row r="138" spans="1:9" ht="20.25" customHeight="1">
      <c r="A138" s="85">
        <v>42035</v>
      </c>
      <c r="B138" s="86" t="s">
        <v>351</v>
      </c>
      <c r="C138" s="85">
        <v>42035</v>
      </c>
      <c r="D138" s="87" t="s">
        <v>350</v>
      </c>
      <c r="E138" s="259" t="s">
        <v>119</v>
      </c>
      <c r="F138" s="88" t="s">
        <v>349</v>
      </c>
      <c r="G138" s="89">
        <v>158364000</v>
      </c>
      <c r="H138" s="89"/>
      <c r="I138" s="83">
        <f t="shared" si="4"/>
        <v>1</v>
      </c>
    </row>
    <row r="139" spans="1:9" ht="20.25" customHeight="1">
      <c r="A139" s="85">
        <v>42035</v>
      </c>
      <c r="B139" s="86" t="s">
        <v>351</v>
      </c>
      <c r="C139" s="85">
        <v>42035</v>
      </c>
      <c r="D139" s="87" t="s">
        <v>350</v>
      </c>
      <c r="E139" s="259" t="s">
        <v>111</v>
      </c>
      <c r="F139" s="262" t="s">
        <v>349</v>
      </c>
      <c r="G139" s="89">
        <v>157489500</v>
      </c>
      <c r="H139" s="89"/>
      <c r="I139" s="83">
        <f t="shared" si="4"/>
        <v>1</v>
      </c>
    </row>
    <row r="140" spans="1:9" ht="20.25" customHeight="1">
      <c r="A140" s="85">
        <v>42035</v>
      </c>
      <c r="B140" s="86" t="s">
        <v>351</v>
      </c>
      <c r="C140" s="85">
        <v>42035</v>
      </c>
      <c r="D140" s="87" t="s">
        <v>350</v>
      </c>
      <c r="E140" s="259" t="s">
        <v>308</v>
      </c>
      <c r="F140" s="88" t="s">
        <v>349</v>
      </c>
      <c r="G140" s="89">
        <v>157145000</v>
      </c>
      <c r="H140" s="89"/>
      <c r="I140" s="83">
        <f t="shared" si="4"/>
        <v>1</v>
      </c>
    </row>
    <row r="141" spans="1:9" ht="20.25" customHeight="1">
      <c r="A141" s="85">
        <v>42035</v>
      </c>
      <c r="B141" s="86" t="s">
        <v>351</v>
      </c>
      <c r="C141" s="85">
        <v>42035</v>
      </c>
      <c r="D141" s="87" t="s">
        <v>350</v>
      </c>
      <c r="E141" s="259" t="s">
        <v>309</v>
      </c>
      <c r="F141" s="262" t="s">
        <v>349</v>
      </c>
      <c r="G141" s="89">
        <v>155555000</v>
      </c>
      <c r="H141" s="89"/>
      <c r="I141" s="83">
        <f t="shared" si="4"/>
        <v>1</v>
      </c>
    </row>
    <row r="142" spans="1:9" ht="20.25" customHeight="1">
      <c r="A142" s="85">
        <v>42035</v>
      </c>
      <c r="B142" s="86" t="s">
        <v>351</v>
      </c>
      <c r="C142" s="85">
        <v>42035</v>
      </c>
      <c r="D142" s="87" t="s">
        <v>350</v>
      </c>
      <c r="E142" s="259" t="s">
        <v>112</v>
      </c>
      <c r="F142" s="262" t="s">
        <v>349</v>
      </c>
      <c r="G142" s="89">
        <v>157940000</v>
      </c>
      <c r="H142" s="89"/>
      <c r="I142" s="83">
        <f t="shared" si="4"/>
        <v>1</v>
      </c>
    </row>
    <row r="143" spans="1:9" ht="20.25" customHeight="1">
      <c r="A143" s="85">
        <v>42035</v>
      </c>
      <c r="B143" s="86" t="s">
        <v>351</v>
      </c>
      <c r="C143" s="85">
        <v>42035</v>
      </c>
      <c r="D143" s="87" t="s">
        <v>350</v>
      </c>
      <c r="E143" s="259" t="s">
        <v>103</v>
      </c>
      <c r="F143" s="262" t="s">
        <v>349</v>
      </c>
      <c r="G143" s="89">
        <v>158523000</v>
      </c>
      <c r="H143" s="89"/>
      <c r="I143" s="83">
        <f t="shared" ref="I143:I206" si="7">IF(A143&lt;&gt;"",MONTH(A143),"")</f>
        <v>1</v>
      </c>
    </row>
    <row r="144" spans="1:9" ht="20.25" customHeight="1">
      <c r="A144" s="85">
        <v>42035</v>
      </c>
      <c r="B144" s="86" t="s">
        <v>351</v>
      </c>
      <c r="C144" s="85">
        <v>42035</v>
      </c>
      <c r="D144" s="87" t="s">
        <v>350</v>
      </c>
      <c r="E144" s="259" t="s">
        <v>109</v>
      </c>
      <c r="F144" s="262" t="s">
        <v>349</v>
      </c>
      <c r="G144" s="89">
        <v>158470000</v>
      </c>
      <c r="H144" s="89"/>
      <c r="I144" s="83">
        <f t="shared" si="7"/>
        <v>1</v>
      </c>
    </row>
    <row r="145" spans="1:9" ht="20.25" customHeight="1">
      <c r="A145" s="85">
        <v>42035</v>
      </c>
      <c r="B145" s="86" t="s">
        <v>351</v>
      </c>
      <c r="C145" s="85">
        <v>42035</v>
      </c>
      <c r="D145" s="87" t="s">
        <v>350</v>
      </c>
      <c r="E145" s="259" t="s">
        <v>101</v>
      </c>
      <c r="F145" s="262" t="s">
        <v>349</v>
      </c>
      <c r="G145" s="89">
        <v>158019500</v>
      </c>
      <c r="H145" s="89"/>
      <c r="I145" s="83">
        <f t="shared" si="7"/>
        <v>1</v>
      </c>
    </row>
    <row r="146" spans="1:9" ht="20.25" customHeight="1">
      <c r="A146" s="85">
        <v>42035</v>
      </c>
      <c r="B146" s="86" t="s">
        <v>351</v>
      </c>
      <c r="C146" s="85">
        <v>42035</v>
      </c>
      <c r="D146" s="87" t="s">
        <v>350</v>
      </c>
      <c r="E146" s="259" t="s">
        <v>115</v>
      </c>
      <c r="F146" s="88" t="s">
        <v>349</v>
      </c>
      <c r="G146" s="89">
        <v>155396000</v>
      </c>
      <c r="H146" s="89"/>
      <c r="I146" s="83">
        <f t="shared" si="7"/>
        <v>1</v>
      </c>
    </row>
    <row r="147" spans="1:9" ht="20.25" customHeight="1">
      <c r="A147" s="85">
        <v>42035</v>
      </c>
      <c r="B147" s="86" t="s">
        <v>351</v>
      </c>
      <c r="C147" s="85">
        <v>42035</v>
      </c>
      <c r="D147" s="87" t="s">
        <v>350</v>
      </c>
      <c r="E147" s="259" t="s">
        <v>116</v>
      </c>
      <c r="F147" s="262" t="s">
        <v>349</v>
      </c>
      <c r="G147" s="89">
        <v>158284500</v>
      </c>
      <c r="H147" s="89"/>
      <c r="I147" s="83">
        <f t="shared" si="7"/>
        <v>1</v>
      </c>
    </row>
    <row r="148" spans="1:9" ht="20.25" customHeight="1">
      <c r="A148" s="85">
        <v>42035</v>
      </c>
      <c r="B148" s="86" t="s">
        <v>351</v>
      </c>
      <c r="C148" s="85">
        <v>42035</v>
      </c>
      <c r="D148" s="87" t="s">
        <v>350</v>
      </c>
      <c r="E148" s="259" t="s">
        <v>311</v>
      </c>
      <c r="F148" s="88" t="s">
        <v>349</v>
      </c>
      <c r="G148" s="89">
        <v>158523000</v>
      </c>
      <c r="H148" s="89"/>
      <c r="I148" s="83">
        <f t="shared" si="7"/>
        <v>1</v>
      </c>
    </row>
    <row r="149" spans="1:9" ht="20.25" customHeight="1">
      <c r="A149" s="85">
        <v>42035</v>
      </c>
      <c r="B149" s="86" t="s">
        <v>351</v>
      </c>
      <c r="C149" s="85">
        <v>42035</v>
      </c>
      <c r="D149" s="87" t="s">
        <v>350</v>
      </c>
      <c r="E149" s="259" t="s">
        <v>104</v>
      </c>
      <c r="F149" s="88" t="s">
        <v>349</v>
      </c>
      <c r="G149" s="89">
        <v>152640000</v>
      </c>
      <c r="H149" s="89"/>
      <c r="I149" s="83">
        <f t="shared" si="7"/>
        <v>1</v>
      </c>
    </row>
    <row r="150" spans="1:9" ht="20.25" customHeight="1">
      <c r="A150" s="68">
        <v>42037</v>
      </c>
      <c r="B150" s="69" t="s">
        <v>143</v>
      </c>
      <c r="C150" s="68">
        <v>42037</v>
      </c>
      <c r="D150" s="70" t="s">
        <v>144</v>
      </c>
      <c r="E150" s="65" t="s">
        <v>89</v>
      </c>
      <c r="F150" s="75" t="s">
        <v>132</v>
      </c>
      <c r="G150" s="71"/>
      <c r="H150" s="71">
        <v>7790000</v>
      </c>
      <c r="I150" s="83">
        <f t="shared" si="7"/>
        <v>2</v>
      </c>
    </row>
    <row r="151" spans="1:9" ht="20.25" customHeight="1">
      <c r="A151" s="68">
        <v>42037</v>
      </c>
      <c r="B151" s="69" t="s">
        <v>143</v>
      </c>
      <c r="C151" s="68">
        <v>42037</v>
      </c>
      <c r="D151" s="70" t="s">
        <v>145</v>
      </c>
      <c r="E151" s="65" t="s">
        <v>89</v>
      </c>
      <c r="F151" s="75" t="s">
        <v>76</v>
      </c>
      <c r="G151" s="71"/>
      <c r="H151" s="71">
        <v>779000</v>
      </c>
      <c r="I151" s="83">
        <f t="shared" si="7"/>
        <v>2</v>
      </c>
    </row>
    <row r="152" spans="1:9" ht="20.25" customHeight="1">
      <c r="A152" s="68">
        <v>42045</v>
      </c>
      <c r="B152" s="75" t="s">
        <v>281</v>
      </c>
      <c r="C152" s="68">
        <v>42045</v>
      </c>
      <c r="D152" s="70" t="s">
        <v>147</v>
      </c>
      <c r="E152" s="65" t="s">
        <v>326</v>
      </c>
      <c r="F152" s="75" t="s">
        <v>132</v>
      </c>
      <c r="G152" s="71"/>
      <c r="H152" s="71">
        <v>45680000</v>
      </c>
      <c r="I152" s="83">
        <f t="shared" si="7"/>
        <v>2</v>
      </c>
    </row>
    <row r="153" spans="1:9" ht="20.25" customHeight="1">
      <c r="A153" s="68">
        <v>42045</v>
      </c>
      <c r="B153" s="75" t="s">
        <v>281</v>
      </c>
      <c r="C153" s="68">
        <v>42045</v>
      </c>
      <c r="D153" s="70" t="s">
        <v>148</v>
      </c>
      <c r="E153" s="65" t="s">
        <v>326</v>
      </c>
      <c r="F153" s="75" t="s">
        <v>132</v>
      </c>
      <c r="G153" s="71"/>
      <c r="H153" s="71">
        <v>27072500</v>
      </c>
      <c r="I153" s="83">
        <f t="shared" si="7"/>
        <v>2</v>
      </c>
    </row>
    <row r="154" spans="1:9" ht="20.25" customHeight="1">
      <c r="A154" s="68">
        <v>42045</v>
      </c>
      <c r="B154" s="75" t="s">
        <v>281</v>
      </c>
      <c r="C154" s="68">
        <v>42045</v>
      </c>
      <c r="D154" s="70" t="s">
        <v>149</v>
      </c>
      <c r="E154" s="70" t="s">
        <v>326</v>
      </c>
      <c r="F154" s="75" t="s">
        <v>76</v>
      </c>
      <c r="G154" s="71"/>
      <c r="H154" s="71">
        <v>7275250</v>
      </c>
      <c r="I154" s="83">
        <f t="shared" si="7"/>
        <v>2</v>
      </c>
    </row>
    <row r="155" spans="1:9" s="240" customFormat="1" ht="19.5" customHeight="1">
      <c r="A155" s="68">
        <v>42049</v>
      </c>
      <c r="B155" s="69" t="s">
        <v>141</v>
      </c>
      <c r="C155" s="68">
        <v>42049</v>
      </c>
      <c r="D155" s="70" t="s">
        <v>150</v>
      </c>
      <c r="E155" s="70" t="s">
        <v>326</v>
      </c>
      <c r="F155" s="75" t="s">
        <v>142</v>
      </c>
      <c r="G155" s="71">
        <v>50000000</v>
      </c>
      <c r="H155" s="71"/>
      <c r="I155" s="83">
        <f t="shared" si="7"/>
        <v>2</v>
      </c>
    </row>
    <row r="156" spans="1:9" ht="20.25" customHeight="1">
      <c r="A156" s="68">
        <v>42049</v>
      </c>
      <c r="B156" s="69" t="s">
        <v>141</v>
      </c>
      <c r="C156" s="68">
        <f>A156</f>
        <v>42049</v>
      </c>
      <c r="D156" s="70" t="s">
        <v>158</v>
      </c>
      <c r="E156" s="70" t="s">
        <v>90</v>
      </c>
      <c r="F156" s="75" t="s">
        <v>142</v>
      </c>
      <c r="G156" s="71">
        <v>100000000</v>
      </c>
      <c r="H156" s="71"/>
      <c r="I156" s="83">
        <f t="shared" si="7"/>
        <v>2</v>
      </c>
    </row>
    <row r="157" spans="1:9" ht="20.25" customHeight="1">
      <c r="A157" s="68">
        <v>42042</v>
      </c>
      <c r="B157" s="93" t="s">
        <v>167</v>
      </c>
      <c r="C157" s="92">
        <f>A157</f>
        <v>42042</v>
      </c>
      <c r="D157" s="72" t="s">
        <v>160</v>
      </c>
      <c r="E157" s="72" t="s">
        <v>91</v>
      </c>
      <c r="F157" s="75" t="s">
        <v>132</v>
      </c>
      <c r="G157" s="72"/>
      <c r="H157" s="71">
        <v>39440000</v>
      </c>
      <c r="I157" s="83">
        <f t="shared" si="7"/>
        <v>2</v>
      </c>
    </row>
    <row r="158" spans="1:9" ht="20.25" customHeight="1">
      <c r="A158" s="68">
        <v>42042</v>
      </c>
      <c r="B158" s="93" t="s">
        <v>167</v>
      </c>
      <c r="C158" s="92">
        <f>A158</f>
        <v>42042</v>
      </c>
      <c r="D158" s="72" t="s">
        <v>164</v>
      </c>
      <c r="E158" s="72" t="s">
        <v>91</v>
      </c>
      <c r="F158" s="75" t="s">
        <v>132</v>
      </c>
      <c r="G158" s="72"/>
      <c r="H158" s="71">
        <v>5720100</v>
      </c>
      <c r="I158" s="83">
        <f t="shared" si="7"/>
        <v>2</v>
      </c>
    </row>
    <row r="159" spans="1:9" ht="20.25" customHeight="1">
      <c r="A159" s="68">
        <v>42042</v>
      </c>
      <c r="B159" s="93" t="s">
        <v>167</v>
      </c>
      <c r="C159" s="92">
        <f>A159</f>
        <v>42042</v>
      </c>
      <c r="D159" s="72" t="s">
        <v>168</v>
      </c>
      <c r="E159" s="72" t="s">
        <v>91</v>
      </c>
      <c r="F159" s="75" t="s">
        <v>76</v>
      </c>
      <c r="G159" s="72"/>
      <c r="H159" s="71">
        <v>4516010</v>
      </c>
      <c r="I159" s="83">
        <f t="shared" si="7"/>
        <v>2</v>
      </c>
    </row>
    <row r="160" spans="1:9" ht="20.25" customHeight="1">
      <c r="A160" s="68">
        <v>42049</v>
      </c>
      <c r="B160" s="80" t="s">
        <v>141</v>
      </c>
      <c r="C160" s="92">
        <f>A160</f>
        <v>42049</v>
      </c>
      <c r="D160" s="72" t="s">
        <v>166</v>
      </c>
      <c r="E160" s="72" t="s">
        <v>91</v>
      </c>
      <c r="F160" s="75" t="s">
        <v>142</v>
      </c>
      <c r="G160" s="72">
        <v>61000000</v>
      </c>
      <c r="H160" s="71"/>
      <c r="I160" s="83">
        <f t="shared" si="7"/>
        <v>2</v>
      </c>
    </row>
    <row r="161" spans="1:9" s="142" customFormat="1" ht="16.5">
      <c r="A161" s="64">
        <v>42063</v>
      </c>
      <c r="B161" s="91" t="s">
        <v>172</v>
      </c>
      <c r="C161" s="257">
        <v>41971</v>
      </c>
      <c r="D161" s="81" t="s">
        <v>173</v>
      </c>
      <c r="E161" s="96" t="s">
        <v>95</v>
      </c>
      <c r="F161" s="66" t="s">
        <v>284</v>
      </c>
      <c r="G161" s="71"/>
      <c r="H161" s="71">
        <v>44832000</v>
      </c>
      <c r="I161" s="83">
        <f t="shared" si="7"/>
        <v>2</v>
      </c>
    </row>
    <row r="162" spans="1:9" s="83" customFormat="1" ht="19.5" customHeight="1">
      <c r="A162" s="68">
        <v>42063</v>
      </c>
      <c r="B162" s="91" t="s">
        <v>172</v>
      </c>
      <c r="C162" s="92">
        <v>41971</v>
      </c>
      <c r="D162" s="72" t="s">
        <v>174</v>
      </c>
      <c r="E162" s="72" t="s">
        <v>95</v>
      </c>
      <c r="F162" s="75" t="s">
        <v>76</v>
      </c>
      <c r="G162" s="71"/>
      <c r="H162" s="71">
        <v>4483200</v>
      </c>
      <c r="I162" s="83">
        <f t="shared" si="7"/>
        <v>2</v>
      </c>
    </row>
    <row r="163" spans="1:9" s="83" customFormat="1" ht="19.5" customHeight="1">
      <c r="A163" s="68">
        <v>42063</v>
      </c>
      <c r="B163" s="91" t="s">
        <v>243</v>
      </c>
      <c r="C163" s="92">
        <v>41988</v>
      </c>
      <c r="D163" s="72" t="s">
        <v>173</v>
      </c>
      <c r="E163" s="72" t="s">
        <v>95</v>
      </c>
      <c r="F163" s="75" t="s">
        <v>284</v>
      </c>
      <c r="G163" s="71"/>
      <c r="H163" s="71">
        <v>22062000</v>
      </c>
      <c r="I163" s="83">
        <f t="shared" si="7"/>
        <v>2</v>
      </c>
    </row>
    <row r="164" spans="1:9" s="90" customFormat="1" ht="19.5" customHeight="1">
      <c r="A164" s="68">
        <v>42063</v>
      </c>
      <c r="B164" s="91" t="s">
        <v>243</v>
      </c>
      <c r="C164" s="92">
        <v>41988</v>
      </c>
      <c r="D164" s="72" t="s">
        <v>174</v>
      </c>
      <c r="E164" s="72" t="s">
        <v>95</v>
      </c>
      <c r="F164" s="75" t="s">
        <v>76</v>
      </c>
      <c r="G164" s="71"/>
      <c r="H164" s="71">
        <v>2206200</v>
      </c>
      <c r="I164" s="83">
        <f t="shared" si="7"/>
        <v>2</v>
      </c>
    </row>
    <row r="165" spans="1:9" s="90" customFormat="1" ht="19.5" customHeight="1">
      <c r="A165" s="68">
        <v>42044</v>
      </c>
      <c r="B165" s="69" t="s">
        <v>141</v>
      </c>
      <c r="C165" s="68">
        <v>42044</v>
      </c>
      <c r="D165" s="70" t="s">
        <v>175</v>
      </c>
      <c r="E165" s="70" t="s">
        <v>96</v>
      </c>
      <c r="F165" s="75" t="s">
        <v>142</v>
      </c>
      <c r="G165" s="71">
        <v>3630000</v>
      </c>
      <c r="H165" s="71"/>
      <c r="I165" s="83">
        <f t="shared" si="7"/>
        <v>2</v>
      </c>
    </row>
    <row r="166" spans="1:9" s="90" customFormat="1" ht="19.5" customHeight="1">
      <c r="A166" s="68">
        <v>42044</v>
      </c>
      <c r="B166" s="93" t="s">
        <v>183</v>
      </c>
      <c r="C166" s="92">
        <v>42044</v>
      </c>
      <c r="D166" s="70" t="s">
        <v>184</v>
      </c>
      <c r="E166" s="70" t="s">
        <v>97</v>
      </c>
      <c r="F166" s="75" t="s">
        <v>284</v>
      </c>
      <c r="G166" s="72"/>
      <c r="H166" s="71">
        <v>10172305</v>
      </c>
      <c r="I166" s="83">
        <f t="shared" si="7"/>
        <v>2</v>
      </c>
    </row>
    <row r="167" spans="1:9" s="83" customFormat="1" ht="19.5" customHeight="1">
      <c r="A167" s="68">
        <v>42044</v>
      </c>
      <c r="B167" s="93" t="s">
        <v>183</v>
      </c>
      <c r="C167" s="92">
        <v>42044</v>
      </c>
      <c r="D167" s="70" t="s">
        <v>185</v>
      </c>
      <c r="E167" s="70" t="s">
        <v>97</v>
      </c>
      <c r="F167" s="75" t="s">
        <v>76</v>
      </c>
      <c r="G167" s="72"/>
      <c r="H167" s="71">
        <v>1017231</v>
      </c>
      <c r="I167" s="83">
        <f t="shared" si="7"/>
        <v>2</v>
      </c>
    </row>
    <row r="168" spans="1:9" s="83" customFormat="1" ht="19.5" customHeight="1">
      <c r="A168" s="68">
        <v>42049</v>
      </c>
      <c r="B168" s="80" t="s">
        <v>141</v>
      </c>
      <c r="C168" s="92">
        <v>42049</v>
      </c>
      <c r="D168" s="70" t="s">
        <v>182</v>
      </c>
      <c r="E168" s="70" t="s">
        <v>97</v>
      </c>
      <c r="F168" s="75" t="s">
        <v>142</v>
      </c>
      <c r="G168" s="72">
        <v>11189536</v>
      </c>
      <c r="H168" s="71"/>
      <c r="I168" s="83">
        <f t="shared" si="7"/>
        <v>2</v>
      </c>
    </row>
    <row r="169" spans="1:9" s="90" customFormat="1" ht="19.5" customHeight="1">
      <c r="A169" s="68">
        <v>42049</v>
      </c>
      <c r="B169" s="68" t="s">
        <v>141</v>
      </c>
      <c r="C169" s="68">
        <v>42049</v>
      </c>
      <c r="D169" s="94" t="s">
        <v>186</v>
      </c>
      <c r="E169" s="70" t="s">
        <v>98</v>
      </c>
      <c r="F169" s="75" t="s">
        <v>142</v>
      </c>
      <c r="G169" s="71">
        <v>12000000</v>
      </c>
      <c r="H169" s="71"/>
      <c r="I169" s="83">
        <f t="shared" si="7"/>
        <v>2</v>
      </c>
    </row>
    <row r="170" spans="1:9" s="90" customFormat="1" ht="19.5" customHeight="1">
      <c r="A170" s="68">
        <v>42049</v>
      </c>
      <c r="B170" s="74" t="s">
        <v>141</v>
      </c>
      <c r="C170" s="92">
        <v>42049</v>
      </c>
      <c r="D170" s="72" t="s">
        <v>189</v>
      </c>
      <c r="E170" s="141" t="s">
        <v>327</v>
      </c>
      <c r="F170" s="75" t="s">
        <v>142</v>
      </c>
      <c r="G170" s="71">
        <v>2889000</v>
      </c>
      <c r="H170" s="71"/>
      <c r="I170" s="83">
        <f t="shared" si="7"/>
        <v>2</v>
      </c>
    </row>
    <row r="171" spans="1:9" s="90" customFormat="1" ht="19.5" customHeight="1">
      <c r="A171" s="68">
        <v>42061</v>
      </c>
      <c r="B171" s="74" t="s">
        <v>190</v>
      </c>
      <c r="C171" s="92">
        <v>42061</v>
      </c>
      <c r="D171" s="70" t="s">
        <v>191</v>
      </c>
      <c r="E171" s="141" t="s">
        <v>327</v>
      </c>
      <c r="F171" s="75" t="s">
        <v>284</v>
      </c>
      <c r="G171" s="71"/>
      <c r="H171" s="71">
        <v>2889000</v>
      </c>
      <c r="I171" s="83">
        <f t="shared" si="7"/>
        <v>2</v>
      </c>
    </row>
    <row r="172" spans="1:9" s="90" customFormat="1" ht="19.5" customHeight="1">
      <c r="A172" s="68">
        <v>42046</v>
      </c>
      <c r="B172" s="93" t="s">
        <v>198</v>
      </c>
      <c r="C172" s="68">
        <v>42046</v>
      </c>
      <c r="D172" s="72" t="s">
        <v>196</v>
      </c>
      <c r="E172" s="72" t="s">
        <v>328</v>
      </c>
      <c r="F172" s="75" t="s">
        <v>284</v>
      </c>
      <c r="G172" s="72"/>
      <c r="H172" s="71">
        <v>35619666</v>
      </c>
      <c r="I172" s="83">
        <f t="shared" si="7"/>
        <v>2</v>
      </c>
    </row>
    <row r="173" spans="1:9" s="90" customFormat="1" ht="19.5" customHeight="1">
      <c r="A173" s="68">
        <v>42046</v>
      </c>
      <c r="B173" s="93" t="s">
        <v>198</v>
      </c>
      <c r="C173" s="68">
        <v>42046</v>
      </c>
      <c r="D173" s="72" t="s">
        <v>197</v>
      </c>
      <c r="E173" s="72" t="s">
        <v>328</v>
      </c>
      <c r="F173" s="75" t="s">
        <v>76</v>
      </c>
      <c r="G173" s="72"/>
      <c r="H173" s="98">
        <v>3561967</v>
      </c>
      <c r="I173" s="83">
        <f t="shared" si="7"/>
        <v>2</v>
      </c>
    </row>
    <row r="174" spans="1:9" s="90" customFormat="1" ht="19.5" customHeight="1">
      <c r="A174" s="68">
        <v>42049</v>
      </c>
      <c r="B174" s="68" t="s">
        <v>141</v>
      </c>
      <c r="C174" s="68">
        <v>42049</v>
      </c>
      <c r="D174" s="72" t="s">
        <v>192</v>
      </c>
      <c r="E174" s="72" t="s">
        <v>328</v>
      </c>
      <c r="F174" s="75" t="s">
        <v>142</v>
      </c>
      <c r="G174" s="72">
        <v>100000000</v>
      </c>
      <c r="H174" s="71"/>
      <c r="I174" s="83">
        <f t="shared" si="7"/>
        <v>2</v>
      </c>
    </row>
    <row r="175" spans="1:9" s="90" customFormat="1" ht="19.5" customHeight="1">
      <c r="A175" s="68">
        <v>42063</v>
      </c>
      <c r="B175" s="97" t="s">
        <v>199</v>
      </c>
      <c r="C175" s="68">
        <v>42063</v>
      </c>
      <c r="D175" s="72" t="s">
        <v>196</v>
      </c>
      <c r="E175" s="72" t="s">
        <v>328</v>
      </c>
      <c r="F175" s="75" t="s">
        <v>284</v>
      </c>
      <c r="G175" s="72"/>
      <c r="H175" s="98">
        <v>66891474</v>
      </c>
      <c r="I175" s="83">
        <f t="shared" si="7"/>
        <v>2</v>
      </c>
    </row>
    <row r="176" spans="1:9" s="90" customFormat="1" ht="19.5" customHeight="1">
      <c r="A176" s="68">
        <v>42063</v>
      </c>
      <c r="B176" s="97" t="s">
        <v>199</v>
      </c>
      <c r="C176" s="68">
        <v>42063</v>
      </c>
      <c r="D176" s="72" t="s">
        <v>197</v>
      </c>
      <c r="E176" s="72" t="s">
        <v>328</v>
      </c>
      <c r="F176" s="75" t="s">
        <v>76</v>
      </c>
      <c r="G176" s="72"/>
      <c r="H176" s="71">
        <v>6689147</v>
      </c>
      <c r="I176" s="83">
        <f t="shared" si="7"/>
        <v>2</v>
      </c>
    </row>
    <row r="177" spans="1:9" s="90" customFormat="1" ht="19.5" customHeight="1">
      <c r="A177" s="68">
        <v>42041</v>
      </c>
      <c r="B177" s="75" t="s">
        <v>215</v>
      </c>
      <c r="C177" s="68">
        <f t="shared" ref="C177:C188" si="8">A177</f>
        <v>42041</v>
      </c>
      <c r="D177" s="70" t="s">
        <v>208</v>
      </c>
      <c r="E177" s="70" t="s">
        <v>329</v>
      </c>
      <c r="F177" s="75" t="s">
        <v>284</v>
      </c>
      <c r="G177" s="71"/>
      <c r="H177" s="71">
        <v>145248000</v>
      </c>
      <c r="I177" s="83">
        <f t="shared" si="7"/>
        <v>2</v>
      </c>
    </row>
    <row r="178" spans="1:9" s="90" customFormat="1" ht="19.5" customHeight="1">
      <c r="A178" s="68">
        <v>42041</v>
      </c>
      <c r="B178" s="75" t="s">
        <v>216</v>
      </c>
      <c r="C178" s="68">
        <f t="shared" si="8"/>
        <v>42041</v>
      </c>
      <c r="D178" s="70" t="s">
        <v>217</v>
      </c>
      <c r="E178" s="70" t="s">
        <v>329</v>
      </c>
      <c r="F178" s="75" t="s">
        <v>284</v>
      </c>
      <c r="G178" s="71"/>
      <c r="H178" s="71">
        <v>11662560</v>
      </c>
      <c r="I178" s="83">
        <f t="shared" si="7"/>
        <v>2</v>
      </c>
    </row>
    <row r="179" spans="1:9" s="90" customFormat="1" ht="19.5" customHeight="1">
      <c r="A179" s="68">
        <v>42041</v>
      </c>
      <c r="B179" s="75" t="s">
        <v>216</v>
      </c>
      <c r="C179" s="68">
        <f t="shared" si="8"/>
        <v>42041</v>
      </c>
      <c r="D179" s="70" t="s">
        <v>218</v>
      </c>
      <c r="E179" s="70" t="s">
        <v>329</v>
      </c>
      <c r="F179" s="75" t="s">
        <v>76</v>
      </c>
      <c r="G179" s="71"/>
      <c r="H179" s="71">
        <v>1166256</v>
      </c>
      <c r="I179" s="83">
        <f t="shared" si="7"/>
        <v>2</v>
      </c>
    </row>
    <row r="180" spans="1:9" s="90" customFormat="1" ht="19.5" customHeight="1">
      <c r="A180" s="68">
        <v>42041</v>
      </c>
      <c r="B180" s="91" t="s">
        <v>232</v>
      </c>
      <c r="C180" s="92">
        <f t="shared" si="8"/>
        <v>42041</v>
      </c>
      <c r="D180" s="72" t="s">
        <v>233</v>
      </c>
      <c r="E180" s="72" t="s">
        <v>100</v>
      </c>
      <c r="F180" s="75" t="s">
        <v>222</v>
      </c>
      <c r="G180" s="71"/>
      <c r="H180" s="71">
        <v>29796900</v>
      </c>
      <c r="I180" s="83">
        <f t="shared" si="7"/>
        <v>2</v>
      </c>
    </row>
    <row r="181" spans="1:9" s="90" customFormat="1" ht="19.5" customHeight="1">
      <c r="A181" s="68">
        <v>42041</v>
      </c>
      <c r="B181" s="91" t="s">
        <v>232</v>
      </c>
      <c r="C181" s="92">
        <f t="shared" si="8"/>
        <v>42041</v>
      </c>
      <c r="D181" s="72" t="s">
        <v>234</v>
      </c>
      <c r="E181" s="72" t="s">
        <v>100</v>
      </c>
      <c r="F181" s="75" t="s">
        <v>76</v>
      </c>
      <c r="G181" s="71"/>
      <c r="H181" s="71">
        <v>2979690</v>
      </c>
      <c r="I181" s="83">
        <f t="shared" si="7"/>
        <v>2</v>
      </c>
    </row>
    <row r="182" spans="1:9" s="90" customFormat="1" ht="19.5" customHeight="1">
      <c r="A182" s="68">
        <v>42044</v>
      </c>
      <c r="B182" s="91" t="s">
        <v>141</v>
      </c>
      <c r="C182" s="92">
        <f t="shared" si="8"/>
        <v>42044</v>
      </c>
      <c r="D182" s="72" t="s">
        <v>235</v>
      </c>
      <c r="E182" s="72" t="s">
        <v>100</v>
      </c>
      <c r="F182" s="75" t="s">
        <v>142</v>
      </c>
      <c r="G182" s="71">
        <v>23890240</v>
      </c>
      <c r="H182" s="71"/>
      <c r="I182" s="83">
        <f t="shared" si="7"/>
        <v>2</v>
      </c>
    </row>
    <row r="183" spans="1:9" s="90" customFormat="1" ht="19.5" customHeight="1">
      <c r="A183" s="68">
        <v>42049</v>
      </c>
      <c r="B183" s="91" t="s">
        <v>141</v>
      </c>
      <c r="C183" s="92">
        <f t="shared" si="8"/>
        <v>42049</v>
      </c>
      <c r="D183" s="72" t="s">
        <v>236</v>
      </c>
      <c r="E183" s="72" t="s">
        <v>100</v>
      </c>
      <c r="F183" s="75" t="s">
        <v>142</v>
      </c>
      <c r="G183" s="71">
        <v>32776590</v>
      </c>
      <c r="H183" s="71"/>
      <c r="I183" s="83">
        <f t="shared" si="7"/>
        <v>2</v>
      </c>
    </row>
    <row r="184" spans="1:9" s="90" customFormat="1" ht="19.5" customHeight="1">
      <c r="A184" s="68">
        <v>42051</v>
      </c>
      <c r="B184" s="91" t="s">
        <v>237</v>
      </c>
      <c r="C184" s="92">
        <f t="shared" si="8"/>
        <v>42051</v>
      </c>
      <c r="D184" s="72" t="s">
        <v>238</v>
      </c>
      <c r="E184" s="72" t="s">
        <v>100</v>
      </c>
      <c r="F184" s="75" t="s">
        <v>222</v>
      </c>
      <c r="G184" s="71"/>
      <c r="H184" s="71">
        <v>16716600</v>
      </c>
      <c r="I184" s="83">
        <f t="shared" si="7"/>
        <v>2</v>
      </c>
    </row>
    <row r="185" spans="1:9" s="90" customFormat="1" ht="19.5" customHeight="1">
      <c r="A185" s="68">
        <v>42051</v>
      </c>
      <c r="B185" s="91" t="s">
        <v>237</v>
      </c>
      <c r="C185" s="92">
        <f t="shared" si="8"/>
        <v>42051</v>
      </c>
      <c r="D185" s="72" t="s">
        <v>239</v>
      </c>
      <c r="E185" s="72" t="s">
        <v>100</v>
      </c>
      <c r="F185" s="75" t="s">
        <v>76</v>
      </c>
      <c r="G185" s="71"/>
      <c r="H185" s="71">
        <v>1671660</v>
      </c>
      <c r="I185" s="83">
        <f t="shared" si="7"/>
        <v>2</v>
      </c>
    </row>
    <row r="186" spans="1:9" s="90" customFormat="1" ht="19.5" customHeight="1">
      <c r="A186" s="68">
        <v>42061</v>
      </c>
      <c r="B186" s="91" t="s">
        <v>240</v>
      </c>
      <c r="C186" s="92">
        <f t="shared" si="8"/>
        <v>42061</v>
      </c>
      <c r="D186" s="72" t="s">
        <v>241</v>
      </c>
      <c r="E186" s="72" t="s">
        <v>100</v>
      </c>
      <c r="F186" s="75" t="s">
        <v>222</v>
      </c>
      <c r="G186" s="71"/>
      <c r="H186" s="71">
        <v>15732300</v>
      </c>
      <c r="I186" s="83">
        <f t="shared" si="7"/>
        <v>2</v>
      </c>
    </row>
    <row r="187" spans="1:9" s="90" customFormat="1" ht="19.5" customHeight="1">
      <c r="A187" s="68">
        <v>42061</v>
      </c>
      <c r="B187" s="91" t="s">
        <v>240</v>
      </c>
      <c r="C187" s="92">
        <f t="shared" si="8"/>
        <v>42061</v>
      </c>
      <c r="D187" s="72" t="s">
        <v>242</v>
      </c>
      <c r="E187" s="72" t="s">
        <v>100</v>
      </c>
      <c r="F187" s="75" t="s">
        <v>76</v>
      </c>
      <c r="G187" s="71"/>
      <c r="H187" s="71">
        <v>1573230</v>
      </c>
      <c r="I187" s="83">
        <f t="shared" si="7"/>
        <v>2</v>
      </c>
    </row>
    <row r="188" spans="1:9" s="90" customFormat="1" ht="19.5" customHeight="1">
      <c r="A188" s="68">
        <v>42037</v>
      </c>
      <c r="B188" s="69" t="s">
        <v>337</v>
      </c>
      <c r="C188" s="68">
        <f t="shared" si="8"/>
        <v>42037</v>
      </c>
      <c r="D188" s="70" t="s">
        <v>146</v>
      </c>
      <c r="E188" s="70" t="s">
        <v>89</v>
      </c>
      <c r="F188" s="75" t="s">
        <v>358</v>
      </c>
      <c r="G188" s="71">
        <v>8569000</v>
      </c>
      <c r="H188" s="71"/>
      <c r="I188" s="83">
        <f t="shared" si="7"/>
        <v>2</v>
      </c>
    </row>
    <row r="189" spans="1:9" s="90" customFormat="1" ht="19.5" customHeight="1">
      <c r="A189" s="85">
        <f t="shared" ref="A189:A216" si="9">C189</f>
        <v>42036</v>
      </c>
      <c r="B189" s="86" t="s">
        <v>391</v>
      </c>
      <c r="C189" s="85">
        <v>42036</v>
      </c>
      <c r="D189" s="87" t="s">
        <v>341</v>
      </c>
      <c r="E189" s="87" t="s">
        <v>301</v>
      </c>
      <c r="F189" s="88" t="s">
        <v>266</v>
      </c>
      <c r="G189" s="89"/>
      <c r="H189" s="89">
        <v>176410000</v>
      </c>
      <c r="I189" s="83">
        <f t="shared" si="7"/>
        <v>2</v>
      </c>
    </row>
    <row r="190" spans="1:9" s="90" customFormat="1" ht="19.5" customHeight="1">
      <c r="A190" s="85">
        <f t="shared" si="9"/>
        <v>42036</v>
      </c>
      <c r="B190" s="69" t="s">
        <v>393</v>
      </c>
      <c r="C190" s="68">
        <v>42036</v>
      </c>
      <c r="D190" s="70" t="s">
        <v>341</v>
      </c>
      <c r="E190" s="70" t="s">
        <v>114</v>
      </c>
      <c r="F190" s="75" t="s">
        <v>266</v>
      </c>
      <c r="G190" s="71"/>
      <c r="H190" s="71">
        <v>176203500</v>
      </c>
      <c r="I190" s="83">
        <f t="shared" si="7"/>
        <v>2</v>
      </c>
    </row>
    <row r="191" spans="1:9" s="90" customFormat="1" ht="19.5" customHeight="1">
      <c r="A191" s="85">
        <f t="shared" si="9"/>
        <v>42036</v>
      </c>
      <c r="B191" s="69" t="s">
        <v>394</v>
      </c>
      <c r="C191" s="68">
        <v>42036</v>
      </c>
      <c r="D191" s="70" t="s">
        <v>341</v>
      </c>
      <c r="E191" s="87" t="s">
        <v>106</v>
      </c>
      <c r="F191" s="75" t="s">
        <v>266</v>
      </c>
      <c r="G191" s="71"/>
      <c r="H191" s="71">
        <v>175820000</v>
      </c>
      <c r="I191" s="83">
        <f t="shared" si="7"/>
        <v>2</v>
      </c>
    </row>
    <row r="192" spans="1:9" s="90" customFormat="1" ht="19.5" customHeight="1">
      <c r="A192" s="85">
        <f t="shared" si="9"/>
        <v>42036</v>
      </c>
      <c r="B192" s="86" t="s">
        <v>395</v>
      </c>
      <c r="C192" s="68">
        <v>42036</v>
      </c>
      <c r="D192" s="87" t="s">
        <v>341</v>
      </c>
      <c r="E192" s="87" t="s">
        <v>110</v>
      </c>
      <c r="F192" s="88" t="s">
        <v>266</v>
      </c>
      <c r="G192" s="89"/>
      <c r="H192" s="89">
        <v>173430500</v>
      </c>
      <c r="I192" s="83">
        <f t="shared" si="7"/>
        <v>2</v>
      </c>
    </row>
    <row r="193" spans="1:9" s="90" customFormat="1" ht="19.5" customHeight="1">
      <c r="A193" s="85">
        <f t="shared" si="9"/>
        <v>42039</v>
      </c>
      <c r="B193" s="86" t="s">
        <v>399</v>
      </c>
      <c r="C193" s="85">
        <v>42039</v>
      </c>
      <c r="D193" s="87" t="s">
        <v>341</v>
      </c>
      <c r="E193" s="87" t="s">
        <v>310</v>
      </c>
      <c r="F193" s="88" t="s">
        <v>266</v>
      </c>
      <c r="G193" s="89"/>
      <c r="H193" s="89">
        <v>175171000</v>
      </c>
      <c r="I193" s="83">
        <f t="shared" si="7"/>
        <v>2</v>
      </c>
    </row>
    <row r="194" spans="1:9" s="90" customFormat="1" ht="19.5" customHeight="1">
      <c r="A194" s="85">
        <f t="shared" si="9"/>
        <v>42039</v>
      </c>
      <c r="B194" s="69" t="s">
        <v>400</v>
      </c>
      <c r="C194" s="68">
        <v>42039</v>
      </c>
      <c r="D194" s="70" t="s">
        <v>341</v>
      </c>
      <c r="E194" s="70" t="s">
        <v>121</v>
      </c>
      <c r="F194" s="75" t="s">
        <v>266</v>
      </c>
      <c r="G194" s="71"/>
      <c r="H194" s="71">
        <v>176528000</v>
      </c>
      <c r="I194" s="83">
        <f t="shared" si="7"/>
        <v>2</v>
      </c>
    </row>
    <row r="195" spans="1:9" s="90" customFormat="1" ht="19.5" customHeight="1">
      <c r="A195" s="85">
        <f t="shared" si="9"/>
        <v>42039</v>
      </c>
      <c r="B195" s="69" t="s">
        <v>401</v>
      </c>
      <c r="C195" s="68">
        <v>42039</v>
      </c>
      <c r="D195" s="70" t="s">
        <v>341</v>
      </c>
      <c r="E195" s="70" t="s">
        <v>119</v>
      </c>
      <c r="F195" s="75" t="s">
        <v>266</v>
      </c>
      <c r="G195" s="71"/>
      <c r="H195" s="71">
        <v>176498500</v>
      </c>
      <c r="I195" s="83">
        <f t="shared" si="7"/>
        <v>2</v>
      </c>
    </row>
    <row r="196" spans="1:9" s="90" customFormat="1" ht="19.5" customHeight="1">
      <c r="A196" s="85">
        <f t="shared" si="9"/>
        <v>42039</v>
      </c>
      <c r="B196" s="86" t="s">
        <v>402</v>
      </c>
      <c r="C196" s="68">
        <v>42039</v>
      </c>
      <c r="D196" s="87" t="s">
        <v>341</v>
      </c>
      <c r="E196" s="87" t="s">
        <v>111</v>
      </c>
      <c r="F196" s="88" t="s">
        <v>266</v>
      </c>
      <c r="G196" s="89"/>
      <c r="H196" s="89">
        <v>168091000</v>
      </c>
      <c r="I196" s="83">
        <f t="shared" si="7"/>
        <v>2</v>
      </c>
    </row>
    <row r="197" spans="1:9" s="90" customFormat="1" ht="19.5" customHeight="1">
      <c r="A197" s="85">
        <f t="shared" si="9"/>
        <v>42042</v>
      </c>
      <c r="B197" s="86" t="s">
        <v>406</v>
      </c>
      <c r="C197" s="85">
        <v>42042</v>
      </c>
      <c r="D197" s="87" t="s">
        <v>341</v>
      </c>
      <c r="E197" s="87" t="s">
        <v>112</v>
      </c>
      <c r="F197" s="88" t="s">
        <v>266</v>
      </c>
      <c r="G197" s="89"/>
      <c r="H197" s="89">
        <v>150155000</v>
      </c>
      <c r="I197" s="83">
        <f t="shared" si="7"/>
        <v>2</v>
      </c>
    </row>
    <row r="198" spans="1:9" s="90" customFormat="1" ht="19.5" customHeight="1">
      <c r="A198" s="85">
        <f t="shared" si="9"/>
        <v>42042</v>
      </c>
      <c r="B198" s="69" t="s">
        <v>407</v>
      </c>
      <c r="C198" s="68">
        <v>42042</v>
      </c>
      <c r="D198" s="70" t="s">
        <v>341</v>
      </c>
      <c r="E198" s="87" t="s">
        <v>103</v>
      </c>
      <c r="F198" s="75" t="s">
        <v>266</v>
      </c>
      <c r="G198" s="71"/>
      <c r="H198" s="71">
        <v>158474000</v>
      </c>
      <c r="I198" s="83">
        <f t="shared" si="7"/>
        <v>2</v>
      </c>
    </row>
    <row r="199" spans="1:9" s="90" customFormat="1" ht="19.5" customHeight="1">
      <c r="A199" s="85">
        <f t="shared" si="9"/>
        <v>42042</v>
      </c>
      <c r="B199" s="69" t="s">
        <v>408</v>
      </c>
      <c r="C199" s="68">
        <v>42042</v>
      </c>
      <c r="D199" s="70" t="s">
        <v>341</v>
      </c>
      <c r="E199" s="87" t="s">
        <v>109</v>
      </c>
      <c r="F199" s="75" t="s">
        <v>266</v>
      </c>
      <c r="G199" s="71"/>
      <c r="H199" s="71">
        <v>175318500</v>
      </c>
      <c r="I199" s="83">
        <f t="shared" si="7"/>
        <v>2</v>
      </c>
    </row>
    <row r="200" spans="1:9" s="90" customFormat="1" ht="19.5" customHeight="1">
      <c r="A200" s="85">
        <f t="shared" si="9"/>
        <v>42042</v>
      </c>
      <c r="B200" s="86" t="s">
        <v>409</v>
      </c>
      <c r="C200" s="68">
        <v>42042</v>
      </c>
      <c r="D200" s="87" t="s">
        <v>341</v>
      </c>
      <c r="E200" s="87" t="s">
        <v>101</v>
      </c>
      <c r="F200" s="88" t="s">
        <v>266</v>
      </c>
      <c r="G200" s="89"/>
      <c r="H200" s="89">
        <v>176439500</v>
      </c>
      <c r="I200" s="83">
        <f t="shared" si="7"/>
        <v>2</v>
      </c>
    </row>
    <row r="201" spans="1:9" s="90" customFormat="1" ht="19.5" customHeight="1">
      <c r="A201" s="85">
        <f t="shared" si="9"/>
        <v>42046</v>
      </c>
      <c r="B201" s="86" t="s">
        <v>410</v>
      </c>
      <c r="C201" s="85">
        <v>42046</v>
      </c>
      <c r="D201" s="87" t="s">
        <v>341</v>
      </c>
      <c r="E201" s="87" t="s">
        <v>106</v>
      </c>
      <c r="F201" s="88" t="s">
        <v>266</v>
      </c>
      <c r="G201" s="89"/>
      <c r="H201" s="89">
        <v>169920000</v>
      </c>
      <c r="I201" s="83">
        <f t="shared" si="7"/>
        <v>2</v>
      </c>
    </row>
    <row r="202" spans="1:9" s="90" customFormat="1" ht="19.5" customHeight="1">
      <c r="A202" s="85">
        <f t="shared" si="9"/>
        <v>42046</v>
      </c>
      <c r="B202" s="69" t="s">
        <v>411</v>
      </c>
      <c r="C202" s="68">
        <v>42046</v>
      </c>
      <c r="D202" s="70" t="s">
        <v>341</v>
      </c>
      <c r="E202" s="87" t="s">
        <v>110</v>
      </c>
      <c r="F202" s="75" t="s">
        <v>266</v>
      </c>
      <c r="G202" s="71"/>
      <c r="H202" s="71">
        <v>175967500</v>
      </c>
      <c r="I202" s="83">
        <f t="shared" si="7"/>
        <v>2</v>
      </c>
    </row>
    <row r="203" spans="1:9" s="90" customFormat="1" ht="19.5" customHeight="1">
      <c r="A203" s="85">
        <f t="shared" si="9"/>
        <v>42046</v>
      </c>
      <c r="B203" s="69" t="s">
        <v>454</v>
      </c>
      <c r="C203" s="68">
        <v>42046</v>
      </c>
      <c r="D203" s="70" t="s">
        <v>341</v>
      </c>
      <c r="E203" s="70" t="s">
        <v>302</v>
      </c>
      <c r="F203" s="75" t="s">
        <v>266</v>
      </c>
      <c r="G203" s="71"/>
      <c r="H203" s="71">
        <v>149948500</v>
      </c>
      <c r="I203" s="83">
        <f t="shared" si="7"/>
        <v>2</v>
      </c>
    </row>
    <row r="204" spans="1:9" s="90" customFormat="1" ht="19.5" customHeight="1">
      <c r="A204" s="85">
        <f t="shared" si="9"/>
        <v>42046</v>
      </c>
      <c r="B204" s="86" t="s">
        <v>455</v>
      </c>
      <c r="C204" s="68">
        <v>42046</v>
      </c>
      <c r="D204" s="87" t="s">
        <v>341</v>
      </c>
      <c r="E204" s="87" t="s">
        <v>113</v>
      </c>
      <c r="F204" s="88" t="s">
        <v>266</v>
      </c>
      <c r="G204" s="89"/>
      <c r="H204" s="89">
        <v>173076500</v>
      </c>
      <c r="I204" s="83">
        <f t="shared" si="7"/>
        <v>2</v>
      </c>
    </row>
    <row r="205" spans="1:9" s="90" customFormat="1" ht="19.5" customHeight="1">
      <c r="A205" s="85">
        <f t="shared" si="9"/>
        <v>42049</v>
      </c>
      <c r="B205" s="86" t="s">
        <v>458</v>
      </c>
      <c r="C205" s="85">
        <v>42049</v>
      </c>
      <c r="D205" s="87" t="s">
        <v>341</v>
      </c>
      <c r="E205" s="87" t="s">
        <v>109</v>
      </c>
      <c r="F205" s="88" t="s">
        <v>266</v>
      </c>
      <c r="G205" s="89"/>
      <c r="H205" s="89">
        <v>149653500</v>
      </c>
      <c r="I205" s="83">
        <f t="shared" si="7"/>
        <v>2</v>
      </c>
    </row>
    <row r="206" spans="1:9" s="90" customFormat="1" ht="19.5" customHeight="1">
      <c r="A206" s="85">
        <f t="shared" si="9"/>
        <v>42049</v>
      </c>
      <c r="B206" s="69" t="s">
        <v>594</v>
      </c>
      <c r="C206" s="68">
        <v>42049</v>
      </c>
      <c r="D206" s="70" t="s">
        <v>341</v>
      </c>
      <c r="E206" s="87" t="s">
        <v>101</v>
      </c>
      <c r="F206" s="75" t="s">
        <v>266</v>
      </c>
      <c r="G206" s="71"/>
      <c r="H206" s="71">
        <v>176557500</v>
      </c>
      <c r="I206" s="83">
        <f t="shared" si="7"/>
        <v>2</v>
      </c>
    </row>
    <row r="207" spans="1:9" s="90" customFormat="1" ht="19.5" customHeight="1">
      <c r="A207" s="85">
        <f t="shared" si="9"/>
        <v>42049</v>
      </c>
      <c r="B207" s="69" t="s">
        <v>595</v>
      </c>
      <c r="C207" s="68">
        <v>42049</v>
      </c>
      <c r="D207" s="70" t="s">
        <v>341</v>
      </c>
      <c r="E207" s="70" t="s">
        <v>115</v>
      </c>
      <c r="F207" s="75" t="s">
        <v>266</v>
      </c>
      <c r="G207" s="71"/>
      <c r="H207" s="71">
        <v>171985000</v>
      </c>
      <c r="I207" s="83">
        <f t="shared" ref="I207:I270" si="10">IF(A207&lt;&gt;"",MONTH(A207),"")</f>
        <v>2</v>
      </c>
    </row>
    <row r="208" spans="1:9" s="90" customFormat="1" ht="19.5" customHeight="1">
      <c r="A208" s="85">
        <f t="shared" si="9"/>
        <v>42049</v>
      </c>
      <c r="B208" s="86" t="s">
        <v>596</v>
      </c>
      <c r="C208" s="68">
        <v>42049</v>
      </c>
      <c r="D208" s="87" t="s">
        <v>341</v>
      </c>
      <c r="E208" s="87" t="s">
        <v>116</v>
      </c>
      <c r="F208" s="88" t="s">
        <v>266</v>
      </c>
      <c r="G208" s="89"/>
      <c r="H208" s="89">
        <v>160362000</v>
      </c>
      <c r="I208" s="83">
        <f t="shared" si="10"/>
        <v>2</v>
      </c>
    </row>
    <row r="209" spans="1:9" s="90" customFormat="1" ht="19.5" customHeight="1">
      <c r="A209" s="85">
        <f t="shared" si="9"/>
        <v>42036</v>
      </c>
      <c r="B209" s="86" t="s">
        <v>396</v>
      </c>
      <c r="C209" s="85">
        <v>42036</v>
      </c>
      <c r="D209" s="87" t="s">
        <v>342</v>
      </c>
      <c r="E209" s="87" t="s">
        <v>303</v>
      </c>
      <c r="F209" s="88" t="s">
        <v>266</v>
      </c>
      <c r="G209" s="89"/>
      <c r="H209" s="89">
        <v>149430000</v>
      </c>
      <c r="I209" s="83">
        <f t="shared" si="10"/>
        <v>2</v>
      </c>
    </row>
    <row r="210" spans="1:9" s="90" customFormat="1" ht="19.5" customHeight="1">
      <c r="A210" s="85">
        <f t="shared" si="9"/>
        <v>42036</v>
      </c>
      <c r="B210" s="69" t="s">
        <v>397</v>
      </c>
      <c r="C210" s="68">
        <v>42036</v>
      </c>
      <c r="D210" s="70" t="s">
        <v>342</v>
      </c>
      <c r="E210" s="87" t="s">
        <v>105</v>
      </c>
      <c r="F210" s="75" t="s">
        <v>266</v>
      </c>
      <c r="G210" s="71"/>
      <c r="H210" s="71">
        <v>151215000</v>
      </c>
      <c r="I210" s="83">
        <f t="shared" si="10"/>
        <v>2</v>
      </c>
    </row>
    <row r="211" spans="1:9" s="90" customFormat="1" ht="19.5" customHeight="1">
      <c r="A211" s="85">
        <f t="shared" si="9"/>
        <v>42040</v>
      </c>
      <c r="B211" s="69" t="s">
        <v>403</v>
      </c>
      <c r="C211" s="68">
        <v>42040</v>
      </c>
      <c r="D211" s="70" t="s">
        <v>342</v>
      </c>
      <c r="E211" s="87" t="s">
        <v>306</v>
      </c>
      <c r="F211" s="75" t="s">
        <v>266</v>
      </c>
      <c r="G211" s="71"/>
      <c r="H211" s="71">
        <v>152566500</v>
      </c>
      <c r="I211" s="83">
        <f t="shared" si="10"/>
        <v>2</v>
      </c>
    </row>
    <row r="212" spans="1:9" s="90" customFormat="1" ht="19.5" customHeight="1">
      <c r="A212" s="85">
        <f t="shared" si="9"/>
        <v>42047</v>
      </c>
      <c r="B212" s="86" t="s">
        <v>457</v>
      </c>
      <c r="C212" s="68">
        <v>42047</v>
      </c>
      <c r="D212" s="87" t="s">
        <v>342</v>
      </c>
      <c r="E212" s="87" t="s">
        <v>306</v>
      </c>
      <c r="F212" s="88" t="s">
        <v>266</v>
      </c>
      <c r="G212" s="89"/>
      <c r="H212" s="89">
        <v>134563500</v>
      </c>
      <c r="I212" s="83">
        <f t="shared" si="10"/>
        <v>2</v>
      </c>
    </row>
    <row r="213" spans="1:9" s="90" customFormat="1" ht="19.5" customHeight="1">
      <c r="A213" s="85">
        <f t="shared" si="9"/>
        <v>42040</v>
      </c>
      <c r="B213" s="86" t="s">
        <v>405</v>
      </c>
      <c r="C213" s="85">
        <v>42040</v>
      </c>
      <c r="D213" s="87" t="s">
        <v>342</v>
      </c>
      <c r="E213" s="87" t="s">
        <v>307</v>
      </c>
      <c r="F213" s="88" t="s">
        <v>266</v>
      </c>
      <c r="G213" s="89"/>
      <c r="H213" s="89">
        <v>144585000</v>
      </c>
      <c r="I213" s="83">
        <f t="shared" si="10"/>
        <v>2</v>
      </c>
    </row>
    <row r="214" spans="1:9" s="90" customFormat="1" ht="19.5" customHeight="1">
      <c r="A214" s="85">
        <f t="shared" si="9"/>
        <v>42040</v>
      </c>
      <c r="B214" s="86" t="s">
        <v>404</v>
      </c>
      <c r="C214" s="85">
        <v>42040</v>
      </c>
      <c r="D214" s="87" t="s">
        <v>342</v>
      </c>
      <c r="E214" s="87" t="s">
        <v>117</v>
      </c>
      <c r="F214" s="88" t="s">
        <v>266</v>
      </c>
      <c r="G214" s="89"/>
      <c r="H214" s="89">
        <v>139893000</v>
      </c>
      <c r="I214" s="83">
        <f t="shared" si="10"/>
        <v>2</v>
      </c>
    </row>
    <row r="215" spans="1:9" s="90" customFormat="1" ht="19.5" customHeight="1">
      <c r="A215" s="85">
        <f t="shared" si="9"/>
        <v>42036</v>
      </c>
      <c r="B215" s="86" t="s">
        <v>398</v>
      </c>
      <c r="C215" s="85">
        <v>42036</v>
      </c>
      <c r="D215" s="87" t="s">
        <v>342</v>
      </c>
      <c r="E215" s="87" t="s">
        <v>118</v>
      </c>
      <c r="F215" s="88" t="s">
        <v>266</v>
      </c>
      <c r="G215" s="89"/>
      <c r="H215" s="89">
        <v>152388000</v>
      </c>
      <c r="I215" s="83">
        <f t="shared" si="10"/>
        <v>2</v>
      </c>
    </row>
    <row r="216" spans="1:9" s="90" customFormat="1" ht="19.5" customHeight="1">
      <c r="A216" s="85">
        <f t="shared" si="9"/>
        <v>42047</v>
      </c>
      <c r="B216" s="86" t="s">
        <v>456</v>
      </c>
      <c r="C216" s="85">
        <v>42047</v>
      </c>
      <c r="D216" s="87" t="s">
        <v>342</v>
      </c>
      <c r="E216" s="87" t="s">
        <v>118</v>
      </c>
      <c r="F216" s="88" t="s">
        <v>266</v>
      </c>
      <c r="G216" s="89"/>
      <c r="H216" s="89">
        <v>128596500</v>
      </c>
      <c r="I216" s="83">
        <f t="shared" si="10"/>
        <v>2</v>
      </c>
    </row>
    <row r="217" spans="1:9" s="90" customFormat="1" ht="19.5" customHeight="1">
      <c r="A217" s="85">
        <v>42063</v>
      </c>
      <c r="B217" s="86" t="s">
        <v>347</v>
      </c>
      <c r="C217" s="85">
        <v>42063</v>
      </c>
      <c r="D217" s="87" t="s">
        <v>350</v>
      </c>
      <c r="E217" s="87" t="s">
        <v>303</v>
      </c>
      <c r="F217" s="88" t="s">
        <v>349</v>
      </c>
      <c r="G217" s="89">
        <v>149430000</v>
      </c>
      <c r="H217" s="89"/>
      <c r="I217" s="83">
        <f t="shared" si="10"/>
        <v>2</v>
      </c>
    </row>
    <row r="218" spans="1:9" s="90" customFormat="1" ht="19.5" customHeight="1">
      <c r="A218" s="85">
        <v>42063</v>
      </c>
      <c r="B218" s="86" t="s">
        <v>347</v>
      </c>
      <c r="C218" s="85">
        <v>42063</v>
      </c>
      <c r="D218" s="87" t="s">
        <v>350</v>
      </c>
      <c r="E218" s="87" t="s">
        <v>105</v>
      </c>
      <c r="F218" s="88" t="s">
        <v>349</v>
      </c>
      <c r="G218" s="89">
        <v>151215000</v>
      </c>
      <c r="H218" s="89"/>
      <c r="I218" s="83">
        <f t="shared" si="10"/>
        <v>2</v>
      </c>
    </row>
    <row r="219" spans="1:9" s="90" customFormat="1" ht="19.5" customHeight="1">
      <c r="A219" s="85">
        <v>42063</v>
      </c>
      <c r="B219" s="86" t="s">
        <v>347</v>
      </c>
      <c r="C219" s="85">
        <v>42063</v>
      </c>
      <c r="D219" s="87" t="s">
        <v>350</v>
      </c>
      <c r="E219" s="87" t="s">
        <v>118</v>
      </c>
      <c r="F219" s="88" t="s">
        <v>349</v>
      </c>
      <c r="G219" s="89">
        <v>280984500</v>
      </c>
      <c r="H219" s="89"/>
      <c r="I219" s="83">
        <f t="shared" si="10"/>
        <v>2</v>
      </c>
    </row>
    <row r="220" spans="1:9" s="90" customFormat="1" ht="19.5" customHeight="1">
      <c r="A220" s="85">
        <v>42063</v>
      </c>
      <c r="B220" s="86" t="s">
        <v>347</v>
      </c>
      <c r="C220" s="85">
        <v>42063</v>
      </c>
      <c r="D220" s="87" t="s">
        <v>350</v>
      </c>
      <c r="E220" s="87" t="s">
        <v>306</v>
      </c>
      <c r="F220" s="88" t="s">
        <v>349</v>
      </c>
      <c r="G220" s="89">
        <v>287130000</v>
      </c>
      <c r="H220" s="89"/>
      <c r="I220" s="83">
        <f t="shared" si="10"/>
        <v>2</v>
      </c>
    </row>
    <row r="221" spans="1:9" s="90" customFormat="1" ht="19.5" customHeight="1">
      <c r="A221" s="85">
        <v>42063</v>
      </c>
      <c r="B221" s="86" t="s">
        <v>347</v>
      </c>
      <c r="C221" s="85">
        <v>42063</v>
      </c>
      <c r="D221" s="87" t="s">
        <v>350</v>
      </c>
      <c r="E221" s="87" t="s">
        <v>117</v>
      </c>
      <c r="F221" s="88" t="s">
        <v>349</v>
      </c>
      <c r="G221" s="89">
        <v>139893000</v>
      </c>
      <c r="H221" s="89"/>
      <c r="I221" s="83">
        <f t="shared" si="10"/>
        <v>2</v>
      </c>
    </row>
    <row r="222" spans="1:9" s="90" customFormat="1" ht="19.5" customHeight="1">
      <c r="A222" s="85">
        <v>42063</v>
      </c>
      <c r="B222" s="86" t="s">
        <v>347</v>
      </c>
      <c r="C222" s="85">
        <v>42063</v>
      </c>
      <c r="D222" s="87" t="s">
        <v>350</v>
      </c>
      <c r="E222" s="87" t="s">
        <v>307</v>
      </c>
      <c r="F222" s="88" t="s">
        <v>349</v>
      </c>
      <c r="G222" s="89">
        <v>144585000</v>
      </c>
      <c r="H222" s="89"/>
      <c r="I222" s="83">
        <f t="shared" si="10"/>
        <v>2</v>
      </c>
    </row>
    <row r="223" spans="1:9" s="90" customFormat="1" ht="19.5" customHeight="1">
      <c r="A223" s="85">
        <v>42063</v>
      </c>
      <c r="B223" s="86" t="s">
        <v>347</v>
      </c>
      <c r="C223" s="85">
        <v>42063</v>
      </c>
      <c r="D223" s="87" t="s">
        <v>350</v>
      </c>
      <c r="E223" s="87" t="s">
        <v>301</v>
      </c>
      <c r="F223" s="88" t="s">
        <v>349</v>
      </c>
      <c r="G223" s="89">
        <v>176410000</v>
      </c>
      <c r="H223" s="89"/>
      <c r="I223" s="83">
        <f t="shared" si="10"/>
        <v>2</v>
      </c>
    </row>
    <row r="224" spans="1:9" s="90" customFormat="1" ht="19.5" customHeight="1">
      <c r="A224" s="85">
        <v>42063</v>
      </c>
      <c r="B224" s="86" t="s">
        <v>347</v>
      </c>
      <c r="C224" s="85">
        <v>42063</v>
      </c>
      <c r="D224" s="87" t="s">
        <v>350</v>
      </c>
      <c r="E224" s="87" t="s">
        <v>114</v>
      </c>
      <c r="F224" s="88" t="s">
        <v>349</v>
      </c>
      <c r="G224" s="89">
        <v>176203500</v>
      </c>
      <c r="H224" s="89"/>
      <c r="I224" s="83">
        <f t="shared" si="10"/>
        <v>2</v>
      </c>
    </row>
    <row r="225" spans="1:9" s="90" customFormat="1" ht="19.5" customHeight="1">
      <c r="A225" s="85">
        <v>42063</v>
      </c>
      <c r="B225" s="86" t="s">
        <v>347</v>
      </c>
      <c r="C225" s="85">
        <v>42063</v>
      </c>
      <c r="D225" s="87" t="s">
        <v>350</v>
      </c>
      <c r="E225" s="87" t="s">
        <v>106</v>
      </c>
      <c r="F225" s="88" t="s">
        <v>349</v>
      </c>
      <c r="G225" s="89">
        <v>345740000</v>
      </c>
      <c r="H225" s="89"/>
      <c r="I225" s="83">
        <f t="shared" si="10"/>
        <v>2</v>
      </c>
    </row>
    <row r="226" spans="1:9" s="90" customFormat="1" ht="19.5" customHeight="1">
      <c r="A226" s="85">
        <v>42063</v>
      </c>
      <c r="B226" s="86" t="s">
        <v>347</v>
      </c>
      <c r="C226" s="85">
        <v>42063</v>
      </c>
      <c r="D226" s="87" t="s">
        <v>350</v>
      </c>
      <c r="E226" s="87" t="s">
        <v>110</v>
      </c>
      <c r="F226" s="88" t="s">
        <v>349</v>
      </c>
      <c r="G226" s="89">
        <v>349398000</v>
      </c>
      <c r="H226" s="89"/>
      <c r="I226" s="83">
        <f t="shared" si="10"/>
        <v>2</v>
      </c>
    </row>
    <row r="227" spans="1:9" s="90" customFormat="1" ht="19.5" customHeight="1">
      <c r="A227" s="85">
        <v>42063</v>
      </c>
      <c r="B227" s="86" t="s">
        <v>347</v>
      </c>
      <c r="C227" s="85">
        <v>42063</v>
      </c>
      <c r="D227" s="87" t="s">
        <v>350</v>
      </c>
      <c r="E227" s="87" t="s">
        <v>302</v>
      </c>
      <c r="F227" s="88" t="s">
        <v>349</v>
      </c>
      <c r="G227" s="89">
        <v>149948500</v>
      </c>
      <c r="H227" s="89"/>
      <c r="I227" s="83">
        <f t="shared" si="10"/>
        <v>2</v>
      </c>
    </row>
    <row r="228" spans="1:9" s="90" customFormat="1" ht="19.5" customHeight="1">
      <c r="A228" s="85">
        <v>42063</v>
      </c>
      <c r="B228" s="86" t="s">
        <v>347</v>
      </c>
      <c r="C228" s="85">
        <v>42063</v>
      </c>
      <c r="D228" s="87" t="s">
        <v>350</v>
      </c>
      <c r="E228" s="87" t="s">
        <v>113</v>
      </c>
      <c r="F228" s="88" t="s">
        <v>349</v>
      </c>
      <c r="G228" s="89">
        <v>173076500</v>
      </c>
      <c r="H228" s="89"/>
      <c r="I228" s="83">
        <f t="shared" si="10"/>
        <v>2</v>
      </c>
    </row>
    <row r="229" spans="1:9" s="90" customFormat="1" ht="19.5" customHeight="1">
      <c r="A229" s="85">
        <v>42063</v>
      </c>
      <c r="B229" s="86" t="s">
        <v>352</v>
      </c>
      <c r="C229" s="85">
        <v>42063</v>
      </c>
      <c r="D229" s="87" t="s">
        <v>350</v>
      </c>
      <c r="E229" s="87" t="s">
        <v>310</v>
      </c>
      <c r="F229" s="88" t="s">
        <v>349</v>
      </c>
      <c r="G229" s="89">
        <v>175171000</v>
      </c>
      <c r="H229" s="89"/>
      <c r="I229" s="83">
        <f t="shared" si="10"/>
        <v>2</v>
      </c>
    </row>
    <row r="230" spans="1:9" s="90" customFormat="1" ht="19.5" customHeight="1">
      <c r="A230" s="85">
        <v>42063</v>
      </c>
      <c r="B230" s="86" t="s">
        <v>352</v>
      </c>
      <c r="C230" s="85">
        <v>42063</v>
      </c>
      <c r="D230" s="87" t="s">
        <v>350</v>
      </c>
      <c r="E230" s="87" t="s">
        <v>121</v>
      </c>
      <c r="F230" s="88" t="s">
        <v>349</v>
      </c>
      <c r="G230" s="89">
        <v>176528000</v>
      </c>
      <c r="H230" s="89"/>
      <c r="I230" s="83">
        <f t="shared" si="10"/>
        <v>2</v>
      </c>
    </row>
    <row r="231" spans="1:9" s="90" customFormat="1" ht="19.5" customHeight="1">
      <c r="A231" s="85">
        <v>42063</v>
      </c>
      <c r="B231" s="86" t="s">
        <v>352</v>
      </c>
      <c r="C231" s="85">
        <v>42063</v>
      </c>
      <c r="D231" s="87" t="s">
        <v>350</v>
      </c>
      <c r="E231" s="87" t="s">
        <v>119</v>
      </c>
      <c r="F231" s="88" t="s">
        <v>349</v>
      </c>
      <c r="G231" s="89">
        <v>176498500</v>
      </c>
      <c r="H231" s="89"/>
      <c r="I231" s="83">
        <f t="shared" si="10"/>
        <v>2</v>
      </c>
    </row>
    <row r="232" spans="1:9" s="90" customFormat="1" ht="19.5" customHeight="1">
      <c r="A232" s="85">
        <v>42063</v>
      </c>
      <c r="B232" s="86" t="s">
        <v>352</v>
      </c>
      <c r="C232" s="85">
        <v>42063</v>
      </c>
      <c r="D232" s="87" t="s">
        <v>350</v>
      </c>
      <c r="E232" s="87" t="s">
        <v>111</v>
      </c>
      <c r="F232" s="88" t="s">
        <v>349</v>
      </c>
      <c r="G232" s="89">
        <v>168091000</v>
      </c>
      <c r="H232" s="89"/>
      <c r="I232" s="83">
        <f t="shared" si="10"/>
        <v>2</v>
      </c>
    </row>
    <row r="233" spans="1:9" s="90" customFormat="1" ht="19.5" customHeight="1">
      <c r="A233" s="85">
        <v>42063</v>
      </c>
      <c r="B233" s="86" t="s">
        <v>352</v>
      </c>
      <c r="C233" s="85">
        <v>42063</v>
      </c>
      <c r="D233" s="87" t="s">
        <v>350</v>
      </c>
      <c r="E233" s="87" t="s">
        <v>112</v>
      </c>
      <c r="F233" s="88" t="s">
        <v>349</v>
      </c>
      <c r="G233" s="89">
        <v>150155000</v>
      </c>
      <c r="H233" s="89"/>
      <c r="I233" s="83">
        <f t="shared" si="10"/>
        <v>2</v>
      </c>
    </row>
    <row r="234" spans="1:9" s="90" customFormat="1" ht="19.5" customHeight="1">
      <c r="A234" s="85">
        <v>42063</v>
      </c>
      <c r="B234" s="86" t="s">
        <v>352</v>
      </c>
      <c r="C234" s="85">
        <v>42063</v>
      </c>
      <c r="D234" s="87" t="s">
        <v>350</v>
      </c>
      <c r="E234" s="87" t="s">
        <v>103</v>
      </c>
      <c r="F234" s="88" t="s">
        <v>349</v>
      </c>
      <c r="G234" s="89">
        <v>158474000</v>
      </c>
      <c r="H234" s="89"/>
      <c r="I234" s="83">
        <f t="shared" si="10"/>
        <v>2</v>
      </c>
    </row>
    <row r="235" spans="1:9" s="90" customFormat="1" ht="19.5" customHeight="1">
      <c r="A235" s="85">
        <v>42063</v>
      </c>
      <c r="B235" s="86" t="s">
        <v>352</v>
      </c>
      <c r="C235" s="85">
        <v>42063</v>
      </c>
      <c r="D235" s="87" t="s">
        <v>350</v>
      </c>
      <c r="E235" s="87" t="s">
        <v>109</v>
      </c>
      <c r="F235" s="88" t="s">
        <v>349</v>
      </c>
      <c r="G235" s="89">
        <v>324972000</v>
      </c>
      <c r="H235" s="89"/>
      <c r="I235" s="83">
        <f t="shared" si="10"/>
        <v>2</v>
      </c>
    </row>
    <row r="236" spans="1:9" s="90" customFormat="1" ht="19.5" customHeight="1">
      <c r="A236" s="85">
        <v>42063</v>
      </c>
      <c r="B236" s="86" t="s">
        <v>352</v>
      </c>
      <c r="C236" s="85">
        <v>42063</v>
      </c>
      <c r="D236" s="87" t="s">
        <v>350</v>
      </c>
      <c r="E236" s="87" t="s">
        <v>101</v>
      </c>
      <c r="F236" s="88" t="s">
        <v>349</v>
      </c>
      <c r="G236" s="89">
        <v>352997000</v>
      </c>
      <c r="H236" s="89"/>
      <c r="I236" s="83">
        <f t="shared" si="10"/>
        <v>2</v>
      </c>
    </row>
    <row r="237" spans="1:9" s="90" customFormat="1" ht="19.5" customHeight="1">
      <c r="A237" s="85">
        <v>42063</v>
      </c>
      <c r="B237" s="86" t="s">
        <v>352</v>
      </c>
      <c r="C237" s="85">
        <v>42063</v>
      </c>
      <c r="D237" s="87" t="s">
        <v>350</v>
      </c>
      <c r="E237" s="87" t="s">
        <v>115</v>
      </c>
      <c r="F237" s="88" t="s">
        <v>349</v>
      </c>
      <c r="G237" s="89">
        <v>171985000</v>
      </c>
      <c r="H237" s="89"/>
      <c r="I237" s="83">
        <f t="shared" si="10"/>
        <v>2</v>
      </c>
    </row>
    <row r="238" spans="1:9" s="90" customFormat="1" ht="19.5" customHeight="1">
      <c r="A238" s="85">
        <v>42063</v>
      </c>
      <c r="B238" s="86" t="s">
        <v>352</v>
      </c>
      <c r="C238" s="85">
        <v>42063</v>
      </c>
      <c r="D238" s="87" t="s">
        <v>350</v>
      </c>
      <c r="E238" s="87" t="s">
        <v>116</v>
      </c>
      <c r="F238" s="88" t="s">
        <v>349</v>
      </c>
      <c r="G238" s="89">
        <v>160362000</v>
      </c>
      <c r="H238" s="89"/>
      <c r="I238" s="83">
        <f t="shared" si="10"/>
        <v>2</v>
      </c>
    </row>
    <row r="239" spans="1:9" s="83" customFormat="1" ht="19.5" customHeight="1">
      <c r="A239" s="68">
        <v>42068</v>
      </c>
      <c r="B239" s="91" t="s">
        <v>270</v>
      </c>
      <c r="C239" s="68">
        <v>42068</v>
      </c>
      <c r="D239" s="70" t="s">
        <v>271</v>
      </c>
      <c r="E239" s="70" t="s">
        <v>85</v>
      </c>
      <c r="F239" s="75" t="s">
        <v>132</v>
      </c>
      <c r="G239" s="72"/>
      <c r="H239" s="71">
        <v>5100000</v>
      </c>
      <c r="I239" s="83">
        <f t="shared" si="10"/>
        <v>3</v>
      </c>
    </row>
    <row r="240" spans="1:9" s="83" customFormat="1" ht="19.5" customHeight="1">
      <c r="A240" s="68">
        <v>42068</v>
      </c>
      <c r="B240" s="91" t="s">
        <v>270</v>
      </c>
      <c r="C240" s="68">
        <v>42068</v>
      </c>
      <c r="D240" s="70" t="s">
        <v>272</v>
      </c>
      <c r="E240" s="70" t="s">
        <v>85</v>
      </c>
      <c r="F240" s="75" t="s">
        <v>76</v>
      </c>
      <c r="G240" s="71"/>
      <c r="H240" s="71">
        <v>510000</v>
      </c>
      <c r="I240" s="83">
        <f t="shared" si="10"/>
        <v>3</v>
      </c>
    </row>
    <row r="241" spans="1:9" s="90" customFormat="1" ht="19.5" customHeight="1">
      <c r="A241" s="68">
        <v>42075</v>
      </c>
      <c r="B241" s="91" t="s">
        <v>274</v>
      </c>
      <c r="C241" s="92">
        <v>42075</v>
      </c>
      <c r="D241" s="70" t="s">
        <v>135</v>
      </c>
      <c r="E241" s="70" t="s">
        <v>86</v>
      </c>
      <c r="F241" s="75" t="s">
        <v>132</v>
      </c>
      <c r="G241" s="72"/>
      <c r="H241" s="71">
        <v>1750000</v>
      </c>
      <c r="I241" s="83">
        <f t="shared" si="10"/>
        <v>3</v>
      </c>
    </row>
    <row r="242" spans="1:9" s="90" customFormat="1" ht="19.5" customHeight="1">
      <c r="A242" s="68">
        <v>42075</v>
      </c>
      <c r="B242" s="91" t="s">
        <v>274</v>
      </c>
      <c r="C242" s="92">
        <v>42075</v>
      </c>
      <c r="D242" s="70" t="s">
        <v>136</v>
      </c>
      <c r="E242" s="70" t="s">
        <v>86</v>
      </c>
      <c r="F242" s="75" t="s">
        <v>76</v>
      </c>
      <c r="G242" s="72"/>
      <c r="H242" s="71">
        <v>175000</v>
      </c>
      <c r="I242" s="83">
        <f t="shared" si="10"/>
        <v>3</v>
      </c>
    </row>
    <row r="243" spans="1:9" s="83" customFormat="1" ht="19.5" customHeight="1">
      <c r="A243" s="68">
        <v>42083</v>
      </c>
      <c r="B243" s="75" t="s">
        <v>282</v>
      </c>
      <c r="C243" s="68">
        <v>42083</v>
      </c>
      <c r="D243" s="70" t="s">
        <v>148</v>
      </c>
      <c r="E243" s="70" t="s">
        <v>326</v>
      </c>
      <c r="F243" s="75" t="s">
        <v>132</v>
      </c>
      <c r="G243" s="71"/>
      <c r="H243" s="71">
        <v>25211100</v>
      </c>
      <c r="I243" s="83">
        <f t="shared" si="10"/>
        <v>3</v>
      </c>
    </row>
    <row r="244" spans="1:9" s="83" customFormat="1" ht="19.5" customHeight="1">
      <c r="A244" s="68">
        <v>42083</v>
      </c>
      <c r="B244" s="75" t="s">
        <v>282</v>
      </c>
      <c r="C244" s="68">
        <v>42083</v>
      </c>
      <c r="D244" s="70" t="s">
        <v>147</v>
      </c>
      <c r="E244" s="70" t="s">
        <v>326</v>
      </c>
      <c r="F244" s="75" t="s">
        <v>132</v>
      </c>
      <c r="G244" s="71"/>
      <c r="H244" s="71">
        <v>18340000</v>
      </c>
      <c r="I244" s="83">
        <f t="shared" si="10"/>
        <v>3</v>
      </c>
    </row>
    <row r="245" spans="1:9" s="90" customFormat="1" ht="19.5" customHeight="1">
      <c r="A245" s="68">
        <v>42083</v>
      </c>
      <c r="B245" s="75" t="s">
        <v>282</v>
      </c>
      <c r="C245" s="68">
        <v>42083</v>
      </c>
      <c r="D245" s="70" t="s">
        <v>149</v>
      </c>
      <c r="E245" s="70" t="s">
        <v>326</v>
      </c>
      <c r="F245" s="75" t="s">
        <v>76</v>
      </c>
      <c r="G245" s="71"/>
      <c r="H245" s="71">
        <v>4355110</v>
      </c>
      <c r="I245" s="83">
        <f t="shared" si="10"/>
        <v>3</v>
      </c>
    </row>
    <row r="246" spans="1:9" s="90" customFormat="1" ht="19.5" customHeight="1">
      <c r="A246" s="68">
        <v>42079</v>
      </c>
      <c r="B246" s="75" t="s">
        <v>277</v>
      </c>
      <c r="C246" s="68">
        <f t="shared" ref="C246:C261" si="11">A246</f>
        <v>42079</v>
      </c>
      <c r="D246" s="70" t="s">
        <v>152</v>
      </c>
      <c r="E246" s="70" t="s">
        <v>90</v>
      </c>
      <c r="F246" s="75" t="s">
        <v>132</v>
      </c>
      <c r="G246" s="71"/>
      <c r="H246" s="71">
        <v>2772000</v>
      </c>
      <c r="I246" s="83">
        <f t="shared" si="10"/>
        <v>3</v>
      </c>
    </row>
    <row r="247" spans="1:9" s="83" customFormat="1" ht="19.5" customHeight="1">
      <c r="A247" s="68">
        <v>42079</v>
      </c>
      <c r="B247" s="75" t="s">
        <v>277</v>
      </c>
      <c r="C247" s="68">
        <f t="shared" si="11"/>
        <v>42079</v>
      </c>
      <c r="D247" s="70" t="s">
        <v>275</v>
      </c>
      <c r="E247" s="70" t="s">
        <v>90</v>
      </c>
      <c r="F247" s="75" t="s">
        <v>132</v>
      </c>
      <c r="G247" s="71"/>
      <c r="H247" s="71">
        <v>7500000</v>
      </c>
      <c r="I247" s="83">
        <f t="shared" si="10"/>
        <v>3</v>
      </c>
    </row>
    <row r="248" spans="1:9" s="83" customFormat="1" ht="19.5" customHeight="1">
      <c r="A248" s="68">
        <v>42079</v>
      </c>
      <c r="B248" s="75" t="s">
        <v>277</v>
      </c>
      <c r="C248" s="68">
        <f t="shared" si="11"/>
        <v>42079</v>
      </c>
      <c r="D248" s="70" t="s">
        <v>276</v>
      </c>
      <c r="E248" s="70" t="s">
        <v>90</v>
      </c>
      <c r="F248" s="75" t="s">
        <v>76</v>
      </c>
      <c r="G248" s="71"/>
      <c r="H248" s="71">
        <v>1027200</v>
      </c>
      <c r="I248" s="83">
        <f t="shared" si="10"/>
        <v>3</v>
      </c>
    </row>
    <row r="249" spans="1:9" s="90" customFormat="1" ht="19.5" customHeight="1">
      <c r="A249" s="68">
        <v>42080</v>
      </c>
      <c r="B249" s="75" t="s">
        <v>278</v>
      </c>
      <c r="C249" s="68">
        <f t="shared" si="11"/>
        <v>42080</v>
      </c>
      <c r="D249" s="70" t="s">
        <v>152</v>
      </c>
      <c r="E249" s="70" t="s">
        <v>90</v>
      </c>
      <c r="F249" s="75" t="s">
        <v>132</v>
      </c>
      <c r="G249" s="71"/>
      <c r="H249" s="71">
        <v>26110000</v>
      </c>
      <c r="I249" s="83">
        <f t="shared" si="10"/>
        <v>3</v>
      </c>
    </row>
    <row r="250" spans="1:9" s="90" customFormat="1" ht="19.5" customHeight="1">
      <c r="A250" s="68">
        <v>42080</v>
      </c>
      <c r="B250" s="75" t="s">
        <v>278</v>
      </c>
      <c r="C250" s="68">
        <f t="shared" si="11"/>
        <v>42080</v>
      </c>
      <c r="D250" s="70" t="s">
        <v>276</v>
      </c>
      <c r="E250" s="70" t="s">
        <v>90</v>
      </c>
      <c r="F250" s="75" t="s">
        <v>76</v>
      </c>
      <c r="G250" s="71"/>
      <c r="H250" s="71">
        <v>2611000</v>
      </c>
      <c r="I250" s="83">
        <f t="shared" si="10"/>
        <v>3</v>
      </c>
    </row>
    <row r="251" spans="1:9" s="83" customFormat="1" ht="19.5" customHeight="1">
      <c r="A251" s="68">
        <v>42088</v>
      </c>
      <c r="B251" s="75" t="s">
        <v>283</v>
      </c>
      <c r="C251" s="68">
        <f t="shared" si="11"/>
        <v>42088</v>
      </c>
      <c r="D251" s="70" t="s">
        <v>152</v>
      </c>
      <c r="E251" s="70" t="s">
        <v>90</v>
      </c>
      <c r="F251" s="75" t="s">
        <v>132</v>
      </c>
      <c r="G251" s="71"/>
      <c r="H251" s="71">
        <v>2688000</v>
      </c>
      <c r="I251" s="83">
        <f t="shared" si="10"/>
        <v>3</v>
      </c>
    </row>
    <row r="252" spans="1:9" s="83" customFormat="1" ht="19.5" customHeight="1">
      <c r="A252" s="68">
        <v>42088</v>
      </c>
      <c r="B252" s="75" t="s">
        <v>283</v>
      </c>
      <c r="C252" s="68">
        <f t="shared" si="11"/>
        <v>42088</v>
      </c>
      <c r="D252" s="70" t="s">
        <v>276</v>
      </c>
      <c r="E252" s="70" t="s">
        <v>90</v>
      </c>
      <c r="F252" s="75" t="s">
        <v>76</v>
      </c>
      <c r="G252" s="71"/>
      <c r="H252" s="71">
        <v>268800</v>
      </c>
      <c r="I252" s="83">
        <f t="shared" si="10"/>
        <v>3</v>
      </c>
    </row>
    <row r="253" spans="1:9" s="90" customFormat="1" ht="19.5" customHeight="1">
      <c r="A253" s="68">
        <v>42072</v>
      </c>
      <c r="B253" s="80" t="s">
        <v>141</v>
      </c>
      <c r="C253" s="92">
        <f t="shared" si="11"/>
        <v>42072</v>
      </c>
      <c r="D253" s="72" t="s">
        <v>166</v>
      </c>
      <c r="E253" s="72" t="s">
        <v>91</v>
      </c>
      <c r="F253" s="75" t="s">
        <v>142</v>
      </c>
      <c r="G253" s="72">
        <v>63260843</v>
      </c>
      <c r="H253" s="71"/>
      <c r="I253" s="83">
        <f t="shared" si="10"/>
        <v>3</v>
      </c>
    </row>
    <row r="254" spans="1:9" s="90" customFormat="1" ht="19.5" customHeight="1">
      <c r="A254" s="68">
        <v>42081</v>
      </c>
      <c r="B254" s="93" t="s">
        <v>279</v>
      </c>
      <c r="C254" s="92">
        <f t="shared" si="11"/>
        <v>42081</v>
      </c>
      <c r="D254" s="72" t="s">
        <v>160</v>
      </c>
      <c r="E254" s="72" t="s">
        <v>91</v>
      </c>
      <c r="F254" s="75" t="s">
        <v>132</v>
      </c>
      <c r="G254" s="72"/>
      <c r="H254" s="71">
        <v>8700000</v>
      </c>
      <c r="I254" s="83">
        <f t="shared" si="10"/>
        <v>3</v>
      </c>
    </row>
    <row r="255" spans="1:9" s="83" customFormat="1" ht="19.5" customHeight="1">
      <c r="A255" s="68">
        <v>42081</v>
      </c>
      <c r="B255" s="93" t="s">
        <v>279</v>
      </c>
      <c r="C255" s="92">
        <f t="shared" si="11"/>
        <v>42081</v>
      </c>
      <c r="D255" s="72" t="s">
        <v>162</v>
      </c>
      <c r="E255" s="72" t="s">
        <v>91</v>
      </c>
      <c r="F255" s="75" t="s">
        <v>132</v>
      </c>
      <c r="G255" s="72"/>
      <c r="H255" s="71">
        <v>8190000</v>
      </c>
      <c r="I255" s="83">
        <f t="shared" si="10"/>
        <v>3</v>
      </c>
    </row>
    <row r="256" spans="1:9" s="83" customFormat="1" ht="19.5" customHeight="1">
      <c r="A256" s="68">
        <v>42081</v>
      </c>
      <c r="B256" s="93" t="s">
        <v>279</v>
      </c>
      <c r="C256" s="92">
        <f t="shared" si="11"/>
        <v>42081</v>
      </c>
      <c r="D256" s="72" t="s">
        <v>164</v>
      </c>
      <c r="E256" s="72" t="s">
        <v>91</v>
      </c>
      <c r="F256" s="75" t="s">
        <v>132</v>
      </c>
      <c r="G256" s="72"/>
      <c r="H256" s="71">
        <v>16250000</v>
      </c>
      <c r="I256" s="83">
        <f t="shared" si="10"/>
        <v>3</v>
      </c>
    </row>
    <row r="257" spans="1:9" s="90" customFormat="1" ht="19.5" customHeight="1">
      <c r="A257" s="68">
        <v>42081</v>
      </c>
      <c r="B257" s="93" t="s">
        <v>279</v>
      </c>
      <c r="C257" s="92">
        <f t="shared" si="11"/>
        <v>42081</v>
      </c>
      <c r="D257" s="72" t="s">
        <v>168</v>
      </c>
      <c r="E257" s="72" t="s">
        <v>91</v>
      </c>
      <c r="F257" s="75" t="s">
        <v>76</v>
      </c>
      <c r="G257" s="72"/>
      <c r="H257" s="71">
        <v>3314000</v>
      </c>
      <c r="I257" s="83">
        <f t="shared" si="10"/>
        <v>3</v>
      </c>
    </row>
    <row r="258" spans="1:9" s="90" customFormat="1" ht="19.5" customHeight="1">
      <c r="A258" s="68">
        <v>42082</v>
      </c>
      <c r="B258" s="93" t="s">
        <v>280</v>
      </c>
      <c r="C258" s="92">
        <f t="shared" si="11"/>
        <v>42082</v>
      </c>
      <c r="D258" s="72" t="s">
        <v>160</v>
      </c>
      <c r="E258" s="72" t="s">
        <v>91</v>
      </c>
      <c r="F258" s="75" t="s">
        <v>132</v>
      </c>
      <c r="G258" s="72"/>
      <c r="H258" s="71">
        <v>20619000</v>
      </c>
      <c r="I258" s="83">
        <f t="shared" si="10"/>
        <v>3</v>
      </c>
    </row>
    <row r="259" spans="1:9" s="83" customFormat="1" ht="19.5" customHeight="1">
      <c r="A259" s="68">
        <v>42082</v>
      </c>
      <c r="B259" s="93" t="s">
        <v>280</v>
      </c>
      <c r="C259" s="92">
        <f t="shared" si="11"/>
        <v>42082</v>
      </c>
      <c r="D259" s="72" t="s">
        <v>162</v>
      </c>
      <c r="E259" s="72" t="s">
        <v>91</v>
      </c>
      <c r="F259" s="75" t="s">
        <v>132</v>
      </c>
      <c r="G259" s="72"/>
      <c r="H259" s="71">
        <v>3042000</v>
      </c>
      <c r="I259" s="83">
        <f t="shared" si="10"/>
        <v>3</v>
      </c>
    </row>
    <row r="260" spans="1:9" s="83" customFormat="1" ht="19.5" customHeight="1">
      <c r="A260" s="68">
        <v>42082</v>
      </c>
      <c r="B260" s="93" t="s">
        <v>280</v>
      </c>
      <c r="C260" s="92">
        <f t="shared" si="11"/>
        <v>42082</v>
      </c>
      <c r="D260" s="72" t="s">
        <v>168</v>
      </c>
      <c r="E260" s="72" t="s">
        <v>91</v>
      </c>
      <c r="F260" s="75" t="s">
        <v>76</v>
      </c>
      <c r="G260" s="72"/>
      <c r="H260" s="71">
        <v>2366100</v>
      </c>
      <c r="I260" s="83">
        <f t="shared" si="10"/>
        <v>3</v>
      </c>
    </row>
    <row r="261" spans="1:9" s="90" customFormat="1" ht="19.5" customHeight="1">
      <c r="A261" s="114">
        <v>42073</v>
      </c>
      <c r="B261" s="115" t="s">
        <v>141</v>
      </c>
      <c r="C261" s="114">
        <f t="shared" si="11"/>
        <v>42073</v>
      </c>
      <c r="D261" s="116" t="s">
        <v>267</v>
      </c>
      <c r="E261" s="70" t="s">
        <v>94</v>
      </c>
      <c r="F261" s="75" t="s">
        <v>142</v>
      </c>
      <c r="G261" s="71">
        <v>15000000</v>
      </c>
      <c r="H261" s="71"/>
      <c r="I261" s="83">
        <f t="shared" si="10"/>
        <v>3</v>
      </c>
    </row>
    <row r="262" spans="1:9" s="90" customFormat="1" ht="19.5" customHeight="1">
      <c r="A262" s="68">
        <v>42065</v>
      </c>
      <c r="B262" s="74" t="s">
        <v>141</v>
      </c>
      <c r="C262" s="92">
        <v>42065</v>
      </c>
      <c r="D262" s="72" t="s">
        <v>259</v>
      </c>
      <c r="E262" s="72" t="s">
        <v>95</v>
      </c>
      <c r="F262" s="75" t="s">
        <v>142</v>
      </c>
      <c r="G262" s="71">
        <v>72613200</v>
      </c>
      <c r="H262" s="71"/>
      <c r="I262" s="83">
        <f t="shared" si="10"/>
        <v>3</v>
      </c>
    </row>
    <row r="263" spans="1:9" s="90" customFormat="1" ht="19.5" customHeight="1">
      <c r="A263" s="68">
        <v>42086</v>
      </c>
      <c r="B263" s="74" t="s">
        <v>141</v>
      </c>
      <c r="C263" s="92">
        <v>42085</v>
      </c>
      <c r="D263" s="72" t="s">
        <v>259</v>
      </c>
      <c r="E263" s="72" t="s">
        <v>95</v>
      </c>
      <c r="F263" s="75" t="s">
        <v>142</v>
      </c>
      <c r="G263" s="71">
        <v>34111000</v>
      </c>
      <c r="H263" s="71"/>
      <c r="I263" s="83">
        <f t="shared" si="10"/>
        <v>3</v>
      </c>
    </row>
    <row r="264" spans="1:9" s="90" customFormat="1" ht="19.5" customHeight="1">
      <c r="A264" s="68">
        <v>42075</v>
      </c>
      <c r="B264" s="97" t="s">
        <v>285</v>
      </c>
      <c r="C264" s="68">
        <v>42075</v>
      </c>
      <c r="D264" s="70" t="s">
        <v>472</v>
      </c>
      <c r="E264" s="70" t="s">
        <v>98</v>
      </c>
      <c r="F264" s="75" t="s">
        <v>62</v>
      </c>
      <c r="G264" s="71"/>
      <c r="H264" s="71">
        <v>12000000</v>
      </c>
      <c r="I264" s="83">
        <f t="shared" si="10"/>
        <v>3</v>
      </c>
    </row>
    <row r="265" spans="1:9" s="90" customFormat="1" ht="19.5" customHeight="1">
      <c r="A265" s="68">
        <v>42065</v>
      </c>
      <c r="B265" s="74" t="s">
        <v>57</v>
      </c>
      <c r="C265" s="92">
        <v>42065</v>
      </c>
      <c r="D265" s="70" t="s">
        <v>187</v>
      </c>
      <c r="E265" s="141" t="s">
        <v>327</v>
      </c>
      <c r="F265" s="75" t="s">
        <v>284</v>
      </c>
      <c r="G265" s="71"/>
      <c r="H265" s="71">
        <v>4380000</v>
      </c>
      <c r="I265" s="83">
        <f t="shared" si="10"/>
        <v>3</v>
      </c>
    </row>
    <row r="266" spans="1:9" s="90" customFormat="1" ht="19.5" customHeight="1">
      <c r="A266" s="68">
        <v>42065</v>
      </c>
      <c r="B266" s="68" t="s">
        <v>141</v>
      </c>
      <c r="C266" s="68">
        <v>42065</v>
      </c>
      <c r="D266" s="72" t="s">
        <v>192</v>
      </c>
      <c r="E266" s="72" t="s">
        <v>328</v>
      </c>
      <c r="F266" s="75" t="s">
        <v>142</v>
      </c>
      <c r="G266" s="72">
        <v>100000000</v>
      </c>
      <c r="H266" s="71"/>
      <c r="I266" s="83">
        <f t="shared" si="10"/>
        <v>3</v>
      </c>
    </row>
    <row r="267" spans="1:9" s="90" customFormat="1" ht="19.5" customHeight="1">
      <c r="A267" s="68">
        <v>42072</v>
      </c>
      <c r="B267" s="97" t="s">
        <v>286</v>
      </c>
      <c r="C267" s="68">
        <v>42072</v>
      </c>
      <c r="D267" s="72" t="s">
        <v>196</v>
      </c>
      <c r="E267" s="72" t="s">
        <v>328</v>
      </c>
      <c r="F267" s="75" t="s">
        <v>284</v>
      </c>
      <c r="G267" s="72"/>
      <c r="H267" s="71">
        <v>4372896</v>
      </c>
      <c r="I267" s="83">
        <f t="shared" si="10"/>
        <v>3</v>
      </c>
    </row>
    <row r="268" spans="1:9" s="90" customFormat="1" ht="19.5" customHeight="1">
      <c r="A268" s="68">
        <v>42072</v>
      </c>
      <c r="B268" s="97" t="s">
        <v>286</v>
      </c>
      <c r="C268" s="68">
        <v>42072</v>
      </c>
      <c r="D268" s="72" t="s">
        <v>197</v>
      </c>
      <c r="E268" s="72" t="s">
        <v>328</v>
      </c>
      <c r="F268" s="75" t="s">
        <v>76</v>
      </c>
      <c r="G268" s="72"/>
      <c r="H268" s="71">
        <v>437290</v>
      </c>
      <c r="I268" s="83">
        <f t="shared" si="10"/>
        <v>3</v>
      </c>
    </row>
    <row r="269" spans="1:9" s="90" customFormat="1" ht="19.5" customHeight="1">
      <c r="A269" s="68">
        <v>42094</v>
      </c>
      <c r="B269" s="97" t="s">
        <v>319</v>
      </c>
      <c r="C269" s="68">
        <v>42094</v>
      </c>
      <c r="D269" s="72" t="s">
        <v>320</v>
      </c>
      <c r="E269" s="72" t="s">
        <v>328</v>
      </c>
      <c r="F269" s="75" t="s">
        <v>284</v>
      </c>
      <c r="G269" s="72"/>
      <c r="H269" s="71">
        <v>42291714</v>
      </c>
      <c r="I269" s="83">
        <f t="shared" si="10"/>
        <v>3</v>
      </c>
    </row>
    <row r="270" spans="1:9" s="90" customFormat="1" ht="19.5" customHeight="1">
      <c r="A270" s="68">
        <v>42094</v>
      </c>
      <c r="B270" s="97" t="s">
        <v>319</v>
      </c>
      <c r="C270" s="68">
        <v>42094</v>
      </c>
      <c r="D270" s="72" t="s">
        <v>321</v>
      </c>
      <c r="E270" s="72" t="s">
        <v>328</v>
      </c>
      <c r="F270" s="75" t="s">
        <v>76</v>
      </c>
      <c r="G270" s="72"/>
      <c r="H270" s="71">
        <v>4229171</v>
      </c>
      <c r="I270" s="83">
        <f t="shared" si="10"/>
        <v>3</v>
      </c>
    </row>
    <row r="271" spans="1:9" s="90" customFormat="1" ht="19.5" customHeight="1">
      <c r="A271" s="68">
        <v>42065</v>
      </c>
      <c r="B271" s="75" t="s">
        <v>141</v>
      </c>
      <c r="C271" s="68">
        <f t="shared" ref="C271:C278" si="12">A271</f>
        <v>42065</v>
      </c>
      <c r="D271" s="70" t="s">
        <v>264</v>
      </c>
      <c r="E271" s="70" t="s">
        <v>329</v>
      </c>
      <c r="F271" s="75" t="s">
        <v>142</v>
      </c>
      <c r="G271" s="71">
        <v>100000000</v>
      </c>
      <c r="H271" s="71"/>
      <c r="I271" s="83">
        <f t="shared" ref="I271:I334" si="13">IF(A271&lt;&gt;"",MONTH(A271),"")</f>
        <v>3</v>
      </c>
    </row>
    <row r="272" spans="1:9" s="90" customFormat="1" ht="19.5" customHeight="1">
      <c r="A272" s="68">
        <v>42065</v>
      </c>
      <c r="B272" s="75" t="s">
        <v>141</v>
      </c>
      <c r="C272" s="68">
        <f t="shared" si="12"/>
        <v>42065</v>
      </c>
      <c r="D272" s="70" t="s">
        <v>264</v>
      </c>
      <c r="E272" s="70" t="s">
        <v>329</v>
      </c>
      <c r="F272" s="75" t="s">
        <v>142</v>
      </c>
      <c r="G272" s="71">
        <v>112000000</v>
      </c>
      <c r="H272" s="71"/>
      <c r="I272" s="83">
        <f t="shared" si="13"/>
        <v>3</v>
      </c>
    </row>
    <row r="273" spans="1:9" s="90" customFormat="1" ht="19.5" customHeight="1">
      <c r="A273" s="68">
        <v>42065</v>
      </c>
      <c r="B273" s="91" t="s">
        <v>141</v>
      </c>
      <c r="C273" s="92">
        <f t="shared" si="12"/>
        <v>42065</v>
      </c>
      <c r="D273" s="72" t="s">
        <v>293</v>
      </c>
      <c r="E273" s="72" t="s">
        <v>100</v>
      </c>
      <c r="F273" s="75" t="s">
        <v>142</v>
      </c>
      <c r="G273" s="109">
        <v>35693790</v>
      </c>
      <c r="H273" s="71"/>
      <c r="I273" s="83">
        <f t="shared" si="13"/>
        <v>3</v>
      </c>
    </row>
    <row r="274" spans="1:9" s="90" customFormat="1" ht="19.5" customHeight="1">
      <c r="A274" s="68">
        <v>42069</v>
      </c>
      <c r="B274" s="91" t="s">
        <v>294</v>
      </c>
      <c r="C274" s="92">
        <f t="shared" si="12"/>
        <v>42069</v>
      </c>
      <c r="D274" s="72" t="s">
        <v>295</v>
      </c>
      <c r="E274" s="72" t="s">
        <v>100</v>
      </c>
      <c r="F274" s="75" t="s">
        <v>222</v>
      </c>
      <c r="G274" s="109"/>
      <c r="H274" s="71">
        <v>12748600</v>
      </c>
      <c r="I274" s="83">
        <f t="shared" si="13"/>
        <v>3</v>
      </c>
    </row>
    <row r="275" spans="1:9" s="90" customFormat="1" ht="19.5" customHeight="1">
      <c r="A275" s="68">
        <v>42069</v>
      </c>
      <c r="B275" s="91" t="s">
        <v>294</v>
      </c>
      <c r="C275" s="92">
        <f t="shared" si="12"/>
        <v>42069</v>
      </c>
      <c r="D275" s="72" t="s">
        <v>296</v>
      </c>
      <c r="E275" s="72" t="s">
        <v>100</v>
      </c>
      <c r="F275" s="75" t="s">
        <v>76</v>
      </c>
      <c r="G275" s="109"/>
      <c r="H275" s="71">
        <v>1274860</v>
      </c>
      <c r="I275" s="83">
        <f t="shared" si="13"/>
        <v>3</v>
      </c>
    </row>
    <row r="276" spans="1:9" s="90" customFormat="1" ht="19.5" customHeight="1">
      <c r="A276" s="114">
        <v>42073</v>
      </c>
      <c r="B276" s="115" t="s">
        <v>141</v>
      </c>
      <c r="C276" s="114">
        <f t="shared" si="12"/>
        <v>42073</v>
      </c>
      <c r="D276" s="116" t="s">
        <v>268</v>
      </c>
      <c r="E276" s="72" t="s">
        <v>100</v>
      </c>
      <c r="F276" s="75" t="s">
        <v>142</v>
      </c>
      <c r="G276" s="109">
        <v>14023460</v>
      </c>
      <c r="H276" s="71"/>
      <c r="I276" s="83">
        <f t="shared" si="13"/>
        <v>3</v>
      </c>
    </row>
    <row r="277" spans="1:9" s="90" customFormat="1" ht="19.5" customHeight="1">
      <c r="A277" s="68">
        <v>42079</v>
      </c>
      <c r="B277" s="91" t="s">
        <v>297</v>
      </c>
      <c r="C277" s="92">
        <f t="shared" si="12"/>
        <v>42079</v>
      </c>
      <c r="D277" s="72" t="s">
        <v>298</v>
      </c>
      <c r="E277" s="72" t="s">
        <v>100</v>
      </c>
      <c r="F277" s="75" t="s">
        <v>222</v>
      </c>
      <c r="G277" s="71"/>
      <c r="H277" s="71">
        <v>15893900</v>
      </c>
      <c r="I277" s="83">
        <f t="shared" si="13"/>
        <v>3</v>
      </c>
    </row>
    <row r="278" spans="1:9" s="90" customFormat="1" ht="19.5" customHeight="1">
      <c r="A278" s="68">
        <v>42079</v>
      </c>
      <c r="B278" s="91" t="s">
        <v>297</v>
      </c>
      <c r="C278" s="92">
        <f t="shared" si="12"/>
        <v>42079</v>
      </c>
      <c r="D278" s="72" t="s">
        <v>299</v>
      </c>
      <c r="E278" s="72" t="s">
        <v>100</v>
      </c>
      <c r="F278" s="75" t="s">
        <v>76</v>
      </c>
      <c r="G278" s="71"/>
      <c r="H278" s="71">
        <v>1589390</v>
      </c>
      <c r="I278" s="83">
        <f t="shared" si="13"/>
        <v>3</v>
      </c>
    </row>
    <row r="279" spans="1:9" s="90" customFormat="1" ht="19.5" customHeight="1">
      <c r="A279" s="237">
        <v>42094</v>
      </c>
      <c r="B279" s="152" t="s">
        <v>429</v>
      </c>
      <c r="C279" s="237">
        <v>42094</v>
      </c>
      <c r="D279" s="87" t="s">
        <v>430</v>
      </c>
      <c r="E279" s="206" t="s">
        <v>100</v>
      </c>
      <c r="F279" s="238" t="s">
        <v>358</v>
      </c>
      <c r="G279" s="239">
        <v>17483290</v>
      </c>
      <c r="H279" s="239"/>
      <c r="I279" s="83">
        <f t="shared" si="13"/>
        <v>3</v>
      </c>
    </row>
    <row r="280" spans="1:9" s="90" customFormat="1" ht="19.5" customHeight="1">
      <c r="A280" s="68">
        <v>42089</v>
      </c>
      <c r="B280" s="91" t="s">
        <v>316</v>
      </c>
      <c r="C280" s="92">
        <f>A280</f>
        <v>42089</v>
      </c>
      <c r="D280" s="72" t="s">
        <v>317</v>
      </c>
      <c r="E280" s="72" t="s">
        <v>100</v>
      </c>
      <c r="F280" s="75" t="s">
        <v>222</v>
      </c>
      <c r="G280" s="71"/>
      <c r="H280" s="71">
        <v>16293200</v>
      </c>
      <c r="I280" s="83">
        <f t="shared" si="13"/>
        <v>3</v>
      </c>
    </row>
    <row r="281" spans="1:9" s="90" customFormat="1" ht="19.5" customHeight="1">
      <c r="A281" s="68">
        <v>42089</v>
      </c>
      <c r="B281" s="91" t="s">
        <v>316</v>
      </c>
      <c r="C281" s="92">
        <f>A281</f>
        <v>42089</v>
      </c>
      <c r="D281" s="72" t="s">
        <v>318</v>
      </c>
      <c r="E281" s="72" t="s">
        <v>100</v>
      </c>
      <c r="F281" s="75" t="s">
        <v>76</v>
      </c>
      <c r="G281" s="71"/>
      <c r="H281" s="71">
        <v>1629320</v>
      </c>
      <c r="I281" s="83">
        <f t="shared" si="13"/>
        <v>3</v>
      </c>
    </row>
    <row r="282" spans="1:9" s="90" customFormat="1" ht="19.5" customHeight="1">
      <c r="A282" s="68">
        <v>42083</v>
      </c>
      <c r="B282" s="91" t="s">
        <v>287</v>
      </c>
      <c r="C282" s="68">
        <v>42083</v>
      </c>
      <c r="D282" s="72" t="s">
        <v>288</v>
      </c>
      <c r="E282" s="141" t="s">
        <v>292</v>
      </c>
      <c r="F282" s="75" t="s">
        <v>284</v>
      </c>
      <c r="G282" s="71"/>
      <c r="H282" s="71">
        <v>19784400</v>
      </c>
      <c r="I282" s="83">
        <f t="shared" si="13"/>
        <v>3</v>
      </c>
    </row>
    <row r="283" spans="1:9" s="90" customFormat="1" ht="19.5" customHeight="1">
      <c r="A283" s="68">
        <v>42083</v>
      </c>
      <c r="B283" s="91" t="s">
        <v>289</v>
      </c>
      <c r="C283" s="68">
        <v>42083</v>
      </c>
      <c r="D283" s="72" t="s">
        <v>290</v>
      </c>
      <c r="E283" s="141" t="s">
        <v>292</v>
      </c>
      <c r="F283" s="75" t="s">
        <v>284</v>
      </c>
      <c r="G283" s="71"/>
      <c r="H283" s="71">
        <v>3806480</v>
      </c>
      <c r="I283" s="83">
        <f t="shared" si="13"/>
        <v>3</v>
      </c>
    </row>
    <row r="284" spans="1:9" s="90" customFormat="1" ht="19.5" customHeight="1">
      <c r="A284" s="68">
        <v>42083</v>
      </c>
      <c r="B284" s="91" t="s">
        <v>289</v>
      </c>
      <c r="C284" s="68">
        <v>42083</v>
      </c>
      <c r="D284" s="72" t="s">
        <v>291</v>
      </c>
      <c r="E284" s="141" t="s">
        <v>292</v>
      </c>
      <c r="F284" s="75" t="s">
        <v>76</v>
      </c>
      <c r="G284" s="71"/>
      <c r="H284" s="71">
        <v>380648</v>
      </c>
      <c r="I284" s="83">
        <f t="shared" si="13"/>
        <v>3</v>
      </c>
    </row>
    <row r="285" spans="1:9" s="90" customFormat="1" ht="19.5" customHeight="1">
      <c r="A285" s="68">
        <v>42072</v>
      </c>
      <c r="B285" s="121" t="s">
        <v>141</v>
      </c>
      <c r="C285" s="68">
        <v>42072</v>
      </c>
      <c r="D285" s="70" t="s">
        <v>137</v>
      </c>
      <c r="E285" s="260" t="s">
        <v>265</v>
      </c>
      <c r="F285" s="75" t="s">
        <v>142</v>
      </c>
      <c r="G285" s="71">
        <v>180000000</v>
      </c>
      <c r="H285" s="73"/>
      <c r="I285" s="83">
        <f t="shared" si="13"/>
        <v>3</v>
      </c>
    </row>
    <row r="286" spans="1:9" s="90" customFormat="1" ht="19.5" customHeight="1">
      <c r="A286" s="68">
        <v>42068</v>
      </c>
      <c r="B286" s="69" t="s">
        <v>338</v>
      </c>
      <c r="C286" s="68">
        <f>A286</f>
        <v>42068</v>
      </c>
      <c r="D286" s="70" t="s">
        <v>273</v>
      </c>
      <c r="E286" s="70" t="s">
        <v>85</v>
      </c>
      <c r="F286" s="75" t="s">
        <v>358</v>
      </c>
      <c r="G286" s="71">
        <v>5610000</v>
      </c>
      <c r="H286" s="71"/>
      <c r="I286" s="83">
        <f t="shared" si="13"/>
        <v>3</v>
      </c>
    </row>
    <row r="287" spans="1:9" s="90" customFormat="1" ht="19.5" customHeight="1">
      <c r="A287" s="85">
        <v>42075</v>
      </c>
      <c r="B287" s="86" t="s">
        <v>339</v>
      </c>
      <c r="C287" s="68">
        <f>A287</f>
        <v>42075</v>
      </c>
      <c r="D287" s="87" t="s">
        <v>340</v>
      </c>
      <c r="E287" s="87" t="s">
        <v>86</v>
      </c>
      <c r="F287" s="75" t="s">
        <v>358</v>
      </c>
      <c r="G287" s="89">
        <v>1925000</v>
      </c>
      <c r="H287" s="89"/>
      <c r="I287" s="83">
        <f t="shared" si="13"/>
        <v>3</v>
      </c>
    </row>
    <row r="288" spans="1:9" s="90" customFormat="1" ht="19.5" customHeight="1">
      <c r="A288" s="85">
        <f t="shared" ref="A288:A310" si="14">C288</f>
        <v>42064</v>
      </c>
      <c r="B288" s="86" t="s">
        <v>391</v>
      </c>
      <c r="C288" s="85">
        <v>42064</v>
      </c>
      <c r="D288" s="87" t="s">
        <v>345</v>
      </c>
      <c r="E288" s="87" t="s">
        <v>120</v>
      </c>
      <c r="F288" s="88" t="s">
        <v>266</v>
      </c>
      <c r="G288" s="89"/>
      <c r="H288" s="89">
        <v>109314000</v>
      </c>
      <c r="I288" s="83">
        <f t="shared" si="13"/>
        <v>3</v>
      </c>
    </row>
    <row r="289" spans="1:9" s="90" customFormat="1" ht="19.5" customHeight="1">
      <c r="A289" s="85">
        <f t="shared" si="14"/>
        <v>42064</v>
      </c>
      <c r="B289" s="86" t="s">
        <v>393</v>
      </c>
      <c r="C289" s="85">
        <v>42064</v>
      </c>
      <c r="D289" s="87" t="s">
        <v>345</v>
      </c>
      <c r="E289" s="87" t="s">
        <v>312</v>
      </c>
      <c r="F289" s="88" t="s">
        <v>266</v>
      </c>
      <c r="G289" s="89"/>
      <c r="H289" s="89">
        <v>109620000</v>
      </c>
      <c r="I289" s="83">
        <f t="shared" si="13"/>
        <v>3</v>
      </c>
    </row>
    <row r="290" spans="1:9" s="90" customFormat="1" ht="19.5" customHeight="1">
      <c r="A290" s="85">
        <f t="shared" si="14"/>
        <v>42064</v>
      </c>
      <c r="B290" s="86" t="s">
        <v>394</v>
      </c>
      <c r="C290" s="85">
        <v>42064</v>
      </c>
      <c r="D290" s="87" t="s">
        <v>345</v>
      </c>
      <c r="E290" s="87" t="s">
        <v>107</v>
      </c>
      <c r="F290" s="88" t="s">
        <v>266</v>
      </c>
      <c r="G290" s="89"/>
      <c r="H290" s="89">
        <v>121140000</v>
      </c>
      <c r="I290" s="83">
        <f t="shared" si="13"/>
        <v>3</v>
      </c>
    </row>
    <row r="291" spans="1:9" s="90" customFormat="1" ht="19.5" customHeight="1">
      <c r="A291" s="85">
        <f t="shared" si="14"/>
        <v>42070</v>
      </c>
      <c r="B291" s="86" t="s">
        <v>395</v>
      </c>
      <c r="C291" s="85">
        <v>42070</v>
      </c>
      <c r="D291" s="87" t="s">
        <v>342</v>
      </c>
      <c r="E291" s="87" t="s">
        <v>303</v>
      </c>
      <c r="F291" s="88" t="s">
        <v>266</v>
      </c>
      <c r="G291" s="89"/>
      <c r="H291" s="89">
        <v>161120000</v>
      </c>
      <c r="I291" s="83">
        <f t="shared" si="13"/>
        <v>3</v>
      </c>
    </row>
    <row r="292" spans="1:9" s="90" customFormat="1" ht="19.5" customHeight="1">
      <c r="A292" s="85">
        <f t="shared" si="14"/>
        <v>42070</v>
      </c>
      <c r="B292" s="86" t="s">
        <v>396</v>
      </c>
      <c r="C292" s="85">
        <v>42070</v>
      </c>
      <c r="D292" s="87" t="s">
        <v>342</v>
      </c>
      <c r="E292" s="87" t="s">
        <v>105</v>
      </c>
      <c r="F292" s="88" t="s">
        <v>266</v>
      </c>
      <c r="G292" s="89"/>
      <c r="H292" s="89">
        <v>185049500</v>
      </c>
      <c r="I292" s="83">
        <f t="shared" si="13"/>
        <v>3</v>
      </c>
    </row>
    <row r="293" spans="1:9" s="90" customFormat="1" ht="19.5" customHeight="1">
      <c r="A293" s="85">
        <f t="shared" si="14"/>
        <v>42070</v>
      </c>
      <c r="B293" s="86" t="s">
        <v>397</v>
      </c>
      <c r="C293" s="85">
        <v>42070</v>
      </c>
      <c r="D293" s="87" t="s">
        <v>342</v>
      </c>
      <c r="E293" s="87" t="s">
        <v>118</v>
      </c>
      <c r="F293" s="88" t="s">
        <v>266</v>
      </c>
      <c r="G293" s="89"/>
      <c r="H293" s="89">
        <v>161199500</v>
      </c>
      <c r="I293" s="83">
        <f t="shared" si="13"/>
        <v>3</v>
      </c>
    </row>
    <row r="294" spans="1:9" s="90" customFormat="1" ht="19.5" customHeight="1">
      <c r="A294" s="85">
        <f t="shared" si="14"/>
        <v>42072</v>
      </c>
      <c r="B294" s="86" t="s">
        <v>398</v>
      </c>
      <c r="C294" s="85">
        <v>42072</v>
      </c>
      <c r="D294" s="87" t="s">
        <v>345</v>
      </c>
      <c r="E294" s="87" t="s">
        <v>313</v>
      </c>
      <c r="F294" s="88" t="s">
        <v>266</v>
      </c>
      <c r="G294" s="89"/>
      <c r="H294" s="89">
        <v>118260000</v>
      </c>
      <c r="I294" s="83">
        <f t="shared" si="13"/>
        <v>3</v>
      </c>
    </row>
    <row r="295" spans="1:9" s="90" customFormat="1" ht="19.5" customHeight="1">
      <c r="A295" s="85">
        <f t="shared" si="14"/>
        <v>42072</v>
      </c>
      <c r="B295" s="86" t="s">
        <v>399</v>
      </c>
      <c r="C295" s="85">
        <v>42072</v>
      </c>
      <c r="D295" s="87" t="s">
        <v>345</v>
      </c>
      <c r="E295" s="87" t="s">
        <v>312</v>
      </c>
      <c r="F295" s="88" t="s">
        <v>266</v>
      </c>
      <c r="G295" s="89"/>
      <c r="H295" s="89">
        <v>116874000</v>
      </c>
      <c r="I295" s="83">
        <f t="shared" si="13"/>
        <v>3</v>
      </c>
    </row>
    <row r="296" spans="1:9" s="90" customFormat="1" ht="19.5" customHeight="1">
      <c r="A296" s="85">
        <f t="shared" si="14"/>
        <v>42072</v>
      </c>
      <c r="B296" s="86" t="s">
        <v>400</v>
      </c>
      <c r="C296" s="85">
        <v>42072</v>
      </c>
      <c r="D296" s="87" t="s">
        <v>345</v>
      </c>
      <c r="E296" s="87" t="s">
        <v>315</v>
      </c>
      <c r="F296" s="88" t="s">
        <v>266</v>
      </c>
      <c r="G296" s="89"/>
      <c r="H296" s="89">
        <v>108720000</v>
      </c>
      <c r="I296" s="83">
        <f t="shared" si="13"/>
        <v>3</v>
      </c>
    </row>
    <row r="297" spans="1:9" s="90" customFormat="1" ht="19.5" customHeight="1">
      <c r="A297" s="85">
        <f t="shared" si="14"/>
        <v>42072</v>
      </c>
      <c r="B297" s="86" t="s">
        <v>401</v>
      </c>
      <c r="C297" s="85">
        <v>42072</v>
      </c>
      <c r="D297" s="87" t="s">
        <v>459</v>
      </c>
      <c r="E297" s="87" t="s">
        <v>265</v>
      </c>
      <c r="F297" s="88" t="s">
        <v>266</v>
      </c>
      <c r="G297" s="89"/>
      <c r="H297" s="89">
        <v>180000000</v>
      </c>
      <c r="I297" s="83">
        <f t="shared" si="13"/>
        <v>3</v>
      </c>
    </row>
    <row r="298" spans="1:9" s="90" customFormat="1" ht="19.5" customHeight="1">
      <c r="A298" s="85">
        <f t="shared" si="14"/>
        <v>42078</v>
      </c>
      <c r="B298" s="86" t="s">
        <v>402</v>
      </c>
      <c r="C298" s="85">
        <v>42078</v>
      </c>
      <c r="D298" s="87" t="s">
        <v>345</v>
      </c>
      <c r="E298" s="87" t="s">
        <v>314</v>
      </c>
      <c r="F298" s="88" t="s">
        <v>266</v>
      </c>
      <c r="G298" s="89"/>
      <c r="H298" s="89">
        <v>125640000</v>
      </c>
      <c r="I298" s="83">
        <f t="shared" si="13"/>
        <v>3</v>
      </c>
    </row>
    <row r="299" spans="1:9" s="90" customFormat="1" ht="19.5" customHeight="1">
      <c r="A299" s="85">
        <f t="shared" si="14"/>
        <v>42078</v>
      </c>
      <c r="B299" s="86" t="s">
        <v>403</v>
      </c>
      <c r="C299" s="85">
        <v>42078</v>
      </c>
      <c r="D299" s="87" t="s">
        <v>345</v>
      </c>
      <c r="E299" s="87" t="s">
        <v>315</v>
      </c>
      <c r="F299" s="88" t="s">
        <v>266</v>
      </c>
      <c r="G299" s="89"/>
      <c r="H299" s="89">
        <v>109494000</v>
      </c>
      <c r="I299" s="83">
        <f t="shared" si="13"/>
        <v>3</v>
      </c>
    </row>
    <row r="300" spans="1:9" s="90" customFormat="1" ht="19.5" customHeight="1">
      <c r="A300" s="85">
        <f t="shared" si="14"/>
        <v>42078</v>
      </c>
      <c r="B300" s="86" t="s">
        <v>404</v>
      </c>
      <c r="C300" s="85">
        <v>42078</v>
      </c>
      <c r="D300" s="87" t="s">
        <v>345</v>
      </c>
      <c r="E300" s="87" t="s">
        <v>313</v>
      </c>
      <c r="F300" s="88" t="s">
        <v>266</v>
      </c>
      <c r="G300" s="89"/>
      <c r="H300" s="89">
        <v>106740000</v>
      </c>
      <c r="I300" s="83">
        <f t="shared" si="13"/>
        <v>3</v>
      </c>
    </row>
    <row r="301" spans="1:9" s="90" customFormat="1" ht="19.5" customHeight="1">
      <c r="A301" s="85">
        <f t="shared" si="14"/>
        <v>42078</v>
      </c>
      <c r="B301" s="86" t="s">
        <v>405</v>
      </c>
      <c r="C301" s="85">
        <v>42078</v>
      </c>
      <c r="D301" s="87" t="s">
        <v>345</v>
      </c>
      <c r="E301" s="87" t="s">
        <v>107</v>
      </c>
      <c r="F301" s="88" t="s">
        <v>266</v>
      </c>
      <c r="G301" s="89"/>
      <c r="H301" s="89">
        <v>110718000</v>
      </c>
      <c r="I301" s="83">
        <f t="shared" si="13"/>
        <v>3</v>
      </c>
    </row>
    <row r="302" spans="1:9" s="90" customFormat="1" ht="19.5" customHeight="1">
      <c r="A302" s="85">
        <f t="shared" si="14"/>
        <v>42080</v>
      </c>
      <c r="B302" s="86" t="s">
        <v>406</v>
      </c>
      <c r="C302" s="85">
        <v>42080</v>
      </c>
      <c r="D302" s="87" t="s">
        <v>341</v>
      </c>
      <c r="E302" s="87" t="s">
        <v>121</v>
      </c>
      <c r="F302" s="88" t="s">
        <v>266</v>
      </c>
      <c r="G302" s="89"/>
      <c r="H302" s="89">
        <v>150597500</v>
      </c>
      <c r="I302" s="83">
        <f t="shared" si="13"/>
        <v>3</v>
      </c>
    </row>
    <row r="303" spans="1:9" s="90" customFormat="1" ht="19.5" customHeight="1">
      <c r="A303" s="85">
        <f t="shared" si="14"/>
        <v>42080</v>
      </c>
      <c r="B303" s="86" t="s">
        <v>407</v>
      </c>
      <c r="C303" s="85">
        <v>42080</v>
      </c>
      <c r="D303" s="87" t="s">
        <v>341</v>
      </c>
      <c r="E303" s="87" t="s">
        <v>119</v>
      </c>
      <c r="F303" s="88" t="s">
        <v>266</v>
      </c>
      <c r="G303" s="89"/>
      <c r="H303" s="89">
        <v>128738000</v>
      </c>
      <c r="I303" s="83">
        <f t="shared" si="13"/>
        <v>3</v>
      </c>
    </row>
    <row r="304" spans="1:9" s="90" customFormat="1" ht="19.5" customHeight="1">
      <c r="A304" s="85">
        <f t="shared" si="14"/>
        <v>42080</v>
      </c>
      <c r="B304" s="86" t="s">
        <v>408</v>
      </c>
      <c r="C304" s="85">
        <v>42080</v>
      </c>
      <c r="D304" s="87" t="s">
        <v>341</v>
      </c>
      <c r="E304" s="87" t="s">
        <v>111</v>
      </c>
      <c r="F304" s="88" t="s">
        <v>266</v>
      </c>
      <c r="G304" s="89"/>
      <c r="H304" s="89">
        <v>147795000</v>
      </c>
      <c r="I304" s="83">
        <f t="shared" si="13"/>
        <v>3</v>
      </c>
    </row>
    <row r="305" spans="1:9" s="90" customFormat="1" ht="19.5" customHeight="1">
      <c r="A305" s="85">
        <f t="shared" si="14"/>
        <v>42081</v>
      </c>
      <c r="B305" s="86" t="s">
        <v>409</v>
      </c>
      <c r="C305" s="85">
        <v>42081</v>
      </c>
      <c r="D305" s="87" t="s">
        <v>342</v>
      </c>
      <c r="E305" s="87" t="s">
        <v>118</v>
      </c>
      <c r="F305" s="88" t="s">
        <v>266</v>
      </c>
      <c r="G305" s="89"/>
      <c r="H305" s="89">
        <v>185129000</v>
      </c>
      <c r="I305" s="83">
        <f t="shared" si="13"/>
        <v>3</v>
      </c>
    </row>
    <row r="306" spans="1:9" s="90" customFormat="1" ht="19.5" customHeight="1">
      <c r="A306" s="85">
        <f t="shared" si="14"/>
        <v>42081</v>
      </c>
      <c r="B306" s="86" t="s">
        <v>410</v>
      </c>
      <c r="C306" s="85">
        <v>42081</v>
      </c>
      <c r="D306" s="87" t="s">
        <v>342</v>
      </c>
      <c r="E306" s="87" t="s">
        <v>117</v>
      </c>
      <c r="F306" s="88" t="s">
        <v>266</v>
      </c>
      <c r="G306" s="89"/>
      <c r="H306" s="89">
        <v>160881500</v>
      </c>
      <c r="I306" s="83">
        <f t="shared" si="13"/>
        <v>3</v>
      </c>
    </row>
    <row r="307" spans="1:9" s="90" customFormat="1" ht="19.5" customHeight="1">
      <c r="A307" s="85">
        <f t="shared" si="14"/>
        <v>42081</v>
      </c>
      <c r="B307" s="86" t="s">
        <v>411</v>
      </c>
      <c r="C307" s="85">
        <v>42081</v>
      </c>
      <c r="D307" s="87" t="s">
        <v>342</v>
      </c>
      <c r="E307" s="87" t="s">
        <v>307</v>
      </c>
      <c r="F307" s="88" t="s">
        <v>266</v>
      </c>
      <c r="G307" s="89"/>
      <c r="H307" s="89">
        <v>115540000</v>
      </c>
      <c r="I307" s="83">
        <f t="shared" si="13"/>
        <v>3</v>
      </c>
    </row>
    <row r="308" spans="1:9" s="90" customFormat="1" ht="19.5" customHeight="1">
      <c r="A308" s="85">
        <f t="shared" si="14"/>
        <v>42084</v>
      </c>
      <c r="B308" s="86" t="s">
        <v>454</v>
      </c>
      <c r="C308" s="85">
        <v>42084</v>
      </c>
      <c r="D308" s="87" t="s">
        <v>341</v>
      </c>
      <c r="E308" s="87" t="s">
        <v>112</v>
      </c>
      <c r="F308" s="88" t="s">
        <v>266</v>
      </c>
      <c r="G308" s="89"/>
      <c r="H308" s="89">
        <v>149653500</v>
      </c>
      <c r="I308" s="83">
        <f t="shared" si="13"/>
        <v>3</v>
      </c>
    </row>
    <row r="309" spans="1:9" s="90" customFormat="1" ht="19.5" customHeight="1">
      <c r="A309" s="85">
        <f t="shared" si="14"/>
        <v>42084</v>
      </c>
      <c r="B309" s="86" t="s">
        <v>455</v>
      </c>
      <c r="C309" s="85">
        <v>42084</v>
      </c>
      <c r="D309" s="87" t="s">
        <v>341</v>
      </c>
      <c r="E309" s="87" t="s">
        <v>103</v>
      </c>
      <c r="F309" s="88" t="s">
        <v>266</v>
      </c>
      <c r="G309" s="89"/>
      <c r="H309" s="89">
        <v>151512000</v>
      </c>
      <c r="I309" s="83">
        <f t="shared" si="13"/>
        <v>3</v>
      </c>
    </row>
    <row r="310" spans="1:9" s="90" customFormat="1" ht="19.5" customHeight="1">
      <c r="A310" s="85">
        <f t="shared" si="14"/>
        <v>42084</v>
      </c>
      <c r="B310" s="86" t="s">
        <v>456</v>
      </c>
      <c r="C310" s="85">
        <v>42084</v>
      </c>
      <c r="D310" s="87" t="s">
        <v>341</v>
      </c>
      <c r="E310" s="87" t="s">
        <v>109</v>
      </c>
      <c r="F310" s="88" t="s">
        <v>266</v>
      </c>
      <c r="G310" s="89"/>
      <c r="H310" s="89">
        <v>156350000</v>
      </c>
      <c r="I310" s="83">
        <f t="shared" si="13"/>
        <v>3</v>
      </c>
    </row>
    <row r="311" spans="1:9" s="90" customFormat="1" ht="19.5" customHeight="1">
      <c r="A311" s="85">
        <v>42094</v>
      </c>
      <c r="B311" s="86" t="s">
        <v>348</v>
      </c>
      <c r="C311" s="85">
        <v>42094</v>
      </c>
      <c r="D311" s="87" t="s">
        <v>350</v>
      </c>
      <c r="E311" s="87" t="s">
        <v>303</v>
      </c>
      <c r="F311" s="88" t="s">
        <v>349</v>
      </c>
      <c r="G311" s="89">
        <v>161120000</v>
      </c>
      <c r="H311" s="89"/>
      <c r="I311" s="83">
        <f t="shared" si="13"/>
        <v>3</v>
      </c>
    </row>
    <row r="312" spans="1:9" s="90" customFormat="1" ht="19.5" customHeight="1">
      <c r="A312" s="85">
        <v>42094</v>
      </c>
      <c r="B312" s="86" t="s">
        <v>348</v>
      </c>
      <c r="C312" s="85">
        <v>42094</v>
      </c>
      <c r="D312" s="87" t="s">
        <v>350</v>
      </c>
      <c r="E312" s="87" t="s">
        <v>105</v>
      </c>
      <c r="F312" s="88" t="s">
        <v>349</v>
      </c>
      <c r="G312" s="89">
        <v>185049500</v>
      </c>
      <c r="H312" s="89"/>
      <c r="I312" s="83">
        <f t="shared" si="13"/>
        <v>3</v>
      </c>
    </row>
    <row r="313" spans="1:9" s="90" customFormat="1" ht="19.5" customHeight="1">
      <c r="A313" s="85">
        <v>42094</v>
      </c>
      <c r="B313" s="86" t="s">
        <v>348</v>
      </c>
      <c r="C313" s="85">
        <v>42094</v>
      </c>
      <c r="D313" s="87" t="s">
        <v>350</v>
      </c>
      <c r="E313" s="87" t="s">
        <v>118</v>
      </c>
      <c r="F313" s="88" t="s">
        <v>349</v>
      </c>
      <c r="G313" s="89">
        <v>346328500</v>
      </c>
      <c r="H313" s="89"/>
      <c r="I313" s="83">
        <f t="shared" si="13"/>
        <v>3</v>
      </c>
    </row>
    <row r="314" spans="1:9" s="90" customFormat="1" ht="19.5" customHeight="1">
      <c r="A314" s="85">
        <v>42094</v>
      </c>
      <c r="B314" s="86" t="s">
        <v>348</v>
      </c>
      <c r="C314" s="85">
        <v>42094</v>
      </c>
      <c r="D314" s="87" t="s">
        <v>350</v>
      </c>
      <c r="E314" s="87" t="s">
        <v>117</v>
      </c>
      <c r="F314" s="88" t="s">
        <v>349</v>
      </c>
      <c r="G314" s="89">
        <v>160881500</v>
      </c>
      <c r="H314" s="89"/>
      <c r="I314" s="83">
        <f t="shared" si="13"/>
        <v>3</v>
      </c>
    </row>
    <row r="315" spans="1:9" s="90" customFormat="1" ht="19.5" customHeight="1">
      <c r="A315" s="85">
        <v>42094</v>
      </c>
      <c r="B315" s="86" t="s">
        <v>348</v>
      </c>
      <c r="C315" s="85">
        <v>42094</v>
      </c>
      <c r="D315" s="87" t="s">
        <v>350</v>
      </c>
      <c r="E315" s="87" t="s">
        <v>307</v>
      </c>
      <c r="F315" s="88" t="s">
        <v>349</v>
      </c>
      <c r="G315" s="89">
        <v>115540000</v>
      </c>
      <c r="H315" s="89"/>
      <c r="I315" s="83">
        <f t="shared" si="13"/>
        <v>3</v>
      </c>
    </row>
    <row r="316" spans="1:9" s="90" customFormat="1" ht="19.5" customHeight="1">
      <c r="A316" s="85">
        <v>42094</v>
      </c>
      <c r="B316" s="86" t="s">
        <v>348</v>
      </c>
      <c r="C316" s="85">
        <v>42094</v>
      </c>
      <c r="D316" s="87" t="s">
        <v>350</v>
      </c>
      <c r="E316" s="87" t="s">
        <v>315</v>
      </c>
      <c r="F316" s="88" t="s">
        <v>349</v>
      </c>
      <c r="G316" s="89">
        <v>150597500</v>
      </c>
      <c r="H316" s="89"/>
      <c r="I316" s="83">
        <f t="shared" si="13"/>
        <v>3</v>
      </c>
    </row>
    <row r="317" spans="1:9" s="90" customFormat="1" ht="19.5" customHeight="1">
      <c r="A317" s="85">
        <v>42094</v>
      </c>
      <c r="B317" s="86" t="s">
        <v>353</v>
      </c>
      <c r="C317" s="85">
        <v>42094</v>
      </c>
      <c r="D317" s="87" t="s">
        <v>350</v>
      </c>
      <c r="E317" s="87" t="s">
        <v>121</v>
      </c>
      <c r="F317" s="88" t="s">
        <v>349</v>
      </c>
      <c r="G317" s="89">
        <v>128738000</v>
      </c>
      <c r="H317" s="89"/>
      <c r="I317" s="83">
        <f t="shared" si="13"/>
        <v>3</v>
      </c>
    </row>
    <row r="318" spans="1:9" s="90" customFormat="1" ht="19.5" customHeight="1">
      <c r="A318" s="85">
        <v>42094</v>
      </c>
      <c r="B318" s="86" t="s">
        <v>353</v>
      </c>
      <c r="C318" s="85">
        <v>42094</v>
      </c>
      <c r="D318" s="87" t="s">
        <v>350</v>
      </c>
      <c r="E318" s="87" t="s">
        <v>119</v>
      </c>
      <c r="F318" s="88" t="s">
        <v>349</v>
      </c>
      <c r="G318" s="89">
        <v>147795000</v>
      </c>
      <c r="H318" s="89"/>
      <c r="I318" s="83">
        <f t="shared" si="13"/>
        <v>3</v>
      </c>
    </row>
    <row r="319" spans="1:9" s="90" customFormat="1" ht="19.5" customHeight="1">
      <c r="A319" s="85">
        <v>42094</v>
      </c>
      <c r="B319" s="86" t="s">
        <v>353</v>
      </c>
      <c r="C319" s="85">
        <v>42094</v>
      </c>
      <c r="D319" s="87" t="s">
        <v>350</v>
      </c>
      <c r="E319" s="87" t="s">
        <v>111</v>
      </c>
      <c r="F319" s="88" t="s">
        <v>349</v>
      </c>
      <c r="G319" s="89">
        <v>149653500</v>
      </c>
      <c r="H319" s="89"/>
      <c r="I319" s="83">
        <f t="shared" si="13"/>
        <v>3</v>
      </c>
    </row>
    <row r="320" spans="1:9" s="90" customFormat="1" ht="19.5" customHeight="1">
      <c r="A320" s="85">
        <v>42094</v>
      </c>
      <c r="B320" s="86" t="s">
        <v>353</v>
      </c>
      <c r="C320" s="85">
        <v>42094</v>
      </c>
      <c r="D320" s="87" t="s">
        <v>350</v>
      </c>
      <c r="E320" s="87" t="s">
        <v>112</v>
      </c>
      <c r="F320" s="88" t="s">
        <v>349</v>
      </c>
      <c r="G320" s="89">
        <v>151512000</v>
      </c>
      <c r="H320" s="89"/>
      <c r="I320" s="83">
        <f t="shared" si="13"/>
        <v>3</v>
      </c>
    </row>
    <row r="321" spans="1:9" s="90" customFormat="1" ht="19.5" customHeight="1">
      <c r="A321" s="85">
        <v>42094</v>
      </c>
      <c r="B321" s="86" t="s">
        <v>353</v>
      </c>
      <c r="C321" s="85">
        <v>42094</v>
      </c>
      <c r="D321" s="87" t="s">
        <v>350</v>
      </c>
      <c r="E321" s="87" t="s">
        <v>103</v>
      </c>
      <c r="F321" s="88" t="s">
        <v>349</v>
      </c>
      <c r="G321" s="89">
        <v>156350000</v>
      </c>
      <c r="H321" s="89"/>
      <c r="I321" s="83">
        <f t="shared" si="13"/>
        <v>3</v>
      </c>
    </row>
    <row r="322" spans="1:9" s="90" customFormat="1" ht="19.5" customHeight="1">
      <c r="A322" s="85">
        <v>42094</v>
      </c>
      <c r="B322" s="86" t="s">
        <v>353</v>
      </c>
      <c r="C322" s="85">
        <v>42094</v>
      </c>
      <c r="D322" s="87" t="s">
        <v>350</v>
      </c>
      <c r="E322" s="87" t="s">
        <v>109</v>
      </c>
      <c r="F322" s="88" t="s">
        <v>349</v>
      </c>
      <c r="G322" s="89">
        <v>231858000</v>
      </c>
      <c r="H322" s="89"/>
      <c r="I322" s="83">
        <f t="shared" si="13"/>
        <v>3</v>
      </c>
    </row>
    <row r="323" spans="1:9" s="90" customFormat="1" ht="19.5" customHeight="1">
      <c r="A323" s="85">
        <v>42094</v>
      </c>
      <c r="B323" s="86" t="s">
        <v>353</v>
      </c>
      <c r="C323" s="85">
        <v>42094</v>
      </c>
      <c r="D323" s="87" t="s">
        <v>350</v>
      </c>
      <c r="E323" s="87" t="s">
        <v>107</v>
      </c>
      <c r="F323" s="88" t="s">
        <v>349</v>
      </c>
      <c r="G323" s="89">
        <v>225000000</v>
      </c>
      <c r="H323" s="89"/>
      <c r="I323" s="83">
        <f t="shared" si="13"/>
        <v>3</v>
      </c>
    </row>
    <row r="324" spans="1:9" s="90" customFormat="1" ht="19.5" customHeight="1">
      <c r="A324" s="85">
        <v>42094</v>
      </c>
      <c r="B324" s="86" t="s">
        <v>353</v>
      </c>
      <c r="C324" s="85">
        <v>42094</v>
      </c>
      <c r="D324" s="87" t="s">
        <v>350</v>
      </c>
      <c r="E324" s="87" t="s">
        <v>313</v>
      </c>
      <c r="F324" s="88" t="s">
        <v>349</v>
      </c>
      <c r="G324" s="89">
        <v>125640000</v>
      </c>
      <c r="H324" s="89"/>
      <c r="I324" s="83">
        <f t="shared" si="13"/>
        <v>3</v>
      </c>
    </row>
    <row r="325" spans="1:9" s="90" customFormat="1" ht="19.5" customHeight="1">
      <c r="A325" s="85">
        <v>42094</v>
      </c>
      <c r="B325" s="86" t="s">
        <v>353</v>
      </c>
      <c r="C325" s="85">
        <v>42094</v>
      </c>
      <c r="D325" s="87" t="s">
        <v>350</v>
      </c>
      <c r="E325" s="87" t="s">
        <v>314</v>
      </c>
      <c r="F325" s="88" t="s">
        <v>349</v>
      </c>
      <c r="G325" s="89">
        <v>109314000</v>
      </c>
      <c r="H325" s="89"/>
      <c r="I325" s="83">
        <f t="shared" si="13"/>
        <v>3</v>
      </c>
    </row>
    <row r="326" spans="1:9" s="90" customFormat="1" ht="19.5" customHeight="1">
      <c r="A326" s="85">
        <v>42094</v>
      </c>
      <c r="B326" s="86" t="s">
        <v>353</v>
      </c>
      <c r="C326" s="85">
        <v>42094</v>
      </c>
      <c r="D326" s="87" t="s">
        <v>350</v>
      </c>
      <c r="E326" s="87" t="s">
        <v>120</v>
      </c>
      <c r="F326" s="88" t="s">
        <v>349</v>
      </c>
      <c r="G326" s="89">
        <v>226494000</v>
      </c>
      <c r="H326" s="89"/>
      <c r="I326" s="83">
        <f t="shared" si="13"/>
        <v>3</v>
      </c>
    </row>
    <row r="327" spans="1:9" s="90" customFormat="1" ht="19.5" customHeight="1">
      <c r="A327" s="85">
        <v>42094</v>
      </c>
      <c r="B327" s="86" t="s">
        <v>353</v>
      </c>
      <c r="C327" s="85">
        <v>42094</v>
      </c>
      <c r="D327" s="87" t="s">
        <v>350</v>
      </c>
      <c r="E327" s="87" t="s">
        <v>312</v>
      </c>
      <c r="F327" s="88" t="s">
        <v>349</v>
      </c>
      <c r="G327" s="89">
        <v>218214000</v>
      </c>
      <c r="H327" s="89"/>
      <c r="I327" s="83">
        <f t="shared" si="13"/>
        <v>3</v>
      </c>
    </row>
    <row r="328" spans="1:9" s="149" customFormat="1" ht="19.5" customHeight="1">
      <c r="A328" s="150">
        <v>42095</v>
      </c>
      <c r="B328" s="151" t="s">
        <v>289</v>
      </c>
      <c r="C328" s="150">
        <v>42095</v>
      </c>
      <c r="D328" s="146" t="s">
        <v>354</v>
      </c>
      <c r="E328" s="146" t="s">
        <v>86</v>
      </c>
      <c r="F328" s="147" t="s">
        <v>132</v>
      </c>
      <c r="G328" s="148"/>
      <c r="H328" s="148">
        <v>1750000</v>
      </c>
      <c r="I328" s="83">
        <f t="shared" si="13"/>
        <v>4</v>
      </c>
    </row>
    <row r="329" spans="1:9" s="149" customFormat="1" ht="19.5" customHeight="1">
      <c r="A329" s="150">
        <v>42095</v>
      </c>
      <c r="B329" s="151" t="s">
        <v>289</v>
      </c>
      <c r="C329" s="150">
        <v>42095</v>
      </c>
      <c r="D329" s="146" t="s">
        <v>355</v>
      </c>
      <c r="E329" s="146" t="s">
        <v>86</v>
      </c>
      <c r="F329" s="147" t="s">
        <v>76</v>
      </c>
      <c r="G329" s="148"/>
      <c r="H329" s="148">
        <v>175000</v>
      </c>
      <c r="I329" s="83">
        <f t="shared" si="13"/>
        <v>4</v>
      </c>
    </row>
    <row r="330" spans="1:9" s="149" customFormat="1" ht="19.5" customHeight="1">
      <c r="A330" s="150">
        <v>42122</v>
      </c>
      <c r="B330" s="152" t="s">
        <v>357</v>
      </c>
      <c r="C330" s="150">
        <v>42095</v>
      </c>
      <c r="D330" s="146" t="s">
        <v>340</v>
      </c>
      <c r="E330" s="146" t="s">
        <v>86</v>
      </c>
      <c r="F330" s="147" t="s">
        <v>358</v>
      </c>
      <c r="G330" s="148">
        <v>1925000</v>
      </c>
      <c r="H330" s="148"/>
      <c r="I330" s="83">
        <f t="shared" si="13"/>
        <v>4</v>
      </c>
    </row>
    <row r="331" spans="1:9" s="149" customFormat="1" ht="19.5" customHeight="1">
      <c r="A331" s="150">
        <v>42112</v>
      </c>
      <c r="B331" s="151" t="s">
        <v>356</v>
      </c>
      <c r="C331" s="150">
        <v>42112</v>
      </c>
      <c r="D331" s="146" t="s">
        <v>152</v>
      </c>
      <c r="E331" s="146" t="s">
        <v>90</v>
      </c>
      <c r="F331" s="147" t="s">
        <v>132</v>
      </c>
      <c r="G331" s="148"/>
      <c r="H331" s="148">
        <v>22320000</v>
      </c>
      <c r="I331" s="83">
        <f t="shared" si="13"/>
        <v>4</v>
      </c>
    </row>
    <row r="332" spans="1:9" s="149" customFormat="1" ht="19.5" customHeight="1">
      <c r="A332" s="150">
        <v>42112</v>
      </c>
      <c r="B332" s="151" t="s">
        <v>356</v>
      </c>
      <c r="C332" s="150">
        <v>42112</v>
      </c>
      <c r="D332" s="146" t="s">
        <v>153</v>
      </c>
      <c r="E332" s="146" t="s">
        <v>90</v>
      </c>
      <c r="F332" s="147" t="s">
        <v>76</v>
      </c>
      <c r="G332" s="148"/>
      <c r="H332" s="148">
        <v>2232000</v>
      </c>
      <c r="I332" s="83">
        <f t="shared" si="13"/>
        <v>4</v>
      </c>
    </row>
    <row r="333" spans="1:9" s="90" customFormat="1" ht="19.5" customHeight="1">
      <c r="A333" s="85">
        <v>42100</v>
      </c>
      <c r="B333" s="88" t="s">
        <v>360</v>
      </c>
      <c r="C333" s="85">
        <v>42100</v>
      </c>
      <c r="D333" s="87" t="s">
        <v>361</v>
      </c>
      <c r="E333" s="87" t="s">
        <v>100</v>
      </c>
      <c r="F333" s="88" t="s">
        <v>222</v>
      </c>
      <c r="G333" s="89"/>
      <c r="H333" s="89">
        <v>20264900</v>
      </c>
      <c r="I333" s="83">
        <f t="shared" si="13"/>
        <v>4</v>
      </c>
    </row>
    <row r="334" spans="1:9" s="90" customFormat="1" ht="19.5" customHeight="1">
      <c r="A334" s="85">
        <v>42100</v>
      </c>
      <c r="B334" s="88" t="s">
        <v>360</v>
      </c>
      <c r="C334" s="85">
        <v>42100</v>
      </c>
      <c r="D334" s="87" t="s">
        <v>362</v>
      </c>
      <c r="E334" s="87" t="s">
        <v>100</v>
      </c>
      <c r="F334" s="88" t="s">
        <v>76</v>
      </c>
      <c r="G334" s="89"/>
      <c r="H334" s="89">
        <v>2026490</v>
      </c>
      <c r="I334" s="83">
        <f t="shared" si="13"/>
        <v>4</v>
      </c>
    </row>
    <row r="335" spans="1:9" s="90" customFormat="1" ht="19.5" customHeight="1">
      <c r="A335" s="85">
        <v>42110</v>
      </c>
      <c r="B335" s="88" t="s">
        <v>359</v>
      </c>
      <c r="C335" s="85">
        <v>42110</v>
      </c>
      <c r="D335" s="87" t="s">
        <v>363</v>
      </c>
      <c r="E335" s="87" t="s">
        <v>100</v>
      </c>
      <c r="F335" s="88" t="s">
        <v>222</v>
      </c>
      <c r="G335" s="89"/>
      <c r="H335" s="89">
        <v>17145400</v>
      </c>
      <c r="I335" s="83">
        <f t="shared" ref="I335:I398" si="15">IF(A335&lt;&gt;"",MONTH(A335),"")</f>
        <v>4</v>
      </c>
    </row>
    <row r="336" spans="1:9" s="90" customFormat="1" ht="19.5" customHeight="1">
      <c r="A336" s="85">
        <v>42110</v>
      </c>
      <c r="B336" s="88" t="s">
        <v>359</v>
      </c>
      <c r="C336" s="85">
        <v>42110</v>
      </c>
      <c r="D336" s="87" t="s">
        <v>364</v>
      </c>
      <c r="E336" s="87" t="s">
        <v>100</v>
      </c>
      <c r="F336" s="88" t="s">
        <v>76</v>
      </c>
      <c r="G336" s="89"/>
      <c r="H336" s="89">
        <v>1714540</v>
      </c>
      <c r="I336" s="83">
        <f t="shared" si="15"/>
        <v>4</v>
      </c>
    </row>
    <row r="337" spans="1:9" s="90" customFormat="1" ht="19.5" customHeight="1">
      <c r="A337" s="85">
        <v>42121</v>
      </c>
      <c r="B337" s="88" t="s">
        <v>387</v>
      </c>
      <c r="C337" s="85">
        <v>42121</v>
      </c>
      <c r="D337" s="87" t="s">
        <v>388</v>
      </c>
      <c r="E337" s="87" t="s">
        <v>100</v>
      </c>
      <c r="F337" s="88" t="s">
        <v>222</v>
      </c>
      <c r="G337" s="89"/>
      <c r="H337" s="89">
        <v>20434400</v>
      </c>
      <c r="I337" s="83">
        <f t="shared" si="15"/>
        <v>4</v>
      </c>
    </row>
    <row r="338" spans="1:9" s="90" customFormat="1" ht="19.5" customHeight="1">
      <c r="A338" s="85">
        <v>42121</v>
      </c>
      <c r="B338" s="88" t="s">
        <v>387</v>
      </c>
      <c r="C338" s="85">
        <v>42121</v>
      </c>
      <c r="D338" s="87" t="s">
        <v>389</v>
      </c>
      <c r="E338" s="87" t="s">
        <v>100</v>
      </c>
      <c r="F338" s="88" t="s">
        <v>76</v>
      </c>
      <c r="G338" s="89"/>
      <c r="H338" s="89">
        <v>2043440</v>
      </c>
      <c r="I338" s="83">
        <f t="shared" si="15"/>
        <v>4</v>
      </c>
    </row>
    <row r="339" spans="1:9" s="90" customFormat="1" ht="19.5" customHeight="1">
      <c r="A339" s="85">
        <v>42115</v>
      </c>
      <c r="B339" s="153" t="s">
        <v>365</v>
      </c>
      <c r="C339" s="85">
        <v>42115</v>
      </c>
      <c r="D339" s="87" t="s">
        <v>191</v>
      </c>
      <c r="E339" s="87" t="s">
        <v>327</v>
      </c>
      <c r="F339" s="88" t="s">
        <v>284</v>
      </c>
      <c r="G339" s="89"/>
      <c r="H339" s="89">
        <v>3370000</v>
      </c>
      <c r="I339" s="83">
        <f t="shared" si="15"/>
        <v>4</v>
      </c>
    </row>
    <row r="340" spans="1:9" s="90" customFormat="1" ht="19.5" customHeight="1">
      <c r="A340" s="85">
        <v>42116</v>
      </c>
      <c r="B340" s="153" t="s">
        <v>366</v>
      </c>
      <c r="C340" s="85">
        <v>42116</v>
      </c>
      <c r="D340" s="87" t="s">
        <v>367</v>
      </c>
      <c r="E340" s="87" t="s">
        <v>327</v>
      </c>
      <c r="F340" s="88" t="s">
        <v>284</v>
      </c>
      <c r="G340" s="89"/>
      <c r="H340" s="89">
        <v>180000</v>
      </c>
      <c r="I340" s="83">
        <f t="shared" si="15"/>
        <v>4</v>
      </c>
    </row>
    <row r="341" spans="1:9" s="90" customFormat="1" ht="19.5" customHeight="1">
      <c r="A341" s="85">
        <v>42103</v>
      </c>
      <c r="B341" s="154" t="s">
        <v>368</v>
      </c>
      <c r="C341" s="85">
        <v>42103</v>
      </c>
      <c r="D341" s="87" t="s">
        <v>196</v>
      </c>
      <c r="E341" s="87" t="s">
        <v>99</v>
      </c>
      <c r="F341" s="88" t="s">
        <v>284</v>
      </c>
      <c r="G341" s="89"/>
      <c r="H341" s="89">
        <v>61320000</v>
      </c>
      <c r="I341" s="83">
        <f t="shared" si="15"/>
        <v>4</v>
      </c>
    </row>
    <row r="342" spans="1:9" s="90" customFormat="1" ht="19.5" customHeight="1">
      <c r="A342" s="85">
        <v>42103</v>
      </c>
      <c r="B342" s="154" t="s">
        <v>368</v>
      </c>
      <c r="C342" s="85">
        <v>42103</v>
      </c>
      <c r="D342" s="87" t="s">
        <v>197</v>
      </c>
      <c r="E342" s="87" t="s">
        <v>99</v>
      </c>
      <c r="F342" s="88" t="s">
        <v>76</v>
      </c>
      <c r="G342" s="89"/>
      <c r="H342" s="89">
        <v>6132000</v>
      </c>
      <c r="I342" s="83">
        <f t="shared" si="15"/>
        <v>4</v>
      </c>
    </row>
    <row r="343" spans="1:9" s="90" customFormat="1" ht="19.5" customHeight="1">
      <c r="A343" s="85">
        <v>42117</v>
      </c>
      <c r="B343" s="88" t="s">
        <v>371</v>
      </c>
      <c r="C343" s="85">
        <v>42117</v>
      </c>
      <c r="D343" s="87" t="s">
        <v>196</v>
      </c>
      <c r="E343" s="87" t="s">
        <v>99</v>
      </c>
      <c r="F343" s="88" t="s">
        <v>284</v>
      </c>
      <c r="G343" s="89"/>
      <c r="H343" s="89">
        <v>13311132</v>
      </c>
      <c r="I343" s="83">
        <f t="shared" si="15"/>
        <v>4</v>
      </c>
    </row>
    <row r="344" spans="1:9" s="90" customFormat="1" ht="19.5" customHeight="1">
      <c r="A344" s="85">
        <v>42117</v>
      </c>
      <c r="B344" s="88" t="s">
        <v>371</v>
      </c>
      <c r="C344" s="85">
        <v>42117</v>
      </c>
      <c r="D344" s="87" t="s">
        <v>197</v>
      </c>
      <c r="E344" s="206" t="s">
        <v>99</v>
      </c>
      <c r="F344" s="88" t="s">
        <v>76</v>
      </c>
      <c r="G344" s="89"/>
      <c r="H344" s="89">
        <v>1331114</v>
      </c>
      <c r="I344" s="83">
        <f t="shared" si="15"/>
        <v>4</v>
      </c>
    </row>
    <row r="345" spans="1:9" s="90" customFormat="1" ht="19.5" customHeight="1">
      <c r="A345" s="85">
        <v>42120</v>
      </c>
      <c r="B345" s="88" t="s">
        <v>372</v>
      </c>
      <c r="C345" s="85">
        <v>42120</v>
      </c>
      <c r="D345" s="87" t="s">
        <v>208</v>
      </c>
      <c r="E345" s="206" t="s">
        <v>329</v>
      </c>
      <c r="F345" s="88" t="s">
        <v>284</v>
      </c>
      <c r="G345" s="89"/>
      <c r="H345" s="89">
        <v>50807000</v>
      </c>
      <c r="I345" s="83">
        <f t="shared" si="15"/>
        <v>4</v>
      </c>
    </row>
    <row r="346" spans="1:9" s="90" customFormat="1" ht="19.5" customHeight="1">
      <c r="A346" s="85">
        <v>42120</v>
      </c>
      <c r="B346" s="88" t="s">
        <v>373</v>
      </c>
      <c r="C346" s="85">
        <v>42120</v>
      </c>
      <c r="D346" s="87" t="s">
        <v>217</v>
      </c>
      <c r="E346" s="206" t="s">
        <v>329</v>
      </c>
      <c r="F346" s="88" t="s">
        <v>284</v>
      </c>
      <c r="G346" s="89"/>
      <c r="H346" s="89">
        <v>5902260</v>
      </c>
      <c r="I346" s="83">
        <f t="shared" si="15"/>
        <v>4</v>
      </c>
    </row>
    <row r="347" spans="1:9" s="90" customFormat="1" ht="19.5" customHeight="1">
      <c r="A347" s="85">
        <v>42120</v>
      </c>
      <c r="B347" s="88" t="s">
        <v>373</v>
      </c>
      <c r="C347" s="85">
        <v>42120</v>
      </c>
      <c r="D347" s="87" t="s">
        <v>218</v>
      </c>
      <c r="E347" s="206" t="s">
        <v>329</v>
      </c>
      <c r="F347" s="88" t="s">
        <v>76</v>
      </c>
      <c r="G347" s="89"/>
      <c r="H347" s="89">
        <v>590226</v>
      </c>
      <c r="I347" s="83">
        <f t="shared" si="15"/>
        <v>4</v>
      </c>
    </row>
    <row r="348" spans="1:9" s="90" customFormat="1" ht="19.5" customHeight="1">
      <c r="A348" s="157">
        <v>42098</v>
      </c>
      <c r="B348" s="158" t="s">
        <v>141</v>
      </c>
      <c r="C348" s="157">
        <v>42098</v>
      </c>
      <c r="D348" s="87" t="s">
        <v>377</v>
      </c>
      <c r="E348" s="205" t="s">
        <v>326</v>
      </c>
      <c r="F348" s="159" t="s">
        <v>142</v>
      </c>
      <c r="G348" s="89">
        <v>50000000</v>
      </c>
      <c r="H348" s="109"/>
      <c r="I348" s="83">
        <f t="shared" si="15"/>
        <v>4</v>
      </c>
    </row>
    <row r="349" spans="1:9" s="90" customFormat="1" ht="19.5" customHeight="1">
      <c r="A349" s="157">
        <v>42098</v>
      </c>
      <c r="B349" s="158" t="s">
        <v>141</v>
      </c>
      <c r="C349" s="157">
        <v>42098</v>
      </c>
      <c r="D349" s="87" t="s">
        <v>378</v>
      </c>
      <c r="E349" s="205" t="s">
        <v>90</v>
      </c>
      <c r="F349" s="159" t="s">
        <v>142</v>
      </c>
      <c r="G349" s="89">
        <v>50000000</v>
      </c>
      <c r="H349" s="109"/>
      <c r="I349" s="83">
        <f t="shared" si="15"/>
        <v>4</v>
      </c>
    </row>
    <row r="350" spans="1:9" s="90" customFormat="1" ht="19.5" customHeight="1">
      <c r="A350" s="157">
        <v>42098</v>
      </c>
      <c r="B350" s="158" t="s">
        <v>141</v>
      </c>
      <c r="C350" s="157">
        <v>42098</v>
      </c>
      <c r="D350" s="87" t="s">
        <v>379</v>
      </c>
      <c r="E350" s="205" t="s">
        <v>99</v>
      </c>
      <c r="F350" s="159" t="s">
        <v>142</v>
      </c>
      <c r="G350" s="89">
        <v>70000000</v>
      </c>
      <c r="H350" s="109"/>
      <c r="I350" s="83">
        <f t="shared" si="15"/>
        <v>4</v>
      </c>
    </row>
    <row r="351" spans="1:9" s="90" customFormat="1" ht="19.5" customHeight="1">
      <c r="A351" s="157">
        <v>42098</v>
      </c>
      <c r="B351" s="158" t="s">
        <v>141</v>
      </c>
      <c r="C351" s="157">
        <v>42098</v>
      </c>
      <c r="D351" s="87" t="s">
        <v>380</v>
      </c>
      <c r="E351" s="205" t="s">
        <v>329</v>
      </c>
      <c r="F351" s="159" t="s">
        <v>142</v>
      </c>
      <c r="G351" s="89">
        <v>70000000</v>
      </c>
      <c r="H351" s="109"/>
      <c r="I351" s="83">
        <f t="shared" si="15"/>
        <v>4</v>
      </c>
    </row>
    <row r="352" spans="1:9" s="90" customFormat="1" ht="19.5" customHeight="1">
      <c r="A352" s="157">
        <v>42098</v>
      </c>
      <c r="B352" s="158" t="s">
        <v>141</v>
      </c>
      <c r="C352" s="157">
        <v>42098</v>
      </c>
      <c r="D352" s="87" t="s">
        <v>381</v>
      </c>
      <c r="E352" s="205" t="s">
        <v>327</v>
      </c>
      <c r="F352" s="159" t="s">
        <v>142</v>
      </c>
      <c r="G352" s="89">
        <v>1440000</v>
      </c>
      <c r="H352" s="109"/>
      <c r="I352" s="83">
        <f t="shared" si="15"/>
        <v>4</v>
      </c>
    </row>
    <row r="353" spans="1:9" s="90" customFormat="1" ht="19.5" customHeight="1">
      <c r="A353" s="157">
        <v>42098</v>
      </c>
      <c r="B353" s="158" t="s">
        <v>141</v>
      </c>
      <c r="C353" s="157">
        <v>42098</v>
      </c>
      <c r="D353" s="87" t="s">
        <v>381</v>
      </c>
      <c r="E353" s="205" t="s">
        <v>327</v>
      </c>
      <c r="F353" s="159" t="s">
        <v>142</v>
      </c>
      <c r="G353" s="89">
        <v>2940000</v>
      </c>
      <c r="H353" s="109"/>
      <c r="I353" s="83">
        <f t="shared" si="15"/>
        <v>4</v>
      </c>
    </row>
    <row r="354" spans="1:9" s="90" customFormat="1" ht="19.5" customHeight="1">
      <c r="A354" s="157">
        <v>42098</v>
      </c>
      <c r="B354" s="158" t="s">
        <v>141</v>
      </c>
      <c r="C354" s="157">
        <v>42098</v>
      </c>
      <c r="D354" s="87" t="s">
        <v>452</v>
      </c>
      <c r="E354" s="205" t="s">
        <v>100</v>
      </c>
      <c r="F354" s="159" t="s">
        <v>142</v>
      </c>
      <c r="G354" s="89">
        <v>17922520</v>
      </c>
      <c r="H354" s="109"/>
      <c r="I354" s="83">
        <f t="shared" si="15"/>
        <v>4</v>
      </c>
    </row>
    <row r="355" spans="1:9" s="90" customFormat="1" ht="19.5" customHeight="1">
      <c r="A355" s="157">
        <v>42115</v>
      </c>
      <c r="B355" s="158" t="s">
        <v>141</v>
      </c>
      <c r="C355" s="157">
        <v>42115</v>
      </c>
      <c r="D355" s="87" t="s">
        <v>453</v>
      </c>
      <c r="E355" s="205" t="s">
        <v>100</v>
      </c>
      <c r="F355" s="159" t="s">
        <v>142</v>
      </c>
      <c r="G355" s="89">
        <v>22291390</v>
      </c>
      <c r="H355" s="109"/>
      <c r="I355" s="83">
        <f t="shared" si="15"/>
        <v>4</v>
      </c>
    </row>
    <row r="356" spans="1:9" s="90" customFormat="1" ht="19.5" customHeight="1">
      <c r="A356" s="157">
        <v>42115</v>
      </c>
      <c r="B356" s="158" t="s">
        <v>141</v>
      </c>
      <c r="C356" s="157">
        <v>42115</v>
      </c>
      <c r="D356" s="87" t="s">
        <v>390</v>
      </c>
      <c r="E356" s="205" t="s">
        <v>327</v>
      </c>
      <c r="F356" s="159" t="s">
        <v>142</v>
      </c>
      <c r="G356" s="89">
        <v>180000</v>
      </c>
      <c r="H356" s="109"/>
      <c r="I356" s="83">
        <f t="shared" si="15"/>
        <v>4</v>
      </c>
    </row>
    <row r="357" spans="1:9" s="90" customFormat="1" ht="19.5" customHeight="1">
      <c r="A357" s="157">
        <v>42115</v>
      </c>
      <c r="B357" s="158" t="s">
        <v>141</v>
      </c>
      <c r="C357" s="157">
        <v>42115</v>
      </c>
      <c r="D357" s="87" t="s">
        <v>390</v>
      </c>
      <c r="E357" s="205" t="s">
        <v>327</v>
      </c>
      <c r="F357" s="159" t="s">
        <v>142</v>
      </c>
      <c r="G357" s="89">
        <v>3370000</v>
      </c>
      <c r="H357" s="109"/>
      <c r="I357" s="83">
        <f t="shared" si="15"/>
        <v>4</v>
      </c>
    </row>
    <row r="358" spans="1:9" s="90" customFormat="1" ht="19.5" customHeight="1">
      <c r="A358" s="85">
        <f t="shared" ref="A358:A382" si="16">C358</f>
        <v>42105</v>
      </c>
      <c r="B358" s="86" t="s">
        <v>404</v>
      </c>
      <c r="C358" s="85">
        <v>42105</v>
      </c>
      <c r="D358" s="87" t="s">
        <v>342</v>
      </c>
      <c r="E358" s="87" t="s">
        <v>303</v>
      </c>
      <c r="F358" s="88" t="s">
        <v>266</v>
      </c>
      <c r="G358" s="89"/>
      <c r="H358" s="89">
        <v>116668500</v>
      </c>
      <c r="I358" s="83">
        <f t="shared" si="15"/>
        <v>4</v>
      </c>
    </row>
    <row r="359" spans="1:9" s="90" customFormat="1" ht="19.5" customHeight="1">
      <c r="A359" s="85">
        <f t="shared" si="16"/>
        <v>42105</v>
      </c>
      <c r="B359" s="86" t="s">
        <v>405</v>
      </c>
      <c r="C359" s="85">
        <v>42105</v>
      </c>
      <c r="D359" s="87" t="s">
        <v>342</v>
      </c>
      <c r="E359" s="87" t="s">
        <v>105</v>
      </c>
      <c r="F359" s="88" t="s">
        <v>266</v>
      </c>
      <c r="G359" s="89"/>
      <c r="H359" s="89">
        <v>120373500</v>
      </c>
      <c r="I359" s="83">
        <f t="shared" si="15"/>
        <v>4</v>
      </c>
    </row>
    <row r="360" spans="1:9" s="90" customFormat="1" ht="19.5" customHeight="1">
      <c r="A360" s="85">
        <f t="shared" si="16"/>
        <v>42105</v>
      </c>
      <c r="B360" s="86" t="s">
        <v>406</v>
      </c>
      <c r="C360" s="85">
        <v>42105</v>
      </c>
      <c r="D360" s="87" t="s">
        <v>342</v>
      </c>
      <c r="E360" s="206" t="s">
        <v>118</v>
      </c>
      <c r="F360" s="88" t="s">
        <v>266</v>
      </c>
      <c r="G360" s="89"/>
      <c r="H360" s="89">
        <v>115635000</v>
      </c>
      <c r="I360" s="83">
        <f t="shared" si="15"/>
        <v>4</v>
      </c>
    </row>
    <row r="361" spans="1:9" s="90" customFormat="1" ht="19.5" customHeight="1">
      <c r="A361" s="85">
        <f t="shared" si="16"/>
        <v>42111</v>
      </c>
      <c r="B361" s="86" t="s">
        <v>410</v>
      </c>
      <c r="C361" s="85">
        <v>42111</v>
      </c>
      <c r="D361" s="87" t="s">
        <v>342</v>
      </c>
      <c r="E361" s="87" t="s">
        <v>304</v>
      </c>
      <c r="F361" s="88" t="s">
        <v>266</v>
      </c>
      <c r="G361" s="89"/>
      <c r="H361" s="89">
        <v>125385000</v>
      </c>
      <c r="I361" s="83">
        <f t="shared" si="15"/>
        <v>4</v>
      </c>
    </row>
    <row r="362" spans="1:9" s="90" customFormat="1" ht="19.5" customHeight="1">
      <c r="A362" s="85">
        <f t="shared" si="16"/>
        <v>42111</v>
      </c>
      <c r="B362" s="86" t="s">
        <v>411</v>
      </c>
      <c r="C362" s="85">
        <v>42111</v>
      </c>
      <c r="D362" s="87" t="s">
        <v>342</v>
      </c>
      <c r="E362" s="87" t="s">
        <v>105</v>
      </c>
      <c r="F362" s="88" t="s">
        <v>266</v>
      </c>
      <c r="G362" s="89"/>
      <c r="H362" s="89">
        <v>111735000</v>
      </c>
      <c r="I362" s="83">
        <f t="shared" si="15"/>
        <v>4</v>
      </c>
    </row>
    <row r="363" spans="1:9" s="90" customFormat="1" ht="19.5" customHeight="1">
      <c r="A363" s="85">
        <f t="shared" si="16"/>
        <v>42115</v>
      </c>
      <c r="B363" s="86" t="s">
        <v>457</v>
      </c>
      <c r="C363" s="85">
        <v>42115</v>
      </c>
      <c r="D363" s="87" t="s">
        <v>342</v>
      </c>
      <c r="E363" s="87" t="s">
        <v>304</v>
      </c>
      <c r="F363" s="88" t="s">
        <v>266</v>
      </c>
      <c r="G363" s="89"/>
      <c r="H363" s="89">
        <v>127140000</v>
      </c>
      <c r="I363" s="83">
        <f t="shared" si="15"/>
        <v>4</v>
      </c>
    </row>
    <row r="364" spans="1:9" s="90" customFormat="1" ht="19.5" customHeight="1">
      <c r="A364" s="85">
        <f t="shared" si="16"/>
        <v>42115</v>
      </c>
      <c r="B364" s="86" t="s">
        <v>458</v>
      </c>
      <c r="C364" s="85">
        <v>42115</v>
      </c>
      <c r="D364" s="87" t="s">
        <v>342</v>
      </c>
      <c r="E364" s="87" t="s">
        <v>303</v>
      </c>
      <c r="F364" s="88" t="s">
        <v>266</v>
      </c>
      <c r="G364" s="89"/>
      <c r="H364" s="89">
        <v>125463000</v>
      </c>
      <c r="I364" s="83">
        <f t="shared" si="15"/>
        <v>4</v>
      </c>
    </row>
    <row r="365" spans="1:9" s="90" customFormat="1" ht="19.5" customHeight="1">
      <c r="A365" s="85">
        <f t="shared" si="16"/>
        <v>42095</v>
      </c>
      <c r="B365" s="86" t="s">
        <v>391</v>
      </c>
      <c r="C365" s="85">
        <v>42095</v>
      </c>
      <c r="D365" s="87" t="s">
        <v>392</v>
      </c>
      <c r="E365" s="87" t="s">
        <v>301</v>
      </c>
      <c r="F365" s="88" t="s">
        <v>266</v>
      </c>
      <c r="G365" s="89"/>
      <c r="H365" s="89">
        <v>78678000</v>
      </c>
      <c r="I365" s="83">
        <f t="shared" si="15"/>
        <v>4</v>
      </c>
    </row>
    <row r="366" spans="1:9" s="90" customFormat="1" ht="19.5" customHeight="1">
      <c r="A366" s="85">
        <f t="shared" si="16"/>
        <v>42095</v>
      </c>
      <c r="B366" s="86" t="s">
        <v>393</v>
      </c>
      <c r="C366" s="85">
        <v>42095</v>
      </c>
      <c r="D366" s="87" t="s">
        <v>392</v>
      </c>
      <c r="E366" s="206" t="s">
        <v>114</v>
      </c>
      <c r="F366" s="88" t="s">
        <v>266</v>
      </c>
      <c r="G366" s="89"/>
      <c r="H366" s="89">
        <v>90830000</v>
      </c>
      <c r="I366" s="83">
        <f t="shared" si="15"/>
        <v>4</v>
      </c>
    </row>
    <row r="367" spans="1:9" s="90" customFormat="1" ht="19.5" customHeight="1">
      <c r="A367" s="85">
        <f t="shared" si="16"/>
        <v>42095</v>
      </c>
      <c r="B367" s="86" t="s">
        <v>394</v>
      </c>
      <c r="C367" s="85">
        <v>42095</v>
      </c>
      <c r="D367" s="87" t="s">
        <v>392</v>
      </c>
      <c r="E367" s="87" t="s">
        <v>106</v>
      </c>
      <c r="F367" s="88" t="s">
        <v>266</v>
      </c>
      <c r="G367" s="89"/>
      <c r="H367" s="89">
        <v>89745000</v>
      </c>
      <c r="I367" s="83">
        <f t="shared" si="15"/>
        <v>4</v>
      </c>
    </row>
    <row r="368" spans="1:9" s="90" customFormat="1" ht="19.5" customHeight="1">
      <c r="A368" s="85">
        <f t="shared" si="16"/>
        <v>42095</v>
      </c>
      <c r="B368" s="86" t="s">
        <v>395</v>
      </c>
      <c r="C368" s="85">
        <v>42095</v>
      </c>
      <c r="D368" s="87" t="s">
        <v>392</v>
      </c>
      <c r="E368" s="87" t="s">
        <v>303</v>
      </c>
      <c r="F368" s="88" t="s">
        <v>266</v>
      </c>
      <c r="G368" s="89"/>
      <c r="H368" s="89">
        <v>91915000</v>
      </c>
      <c r="I368" s="83">
        <f t="shared" si="15"/>
        <v>4</v>
      </c>
    </row>
    <row r="369" spans="1:9" s="90" customFormat="1" ht="19.5" customHeight="1">
      <c r="A369" s="85">
        <f t="shared" si="16"/>
        <v>42101</v>
      </c>
      <c r="B369" s="86" t="s">
        <v>396</v>
      </c>
      <c r="C369" s="85">
        <v>42101</v>
      </c>
      <c r="D369" s="87" t="s">
        <v>392</v>
      </c>
      <c r="E369" s="87" t="s">
        <v>105</v>
      </c>
      <c r="F369" s="88" t="s">
        <v>266</v>
      </c>
      <c r="G369" s="89"/>
      <c r="H369" s="89">
        <v>78631500</v>
      </c>
      <c r="I369" s="83">
        <f t="shared" si="15"/>
        <v>4</v>
      </c>
    </row>
    <row r="370" spans="1:9" s="90" customFormat="1" ht="19.5" customHeight="1">
      <c r="A370" s="85">
        <f t="shared" si="16"/>
        <v>42101</v>
      </c>
      <c r="B370" s="86" t="s">
        <v>397</v>
      </c>
      <c r="C370" s="85">
        <v>42101</v>
      </c>
      <c r="D370" s="87" t="s">
        <v>392</v>
      </c>
      <c r="E370" s="206" t="s">
        <v>118</v>
      </c>
      <c r="F370" s="88" t="s">
        <v>266</v>
      </c>
      <c r="G370" s="89"/>
      <c r="H370" s="89">
        <v>91775500</v>
      </c>
      <c r="I370" s="83">
        <f t="shared" si="15"/>
        <v>4</v>
      </c>
    </row>
    <row r="371" spans="1:9" s="90" customFormat="1" ht="19.5" customHeight="1">
      <c r="A371" s="85">
        <f t="shared" si="16"/>
        <v>42101</v>
      </c>
      <c r="B371" s="86" t="s">
        <v>398</v>
      </c>
      <c r="C371" s="85">
        <v>42101</v>
      </c>
      <c r="D371" s="87" t="s">
        <v>392</v>
      </c>
      <c r="E371" s="206" t="s">
        <v>102</v>
      </c>
      <c r="F371" s="88" t="s">
        <v>266</v>
      </c>
      <c r="G371" s="89"/>
      <c r="H371" s="89">
        <v>89280000</v>
      </c>
      <c r="I371" s="83">
        <f t="shared" si="15"/>
        <v>4</v>
      </c>
    </row>
    <row r="372" spans="1:9" s="90" customFormat="1" ht="19.5" customHeight="1">
      <c r="A372" s="85">
        <f t="shared" si="16"/>
        <v>42101</v>
      </c>
      <c r="B372" s="86" t="s">
        <v>399</v>
      </c>
      <c r="C372" s="85">
        <v>42101</v>
      </c>
      <c r="D372" s="87" t="s">
        <v>392</v>
      </c>
      <c r="E372" s="206" t="s">
        <v>108</v>
      </c>
      <c r="F372" s="88" t="s">
        <v>266</v>
      </c>
      <c r="G372" s="89"/>
      <c r="H372" s="89">
        <v>90365000</v>
      </c>
      <c r="I372" s="83">
        <f t="shared" si="15"/>
        <v>4</v>
      </c>
    </row>
    <row r="373" spans="1:9" s="90" customFormat="1" ht="19.5" customHeight="1">
      <c r="A373" s="85">
        <f t="shared" si="16"/>
        <v>42104</v>
      </c>
      <c r="B373" s="86" t="s">
        <v>400</v>
      </c>
      <c r="C373" s="85">
        <v>42104</v>
      </c>
      <c r="D373" s="87" t="s">
        <v>392</v>
      </c>
      <c r="E373" s="206" t="s">
        <v>308</v>
      </c>
      <c r="F373" s="88" t="s">
        <v>266</v>
      </c>
      <c r="G373" s="89"/>
      <c r="H373" s="89">
        <v>90985000</v>
      </c>
      <c r="I373" s="83">
        <f t="shared" si="15"/>
        <v>4</v>
      </c>
    </row>
    <row r="374" spans="1:9" s="90" customFormat="1" ht="19.5" customHeight="1">
      <c r="A374" s="85">
        <f t="shared" si="16"/>
        <v>42104</v>
      </c>
      <c r="B374" s="86" t="s">
        <v>401</v>
      </c>
      <c r="C374" s="85">
        <v>42104</v>
      </c>
      <c r="D374" s="87" t="s">
        <v>392</v>
      </c>
      <c r="E374" s="206" t="s">
        <v>120</v>
      </c>
      <c r="F374" s="88" t="s">
        <v>266</v>
      </c>
      <c r="G374" s="89"/>
      <c r="H374" s="89">
        <v>91977000</v>
      </c>
      <c r="I374" s="83">
        <f t="shared" si="15"/>
        <v>4</v>
      </c>
    </row>
    <row r="375" spans="1:9" s="90" customFormat="1" ht="19.5" customHeight="1">
      <c r="A375" s="85">
        <f t="shared" si="16"/>
        <v>42104</v>
      </c>
      <c r="B375" s="86" t="s">
        <v>402</v>
      </c>
      <c r="C375" s="85">
        <v>42104</v>
      </c>
      <c r="D375" s="87" t="s">
        <v>392</v>
      </c>
      <c r="E375" s="206" t="s">
        <v>312</v>
      </c>
      <c r="F375" s="88" t="s">
        <v>266</v>
      </c>
      <c r="G375" s="89"/>
      <c r="H375" s="89">
        <v>88505000</v>
      </c>
      <c r="I375" s="83">
        <f t="shared" si="15"/>
        <v>4</v>
      </c>
    </row>
    <row r="376" spans="1:9" s="90" customFormat="1" ht="19.5" customHeight="1">
      <c r="A376" s="85">
        <f t="shared" si="16"/>
        <v>42104</v>
      </c>
      <c r="B376" s="86" t="s">
        <v>403</v>
      </c>
      <c r="C376" s="85">
        <v>42104</v>
      </c>
      <c r="D376" s="87" t="s">
        <v>392</v>
      </c>
      <c r="E376" s="87" t="s">
        <v>107</v>
      </c>
      <c r="F376" s="88" t="s">
        <v>266</v>
      </c>
      <c r="G376" s="89"/>
      <c r="H376" s="89">
        <v>91124500</v>
      </c>
      <c r="I376" s="83">
        <f t="shared" si="15"/>
        <v>4</v>
      </c>
    </row>
    <row r="377" spans="1:9" s="90" customFormat="1" ht="19.5" customHeight="1">
      <c r="A377" s="85">
        <f t="shared" si="16"/>
        <v>42109</v>
      </c>
      <c r="B377" s="86" t="s">
        <v>407</v>
      </c>
      <c r="C377" s="85">
        <v>42109</v>
      </c>
      <c r="D377" s="87" t="s">
        <v>392</v>
      </c>
      <c r="E377" s="87" t="s">
        <v>105</v>
      </c>
      <c r="F377" s="88" t="s">
        <v>266</v>
      </c>
      <c r="G377" s="89"/>
      <c r="H377" s="89">
        <v>92581500</v>
      </c>
      <c r="I377" s="83">
        <f t="shared" si="15"/>
        <v>4</v>
      </c>
    </row>
    <row r="378" spans="1:9" s="90" customFormat="1" ht="19.5" customHeight="1">
      <c r="A378" s="85">
        <f t="shared" si="16"/>
        <v>42109</v>
      </c>
      <c r="B378" s="86" t="s">
        <v>408</v>
      </c>
      <c r="C378" s="85">
        <v>42109</v>
      </c>
      <c r="D378" s="87" t="s">
        <v>392</v>
      </c>
      <c r="E378" s="206" t="s">
        <v>118</v>
      </c>
      <c r="F378" s="88" t="s">
        <v>266</v>
      </c>
      <c r="G378" s="89"/>
      <c r="H378" s="89">
        <v>90365000</v>
      </c>
      <c r="I378" s="83">
        <f t="shared" si="15"/>
        <v>4</v>
      </c>
    </row>
    <row r="379" spans="1:9" s="90" customFormat="1" ht="19.5" customHeight="1">
      <c r="A379" s="85">
        <f t="shared" si="16"/>
        <v>42109</v>
      </c>
      <c r="B379" s="86" t="s">
        <v>409</v>
      </c>
      <c r="C379" s="85">
        <v>42109</v>
      </c>
      <c r="D379" s="87" t="s">
        <v>392</v>
      </c>
      <c r="E379" s="206" t="s">
        <v>102</v>
      </c>
      <c r="F379" s="88" t="s">
        <v>266</v>
      </c>
      <c r="G379" s="89"/>
      <c r="H379" s="89">
        <v>91915000</v>
      </c>
      <c r="I379" s="83">
        <f t="shared" si="15"/>
        <v>4</v>
      </c>
    </row>
    <row r="380" spans="1:9" s="90" customFormat="1" ht="19.5" customHeight="1">
      <c r="A380" s="85">
        <f t="shared" si="16"/>
        <v>42112</v>
      </c>
      <c r="B380" s="86" t="s">
        <v>454</v>
      </c>
      <c r="C380" s="85">
        <v>42112</v>
      </c>
      <c r="D380" s="87" t="s">
        <v>392</v>
      </c>
      <c r="E380" s="206" t="s">
        <v>308</v>
      </c>
      <c r="F380" s="88" t="s">
        <v>266</v>
      </c>
      <c r="G380" s="89"/>
      <c r="H380" s="89">
        <v>92178500</v>
      </c>
      <c r="I380" s="83">
        <f t="shared" si="15"/>
        <v>4</v>
      </c>
    </row>
    <row r="381" spans="1:9" s="90" customFormat="1" ht="19.5" customHeight="1">
      <c r="A381" s="85">
        <f t="shared" si="16"/>
        <v>42112</v>
      </c>
      <c r="B381" s="86" t="s">
        <v>455</v>
      </c>
      <c r="C381" s="85">
        <v>42112</v>
      </c>
      <c r="D381" s="87" t="s">
        <v>392</v>
      </c>
      <c r="E381" s="206" t="s">
        <v>120</v>
      </c>
      <c r="F381" s="88" t="s">
        <v>266</v>
      </c>
      <c r="G381" s="89"/>
      <c r="H381" s="89">
        <v>72989500</v>
      </c>
      <c r="I381" s="83">
        <f t="shared" si="15"/>
        <v>4</v>
      </c>
    </row>
    <row r="382" spans="1:9" s="90" customFormat="1" ht="19.5" customHeight="1">
      <c r="A382" s="85">
        <f t="shared" si="16"/>
        <v>42112</v>
      </c>
      <c r="B382" s="86" t="s">
        <v>456</v>
      </c>
      <c r="C382" s="85">
        <v>42112</v>
      </c>
      <c r="D382" s="87" t="s">
        <v>392</v>
      </c>
      <c r="E382" s="206" t="s">
        <v>312</v>
      </c>
      <c r="F382" s="88" t="s">
        <v>266</v>
      </c>
      <c r="G382" s="89"/>
      <c r="H382" s="89">
        <v>65441000</v>
      </c>
      <c r="I382" s="83">
        <f t="shared" si="15"/>
        <v>4</v>
      </c>
    </row>
    <row r="383" spans="1:9" s="90" customFormat="1" ht="19.5" customHeight="1">
      <c r="A383" s="85">
        <v>42123</v>
      </c>
      <c r="B383" s="86" t="s">
        <v>460</v>
      </c>
      <c r="C383" s="85">
        <v>42123</v>
      </c>
      <c r="D383" s="87" t="s">
        <v>350</v>
      </c>
      <c r="E383" s="206" t="s">
        <v>303</v>
      </c>
      <c r="F383" s="88" t="s">
        <v>349</v>
      </c>
      <c r="G383" s="89">
        <v>303004000</v>
      </c>
      <c r="H383" s="89"/>
      <c r="I383" s="83">
        <f t="shared" si="15"/>
        <v>4</v>
      </c>
    </row>
    <row r="384" spans="1:9" s="90" customFormat="1" ht="19.5" customHeight="1">
      <c r="A384" s="85">
        <v>42123</v>
      </c>
      <c r="B384" s="86" t="s">
        <v>460</v>
      </c>
      <c r="C384" s="85">
        <v>42123</v>
      </c>
      <c r="D384" s="87" t="s">
        <v>350</v>
      </c>
      <c r="E384" s="206" t="s">
        <v>105</v>
      </c>
      <c r="F384" s="88" t="s">
        <v>349</v>
      </c>
      <c r="G384" s="89">
        <v>373564000</v>
      </c>
      <c r="H384" s="89"/>
      <c r="I384" s="83">
        <f t="shared" si="15"/>
        <v>4</v>
      </c>
    </row>
    <row r="385" spans="1:9" s="90" customFormat="1" ht="19.5" customHeight="1">
      <c r="A385" s="85">
        <v>42123</v>
      </c>
      <c r="B385" s="86" t="s">
        <v>460</v>
      </c>
      <c r="C385" s="85">
        <v>42123</v>
      </c>
      <c r="D385" s="87" t="s">
        <v>350</v>
      </c>
      <c r="E385" s="206" t="s">
        <v>106</v>
      </c>
      <c r="F385" s="88" t="s">
        <v>349</v>
      </c>
      <c r="G385" s="89">
        <v>89745000</v>
      </c>
      <c r="H385" s="89"/>
      <c r="I385" s="83">
        <f t="shared" si="15"/>
        <v>4</v>
      </c>
    </row>
    <row r="386" spans="1:9" s="90" customFormat="1" ht="19.5" customHeight="1">
      <c r="A386" s="85">
        <v>42123</v>
      </c>
      <c r="B386" s="86" t="s">
        <v>460</v>
      </c>
      <c r="C386" s="85">
        <v>42123</v>
      </c>
      <c r="D386" s="87" t="s">
        <v>350</v>
      </c>
      <c r="E386" s="206" t="s">
        <v>304</v>
      </c>
      <c r="F386" s="88" t="s">
        <v>349</v>
      </c>
      <c r="G386" s="89">
        <v>220150000</v>
      </c>
      <c r="H386" s="89"/>
      <c r="I386" s="83">
        <f t="shared" si="15"/>
        <v>4</v>
      </c>
    </row>
    <row r="387" spans="1:9" s="90" customFormat="1" ht="19.5" customHeight="1">
      <c r="A387" s="85">
        <v>42123</v>
      </c>
      <c r="B387" s="86" t="s">
        <v>460</v>
      </c>
      <c r="C387" s="85">
        <v>42123</v>
      </c>
      <c r="D387" s="87" t="s">
        <v>350</v>
      </c>
      <c r="E387" s="206" t="s">
        <v>301</v>
      </c>
      <c r="F387" s="88" t="s">
        <v>349</v>
      </c>
      <c r="G387" s="89">
        <v>78678000</v>
      </c>
      <c r="H387" s="89"/>
      <c r="I387" s="83">
        <f t="shared" si="15"/>
        <v>4</v>
      </c>
    </row>
    <row r="388" spans="1:9" s="90" customFormat="1" ht="19.5" customHeight="1">
      <c r="A388" s="85">
        <v>42123</v>
      </c>
      <c r="B388" s="86" t="s">
        <v>460</v>
      </c>
      <c r="C388" s="85">
        <v>42123</v>
      </c>
      <c r="D388" s="87" t="s">
        <v>350</v>
      </c>
      <c r="E388" s="206" t="s">
        <v>114</v>
      </c>
      <c r="F388" s="88" t="s">
        <v>349</v>
      </c>
      <c r="G388" s="89">
        <v>90830000</v>
      </c>
      <c r="H388" s="89"/>
      <c r="I388" s="83">
        <f t="shared" si="15"/>
        <v>4</v>
      </c>
    </row>
    <row r="389" spans="1:9" s="90" customFormat="1" ht="19.5" customHeight="1">
      <c r="A389" s="85">
        <v>42123</v>
      </c>
      <c r="B389" s="86" t="s">
        <v>460</v>
      </c>
      <c r="C389" s="85">
        <v>42123</v>
      </c>
      <c r="D389" s="87" t="s">
        <v>350</v>
      </c>
      <c r="E389" s="206" t="s">
        <v>118</v>
      </c>
      <c r="F389" s="88" t="s">
        <v>349</v>
      </c>
      <c r="G389" s="89">
        <v>282950500</v>
      </c>
      <c r="H389" s="89"/>
      <c r="I389" s="83">
        <f t="shared" si="15"/>
        <v>4</v>
      </c>
    </row>
    <row r="390" spans="1:9" s="90" customFormat="1" ht="19.5" customHeight="1">
      <c r="A390" s="85">
        <v>42123</v>
      </c>
      <c r="B390" s="86" t="s">
        <v>462</v>
      </c>
      <c r="C390" s="85">
        <v>42123</v>
      </c>
      <c r="D390" s="87" t="s">
        <v>350</v>
      </c>
      <c r="E390" s="206" t="s">
        <v>102</v>
      </c>
      <c r="F390" s="88" t="s">
        <v>349</v>
      </c>
      <c r="G390" s="89">
        <v>181195000</v>
      </c>
      <c r="H390" s="89"/>
      <c r="I390" s="83">
        <f t="shared" si="15"/>
        <v>4</v>
      </c>
    </row>
    <row r="391" spans="1:9" s="90" customFormat="1" ht="19.5" customHeight="1">
      <c r="A391" s="85">
        <v>42123</v>
      </c>
      <c r="B391" s="86" t="s">
        <v>462</v>
      </c>
      <c r="C391" s="85">
        <v>42123</v>
      </c>
      <c r="D391" s="87" t="s">
        <v>350</v>
      </c>
      <c r="E391" s="206" t="s">
        <v>107</v>
      </c>
      <c r="F391" s="88" t="s">
        <v>349</v>
      </c>
      <c r="G391" s="89">
        <v>91124500</v>
      </c>
      <c r="H391" s="89"/>
      <c r="I391" s="83">
        <f t="shared" si="15"/>
        <v>4</v>
      </c>
    </row>
    <row r="392" spans="1:9" s="90" customFormat="1" ht="19.5" customHeight="1">
      <c r="A392" s="85">
        <v>42123</v>
      </c>
      <c r="B392" s="86" t="s">
        <v>462</v>
      </c>
      <c r="C392" s="85">
        <v>42123</v>
      </c>
      <c r="D392" s="87" t="s">
        <v>350</v>
      </c>
      <c r="E392" s="206" t="s">
        <v>108</v>
      </c>
      <c r="F392" s="88" t="s">
        <v>349</v>
      </c>
      <c r="G392" s="89">
        <v>90365000</v>
      </c>
      <c r="H392" s="89"/>
      <c r="I392" s="83">
        <f t="shared" si="15"/>
        <v>4</v>
      </c>
    </row>
    <row r="393" spans="1:9" s="90" customFormat="1" ht="19.5" customHeight="1">
      <c r="A393" s="85">
        <v>42123</v>
      </c>
      <c r="B393" s="86" t="s">
        <v>462</v>
      </c>
      <c r="C393" s="85">
        <v>42123</v>
      </c>
      <c r="D393" s="87" t="s">
        <v>350</v>
      </c>
      <c r="E393" s="206" t="s">
        <v>120</v>
      </c>
      <c r="F393" s="88" t="s">
        <v>349</v>
      </c>
      <c r="G393" s="89">
        <v>164966500</v>
      </c>
      <c r="H393" s="89"/>
      <c r="I393" s="83">
        <f t="shared" si="15"/>
        <v>4</v>
      </c>
    </row>
    <row r="394" spans="1:9" s="90" customFormat="1" ht="19.5" customHeight="1">
      <c r="A394" s="85">
        <v>42123</v>
      </c>
      <c r="B394" s="86" t="s">
        <v>462</v>
      </c>
      <c r="C394" s="85">
        <v>42123</v>
      </c>
      <c r="D394" s="87" t="s">
        <v>350</v>
      </c>
      <c r="E394" s="206" t="s">
        <v>308</v>
      </c>
      <c r="F394" s="88" t="s">
        <v>349</v>
      </c>
      <c r="G394" s="89">
        <v>183163500</v>
      </c>
      <c r="H394" s="89"/>
      <c r="I394" s="83">
        <f t="shared" si="15"/>
        <v>4</v>
      </c>
    </row>
    <row r="395" spans="1:9" s="90" customFormat="1" ht="19.5" customHeight="1">
      <c r="A395" s="85">
        <v>42123</v>
      </c>
      <c r="B395" s="86" t="s">
        <v>462</v>
      </c>
      <c r="C395" s="85">
        <v>42123</v>
      </c>
      <c r="D395" s="87" t="s">
        <v>350</v>
      </c>
      <c r="E395" s="206" t="s">
        <v>312</v>
      </c>
      <c r="F395" s="88" t="s">
        <v>349</v>
      </c>
      <c r="G395" s="89">
        <v>153946000</v>
      </c>
      <c r="H395" s="89"/>
      <c r="I395" s="83">
        <f t="shared" si="15"/>
        <v>4</v>
      </c>
    </row>
    <row r="396" spans="1:9" s="90" customFormat="1" ht="19.5" customHeight="1">
      <c r="A396" s="85">
        <v>42131</v>
      </c>
      <c r="B396" s="86" t="s">
        <v>57</v>
      </c>
      <c r="C396" s="85">
        <v>42131</v>
      </c>
      <c r="D396" s="87" t="s">
        <v>417</v>
      </c>
      <c r="E396" s="206" t="s">
        <v>97</v>
      </c>
      <c r="F396" s="88" t="s">
        <v>284</v>
      </c>
      <c r="G396" s="89"/>
      <c r="H396" s="89">
        <v>3702418</v>
      </c>
      <c r="I396" s="83">
        <f t="shared" si="15"/>
        <v>5</v>
      </c>
    </row>
    <row r="397" spans="1:9" s="90" customFormat="1" ht="19.5" customHeight="1">
      <c r="A397" s="85">
        <v>42131</v>
      </c>
      <c r="B397" s="86" t="s">
        <v>57</v>
      </c>
      <c r="C397" s="85">
        <v>42131</v>
      </c>
      <c r="D397" s="87" t="s">
        <v>418</v>
      </c>
      <c r="E397" s="206" t="s">
        <v>97</v>
      </c>
      <c r="F397" s="88" t="s">
        <v>76</v>
      </c>
      <c r="G397" s="89"/>
      <c r="H397" s="89">
        <v>370242</v>
      </c>
      <c r="I397" s="83">
        <f t="shared" si="15"/>
        <v>5</v>
      </c>
    </row>
    <row r="398" spans="1:9" s="90" customFormat="1" ht="19.5" customHeight="1">
      <c r="A398" s="85">
        <v>42134</v>
      </c>
      <c r="B398" s="86" t="s">
        <v>57</v>
      </c>
      <c r="C398" s="85">
        <v>42134</v>
      </c>
      <c r="D398" s="87" t="s">
        <v>217</v>
      </c>
      <c r="E398" s="206" t="s">
        <v>329</v>
      </c>
      <c r="F398" s="88" t="s">
        <v>284</v>
      </c>
      <c r="G398" s="89"/>
      <c r="H398" s="89">
        <v>5926830</v>
      </c>
      <c r="I398" s="83">
        <f t="shared" si="15"/>
        <v>5</v>
      </c>
    </row>
    <row r="399" spans="1:9" s="90" customFormat="1" ht="19.5" customHeight="1">
      <c r="A399" s="85">
        <v>42134</v>
      </c>
      <c r="B399" s="86" t="s">
        <v>57</v>
      </c>
      <c r="C399" s="85">
        <v>42134</v>
      </c>
      <c r="D399" s="87" t="s">
        <v>218</v>
      </c>
      <c r="E399" s="206" t="s">
        <v>329</v>
      </c>
      <c r="F399" s="88" t="s">
        <v>76</v>
      </c>
      <c r="G399" s="89"/>
      <c r="H399" s="89">
        <v>592683</v>
      </c>
      <c r="I399" s="83">
        <f t="shared" ref="I399:I462" si="17">IF(A399&lt;&gt;"",MONTH(A399),"")</f>
        <v>5</v>
      </c>
    </row>
    <row r="400" spans="1:9" s="90" customFormat="1" ht="19.5" customHeight="1">
      <c r="A400" s="85">
        <v>42134</v>
      </c>
      <c r="B400" s="86" t="s">
        <v>57</v>
      </c>
      <c r="C400" s="85">
        <v>42134</v>
      </c>
      <c r="D400" s="87" t="s">
        <v>208</v>
      </c>
      <c r="E400" s="206" t="s">
        <v>329</v>
      </c>
      <c r="F400" s="88" t="s">
        <v>284</v>
      </c>
      <c r="G400" s="89"/>
      <c r="H400" s="89">
        <v>64044500</v>
      </c>
      <c r="I400" s="83">
        <f t="shared" si="17"/>
        <v>5</v>
      </c>
    </row>
    <row r="401" spans="1:9" s="90" customFormat="1" ht="19.5" customHeight="1">
      <c r="A401" s="85">
        <v>42135</v>
      </c>
      <c r="B401" s="86" t="s">
        <v>57</v>
      </c>
      <c r="C401" s="85">
        <v>42135</v>
      </c>
      <c r="D401" s="87" t="s">
        <v>422</v>
      </c>
      <c r="E401" s="206" t="s">
        <v>419</v>
      </c>
      <c r="F401" s="88" t="s">
        <v>284</v>
      </c>
      <c r="G401" s="89"/>
      <c r="H401" s="89">
        <v>17161455</v>
      </c>
      <c r="I401" s="83">
        <f t="shared" si="17"/>
        <v>5</v>
      </c>
    </row>
    <row r="402" spans="1:9" s="90" customFormat="1" ht="19.5" customHeight="1">
      <c r="A402" s="85">
        <v>42135</v>
      </c>
      <c r="B402" s="86" t="s">
        <v>57</v>
      </c>
      <c r="C402" s="85">
        <v>42135</v>
      </c>
      <c r="D402" s="87" t="s">
        <v>423</v>
      </c>
      <c r="E402" s="206" t="s">
        <v>419</v>
      </c>
      <c r="F402" s="88" t="s">
        <v>76</v>
      </c>
      <c r="G402" s="89"/>
      <c r="H402" s="89">
        <v>1716145</v>
      </c>
      <c r="I402" s="83">
        <f t="shared" si="17"/>
        <v>5</v>
      </c>
    </row>
    <row r="403" spans="1:9" s="90" customFormat="1" ht="19.5" customHeight="1">
      <c r="A403" s="85">
        <v>42135</v>
      </c>
      <c r="B403" s="86" t="s">
        <v>57</v>
      </c>
      <c r="C403" s="85">
        <v>42135</v>
      </c>
      <c r="D403" s="87" t="s">
        <v>420</v>
      </c>
      <c r="E403" s="206" t="s">
        <v>419</v>
      </c>
      <c r="F403" s="88" t="s">
        <v>284</v>
      </c>
      <c r="G403" s="89"/>
      <c r="H403" s="89">
        <v>5184940</v>
      </c>
      <c r="I403" s="83">
        <f t="shared" si="17"/>
        <v>5</v>
      </c>
    </row>
    <row r="404" spans="1:9" s="90" customFormat="1" ht="19.5" customHeight="1">
      <c r="A404" s="85">
        <v>42135</v>
      </c>
      <c r="B404" s="86" t="s">
        <v>57</v>
      </c>
      <c r="C404" s="85">
        <v>42135</v>
      </c>
      <c r="D404" s="87" t="s">
        <v>421</v>
      </c>
      <c r="E404" s="206" t="s">
        <v>419</v>
      </c>
      <c r="F404" s="88" t="s">
        <v>76</v>
      </c>
      <c r="G404" s="89"/>
      <c r="H404" s="89">
        <v>518494</v>
      </c>
      <c r="I404" s="83">
        <f t="shared" si="17"/>
        <v>5</v>
      </c>
    </row>
    <row r="405" spans="1:9" s="90" customFormat="1" ht="19.5" customHeight="1">
      <c r="A405" s="85">
        <v>42143</v>
      </c>
      <c r="B405" s="86" t="s">
        <v>57</v>
      </c>
      <c r="C405" s="85">
        <v>42143</v>
      </c>
      <c r="D405" s="87" t="s">
        <v>424</v>
      </c>
      <c r="E405" s="205" t="s">
        <v>327</v>
      </c>
      <c r="F405" s="88" t="s">
        <v>284</v>
      </c>
      <c r="G405" s="89"/>
      <c r="H405" s="89">
        <v>2060000</v>
      </c>
      <c r="I405" s="83">
        <f t="shared" si="17"/>
        <v>5</v>
      </c>
    </row>
    <row r="406" spans="1:9" s="90" customFormat="1" ht="19.5" customHeight="1">
      <c r="A406" s="85">
        <v>42143</v>
      </c>
      <c r="B406" s="86" t="s">
        <v>57</v>
      </c>
      <c r="C406" s="85">
        <v>42143</v>
      </c>
      <c r="D406" s="87" t="s">
        <v>425</v>
      </c>
      <c r="E406" s="205" t="s">
        <v>327</v>
      </c>
      <c r="F406" s="88" t="s">
        <v>284</v>
      </c>
      <c r="G406" s="89"/>
      <c r="H406" s="89">
        <v>240000</v>
      </c>
      <c r="I406" s="83">
        <f t="shared" si="17"/>
        <v>5</v>
      </c>
    </row>
    <row r="407" spans="1:9" s="90" customFormat="1" ht="19.5" customHeight="1">
      <c r="A407" s="85">
        <v>42145</v>
      </c>
      <c r="B407" s="86" t="s">
        <v>57</v>
      </c>
      <c r="C407" s="85">
        <v>42145</v>
      </c>
      <c r="D407" s="87" t="s">
        <v>426</v>
      </c>
      <c r="E407" s="205" t="s">
        <v>327</v>
      </c>
      <c r="F407" s="88" t="s">
        <v>62</v>
      </c>
      <c r="G407" s="89"/>
      <c r="H407" s="89">
        <v>20000000</v>
      </c>
      <c r="I407" s="83">
        <f t="shared" si="17"/>
        <v>5</v>
      </c>
    </row>
    <row r="408" spans="1:9" s="90" customFormat="1" ht="19.5" customHeight="1">
      <c r="A408" s="85">
        <v>42130</v>
      </c>
      <c r="B408" s="86" t="s">
        <v>57</v>
      </c>
      <c r="C408" s="85">
        <v>42130</v>
      </c>
      <c r="D408" s="87" t="s">
        <v>498</v>
      </c>
      <c r="E408" s="206" t="s">
        <v>100</v>
      </c>
      <c r="F408" s="88" t="s">
        <v>222</v>
      </c>
      <c r="G408" s="89"/>
      <c r="H408" s="89">
        <v>21945100</v>
      </c>
      <c r="I408" s="83">
        <f t="shared" si="17"/>
        <v>5</v>
      </c>
    </row>
    <row r="409" spans="1:9" s="90" customFormat="1" ht="19.5" customHeight="1">
      <c r="A409" s="85">
        <v>42130</v>
      </c>
      <c r="B409" s="86" t="s">
        <v>57</v>
      </c>
      <c r="C409" s="85">
        <v>42130</v>
      </c>
      <c r="D409" s="87" t="s">
        <v>427</v>
      </c>
      <c r="E409" s="206" t="s">
        <v>100</v>
      </c>
      <c r="F409" s="88" t="s">
        <v>76</v>
      </c>
      <c r="G409" s="89"/>
      <c r="H409" s="89">
        <v>2194510</v>
      </c>
      <c r="I409" s="83">
        <f t="shared" si="17"/>
        <v>5</v>
      </c>
    </row>
    <row r="410" spans="1:9" s="90" customFormat="1" ht="19.5" customHeight="1">
      <c r="A410" s="85">
        <v>42128</v>
      </c>
      <c r="B410" s="86" t="s">
        <v>357</v>
      </c>
      <c r="C410" s="85">
        <v>42128</v>
      </c>
      <c r="D410" s="87" t="s">
        <v>428</v>
      </c>
      <c r="E410" s="206" t="s">
        <v>100</v>
      </c>
      <c r="F410" s="88" t="s">
        <v>358</v>
      </c>
      <c r="G410" s="89">
        <v>18859940</v>
      </c>
      <c r="H410" s="89"/>
      <c r="I410" s="83">
        <f t="shared" si="17"/>
        <v>5</v>
      </c>
    </row>
    <row r="411" spans="1:9" s="90" customFormat="1" ht="19.5" customHeight="1">
      <c r="A411" s="85">
        <v>42136</v>
      </c>
      <c r="B411" s="88" t="s">
        <v>433</v>
      </c>
      <c r="C411" s="85">
        <v>42136</v>
      </c>
      <c r="D411" s="87" t="s">
        <v>431</v>
      </c>
      <c r="E411" s="206" t="s">
        <v>90</v>
      </c>
      <c r="F411" s="88" t="s">
        <v>132</v>
      </c>
      <c r="G411" s="89"/>
      <c r="H411" s="89">
        <v>17000000</v>
      </c>
      <c r="I411" s="83">
        <f t="shared" si="17"/>
        <v>5</v>
      </c>
    </row>
    <row r="412" spans="1:9" s="90" customFormat="1" ht="19.5" customHeight="1">
      <c r="A412" s="85">
        <v>42136</v>
      </c>
      <c r="B412" s="88" t="s">
        <v>433</v>
      </c>
      <c r="C412" s="85">
        <v>42136</v>
      </c>
      <c r="D412" s="87" t="s">
        <v>432</v>
      </c>
      <c r="E412" s="206" t="s">
        <v>90</v>
      </c>
      <c r="F412" s="88" t="s">
        <v>132</v>
      </c>
      <c r="G412" s="89"/>
      <c r="H412" s="89">
        <v>2500000</v>
      </c>
      <c r="I412" s="83">
        <f t="shared" si="17"/>
        <v>5</v>
      </c>
    </row>
    <row r="413" spans="1:9" s="90" customFormat="1" ht="19.5" customHeight="1">
      <c r="A413" s="85">
        <v>42136</v>
      </c>
      <c r="B413" s="88" t="s">
        <v>433</v>
      </c>
      <c r="C413" s="85">
        <v>42136</v>
      </c>
      <c r="D413" s="87" t="s">
        <v>276</v>
      </c>
      <c r="E413" s="206" t="s">
        <v>90</v>
      </c>
      <c r="F413" s="88" t="s">
        <v>76</v>
      </c>
      <c r="G413" s="89"/>
      <c r="H413" s="89">
        <v>1950000</v>
      </c>
      <c r="I413" s="83">
        <f t="shared" si="17"/>
        <v>5</v>
      </c>
    </row>
    <row r="414" spans="1:9" s="90" customFormat="1" ht="19.5" customHeight="1">
      <c r="A414" s="85">
        <v>42140</v>
      </c>
      <c r="B414" s="88" t="s">
        <v>434</v>
      </c>
      <c r="C414" s="85">
        <v>42140</v>
      </c>
      <c r="D414" s="87" t="s">
        <v>431</v>
      </c>
      <c r="E414" s="206" t="s">
        <v>90</v>
      </c>
      <c r="F414" s="88" t="s">
        <v>132</v>
      </c>
      <c r="G414" s="89"/>
      <c r="H414" s="89">
        <v>17000000</v>
      </c>
      <c r="I414" s="83">
        <f t="shared" si="17"/>
        <v>5</v>
      </c>
    </row>
    <row r="415" spans="1:9" s="90" customFormat="1" ht="19.5" customHeight="1">
      <c r="A415" s="85">
        <v>42140</v>
      </c>
      <c r="B415" s="88" t="s">
        <v>434</v>
      </c>
      <c r="C415" s="85">
        <v>42140</v>
      </c>
      <c r="D415" s="87" t="s">
        <v>432</v>
      </c>
      <c r="E415" s="206" t="s">
        <v>90</v>
      </c>
      <c r="F415" s="88" t="s">
        <v>132</v>
      </c>
      <c r="G415" s="89"/>
      <c r="H415" s="89">
        <v>2500000</v>
      </c>
      <c r="I415" s="83">
        <f t="shared" si="17"/>
        <v>5</v>
      </c>
    </row>
    <row r="416" spans="1:9" s="90" customFormat="1" ht="19.5" customHeight="1">
      <c r="A416" s="85">
        <v>42140</v>
      </c>
      <c r="B416" s="88" t="s">
        <v>434</v>
      </c>
      <c r="C416" s="85">
        <v>42140</v>
      </c>
      <c r="D416" s="87" t="s">
        <v>276</v>
      </c>
      <c r="E416" s="206" t="s">
        <v>90</v>
      </c>
      <c r="F416" s="88" t="s">
        <v>76</v>
      </c>
      <c r="G416" s="89"/>
      <c r="H416" s="89">
        <v>1950000</v>
      </c>
      <c r="I416" s="83">
        <f t="shared" si="17"/>
        <v>5</v>
      </c>
    </row>
    <row r="417" spans="1:9" s="90" customFormat="1" ht="19.5" customHeight="1">
      <c r="A417" s="85">
        <v>42154</v>
      </c>
      <c r="B417" s="88" t="s">
        <v>442</v>
      </c>
      <c r="C417" s="85">
        <v>42154</v>
      </c>
      <c r="D417" s="87" t="s">
        <v>275</v>
      </c>
      <c r="E417" s="206" t="s">
        <v>90</v>
      </c>
      <c r="F417" s="88" t="s">
        <v>132</v>
      </c>
      <c r="G417" s="89"/>
      <c r="H417" s="89">
        <v>18460000</v>
      </c>
      <c r="I417" s="83">
        <f t="shared" si="17"/>
        <v>5</v>
      </c>
    </row>
    <row r="418" spans="1:9" s="90" customFormat="1" ht="19.5" customHeight="1">
      <c r="A418" s="85">
        <v>42154</v>
      </c>
      <c r="B418" s="88" t="s">
        <v>442</v>
      </c>
      <c r="C418" s="85">
        <v>42154</v>
      </c>
      <c r="D418" s="87" t="s">
        <v>443</v>
      </c>
      <c r="E418" s="206" t="s">
        <v>90</v>
      </c>
      <c r="F418" s="88" t="s">
        <v>132</v>
      </c>
      <c r="G418" s="89"/>
      <c r="H418" s="89">
        <v>3200000</v>
      </c>
      <c r="I418" s="83">
        <f t="shared" si="17"/>
        <v>5</v>
      </c>
    </row>
    <row r="419" spans="1:9" s="90" customFormat="1" ht="19.5" customHeight="1">
      <c r="A419" s="85">
        <v>42154</v>
      </c>
      <c r="B419" s="88" t="s">
        <v>442</v>
      </c>
      <c r="C419" s="85">
        <v>42154</v>
      </c>
      <c r="D419" s="87" t="s">
        <v>276</v>
      </c>
      <c r="E419" s="206" t="s">
        <v>90</v>
      </c>
      <c r="F419" s="88" t="s">
        <v>76</v>
      </c>
      <c r="G419" s="89"/>
      <c r="H419" s="89">
        <v>2166000</v>
      </c>
      <c r="I419" s="83">
        <f t="shared" si="17"/>
        <v>5</v>
      </c>
    </row>
    <row r="420" spans="1:9" s="90" customFormat="1" ht="19.5" customHeight="1">
      <c r="A420" s="85">
        <v>42137</v>
      </c>
      <c r="B420" s="86" t="s">
        <v>141</v>
      </c>
      <c r="C420" s="85">
        <v>42137</v>
      </c>
      <c r="D420" s="87" t="s">
        <v>435</v>
      </c>
      <c r="E420" s="206" t="s">
        <v>100</v>
      </c>
      <c r="F420" s="88" t="s">
        <v>142</v>
      </c>
      <c r="G420" s="89">
        <v>22477840</v>
      </c>
      <c r="H420" s="89"/>
      <c r="I420" s="83">
        <f t="shared" si="17"/>
        <v>5</v>
      </c>
    </row>
    <row r="421" spans="1:9" s="90" customFormat="1" ht="19.5" customHeight="1">
      <c r="A421" s="85">
        <v>42143</v>
      </c>
      <c r="B421" s="86" t="s">
        <v>141</v>
      </c>
      <c r="C421" s="85">
        <v>42143</v>
      </c>
      <c r="D421" s="87" t="s">
        <v>437</v>
      </c>
      <c r="E421" s="206" t="s">
        <v>419</v>
      </c>
      <c r="F421" s="88" t="s">
        <v>142</v>
      </c>
      <c r="G421" s="89">
        <v>5703434</v>
      </c>
      <c r="H421" s="89"/>
      <c r="I421" s="83">
        <f t="shared" si="17"/>
        <v>5</v>
      </c>
    </row>
    <row r="422" spans="1:9" s="90" customFormat="1" ht="19.5" customHeight="1">
      <c r="A422" s="85">
        <v>42143</v>
      </c>
      <c r="B422" s="86" t="s">
        <v>141</v>
      </c>
      <c r="C422" s="85">
        <v>42143</v>
      </c>
      <c r="D422" s="87" t="s">
        <v>438</v>
      </c>
      <c r="E422" s="206" t="s">
        <v>327</v>
      </c>
      <c r="F422" s="88" t="s">
        <v>142</v>
      </c>
      <c r="G422" s="89">
        <v>240000</v>
      </c>
      <c r="H422" s="89"/>
      <c r="I422" s="83">
        <f t="shared" si="17"/>
        <v>5</v>
      </c>
    </row>
    <row r="423" spans="1:9" s="90" customFormat="1" ht="19.5" customHeight="1">
      <c r="A423" s="85">
        <v>42143</v>
      </c>
      <c r="B423" s="86" t="s">
        <v>141</v>
      </c>
      <c r="C423" s="85">
        <v>42143</v>
      </c>
      <c r="D423" s="87" t="s">
        <v>438</v>
      </c>
      <c r="E423" s="206" t="s">
        <v>327</v>
      </c>
      <c r="F423" s="88" t="s">
        <v>142</v>
      </c>
      <c r="G423" s="89">
        <v>2060000</v>
      </c>
      <c r="H423" s="89"/>
      <c r="I423" s="83">
        <f t="shared" si="17"/>
        <v>5</v>
      </c>
    </row>
    <row r="424" spans="1:9" s="90" customFormat="1" ht="19.5" customHeight="1">
      <c r="A424" s="85">
        <v>42143</v>
      </c>
      <c r="B424" s="86" t="s">
        <v>141</v>
      </c>
      <c r="C424" s="85">
        <v>42143</v>
      </c>
      <c r="D424" s="87" t="s">
        <v>440</v>
      </c>
      <c r="E424" s="206" t="s">
        <v>439</v>
      </c>
      <c r="F424" s="88" t="s">
        <v>142</v>
      </c>
      <c r="G424" s="89">
        <v>1000000</v>
      </c>
      <c r="H424" s="89"/>
      <c r="I424" s="83">
        <f t="shared" si="17"/>
        <v>5</v>
      </c>
    </row>
    <row r="425" spans="1:9" s="90" customFormat="1" ht="19.5" customHeight="1">
      <c r="A425" s="85">
        <v>42143</v>
      </c>
      <c r="B425" s="86" t="s">
        <v>57</v>
      </c>
      <c r="C425" s="85">
        <v>42109</v>
      </c>
      <c r="D425" s="87" t="s">
        <v>441</v>
      </c>
      <c r="E425" s="206" t="s">
        <v>439</v>
      </c>
      <c r="F425" s="88" t="s">
        <v>62</v>
      </c>
      <c r="G425" s="89"/>
      <c r="H425" s="89">
        <v>1000000</v>
      </c>
      <c r="I425" s="83">
        <f t="shared" si="17"/>
        <v>5</v>
      </c>
    </row>
    <row r="426" spans="1:9" s="90" customFormat="1" ht="19.5" customHeight="1">
      <c r="A426" s="85">
        <v>42145</v>
      </c>
      <c r="B426" s="86" t="s">
        <v>141</v>
      </c>
      <c r="C426" s="85">
        <v>42145</v>
      </c>
      <c r="D426" s="87" t="s">
        <v>446</v>
      </c>
      <c r="E426" s="206" t="s">
        <v>327</v>
      </c>
      <c r="F426" s="88" t="s">
        <v>142</v>
      </c>
      <c r="G426" s="89">
        <v>20000000</v>
      </c>
      <c r="H426" s="89"/>
      <c r="I426" s="83">
        <f t="shared" si="17"/>
        <v>5</v>
      </c>
    </row>
    <row r="427" spans="1:9" s="90" customFormat="1" ht="19.5" customHeight="1">
      <c r="A427" s="85">
        <v>42146</v>
      </c>
      <c r="B427" s="86" t="s">
        <v>141</v>
      </c>
      <c r="C427" s="85">
        <v>42146</v>
      </c>
      <c r="D427" s="87" t="s">
        <v>166</v>
      </c>
      <c r="E427" s="206" t="s">
        <v>90</v>
      </c>
      <c r="F427" s="88" t="s">
        <v>142</v>
      </c>
      <c r="G427" s="89">
        <v>50000000</v>
      </c>
      <c r="H427" s="89"/>
      <c r="I427" s="83">
        <f t="shared" si="17"/>
        <v>5</v>
      </c>
    </row>
    <row r="428" spans="1:9" s="90" customFormat="1" ht="19.5" customHeight="1">
      <c r="A428" s="85">
        <v>42146</v>
      </c>
      <c r="B428" s="86" t="s">
        <v>141</v>
      </c>
      <c r="C428" s="85">
        <v>42146</v>
      </c>
      <c r="D428" s="87" t="s">
        <v>264</v>
      </c>
      <c r="E428" s="206" t="s">
        <v>292</v>
      </c>
      <c r="F428" s="88" t="s">
        <v>142</v>
      </c>
      <c r="G428" s="89">
        <v>23971528</v>
      </c>
      <c r="H428" s="89"/>
      <c r="I428" s="83">
        <f t="shared" si="17"/>
        <v>5</v>
      </c>
    </row>
    <row r="429" spans="1:9" s="90" customFormat="1" ht="19.5" customHeight="1">
      <c r="A429" s="85">
        <v>42146</v>
      </c>
      <c r="B429" s="86" t="s">
        <v>141</v>
      </c>
      <c r="C429" s="85">
        <v>42146</v>
      </c>
      <c r="D429" s="87" t="s">
        <v>436</v>
      </c>
      <c r="E429" s="206" t="s">
        <v>419</v>
      </c>
      <c r="F429" s="88" t="s">
        <v>142</v>
      </c>
      <c r="G429" s="89">
        <v>18877600</v>
      </c>
      <c r="H429" s="89"/>
      <c r="I429" s="83">
        <f t="shared" si="17"/>
        <v>5</v>
      </c>
    </row>
    <row r="430" spans="1:9" s="90" customFormat="1" ht="19.5" customHeight="1">
      <c r="A430" s="85">
        <v>42146</v>
      </c>
      <c r="B430" s="86" t="s">
        <v>141</v>
      </c>
      <c r="C430" s="85">
        <v>42146</v>
      </c>
      <c r="D430" s="87" t="s">
        <v>264</v>
      </c>
      <c r="E430" s="206" t="s">
        <v>329</v>
      </c>
      <c r="F430" s="88" t="s">
        <v>142</v>
      </c>
      <c r="G430" s="89">
        <v>100000000</v>
      </c>
      <c r="H430" s="89"/>
      <c r="I430" s="83">
        <f t="shared" si="17"/>
        <v>5</v>
      </c>
    </row>
    <row r="431" spans="1:9" s="90" customFormat="1" ht="19.5" customHeight="1">
      <c r="A431" s="85">
        <v>42146</v>
      </c>
      <c r="B431" s="86" t="s">
        <v>141</v>
      </c>
      <c r="C431" s="85">
        <v>42146</v>
      </c>
      <c r="D431" s="87" t="s">
        <v>182</v>
      </c>
      <c r="E431" s="206" t="s">
        <v>97</v>
      </c>
      <c r="F431" s="88" t="s">
        <v>142</v>
      </c>
      <c r="G431" s="89">
        <v>4072660</v>
      </c>
      <c r="H431" s="89"/>
      <c r="I431" s="83">
        <f t="shared" si="17"/>
        <v>5</v>
      </c>
    </row>
    <row r="432" spans="1:9" s="90" customFormat="1" ht="19.5" customHeight="1">
      <c r="A432" s="85">
        <v>42146</v>
      </c>
      <c r="B432" s="86" t="s">
        <v>141</v>
      </c>
      <c r="C432" s="85">
        <v>42146</v>
      </c>
      <c r="D432" s="87" t="s">
        <v>447</v>
      </c>
      <c r="E432" s="206" t="s">
        <v>100</v>
      </c>
      <c r="F432" s="88" t="s">
        <v>142</v>
      </c>
      <c r="G432" s="89">
        <v>24139610</v>
      </c>
      <c r="H432" s="89"/>
      <c r="I432" s="83">
        <f t="shared" si="17"/>
        <v>5</v>
      </c>
    </row>
    <row r="433" spans="1:9" s="90" customFormat="1" ht="19.5" customHeight="1">
      <c r="A433" s="85">
        <v>42140</v>
      </c>
      <c r="B433" s="88" t="s">
        <v>448</v>
      </c>
      <c r="C433" s="85">
        <v>42140</v>
      </c>
      <c r="D433" s="87" t="s">
        <v>499</v>
      </c>
      <c r="E433" s="206" t="s">
        <v>100</v>
      </c>
      <c r="F433" s="88" t="s">
        <v>222</v>
      </c>
      <c r="G433" s="89"/>
      <c r="H433" s="89">
        <v>37494900</v>
      </c>
      <c r="I433" s="83">
        <f t="shared" si="17"/>
        <v>5</v>
      </c>
    </row>
    <row r="434" spans="1:9" s="90" customFormat="1" ht="19.5" customHeight="1">
      <c r="A434" s="85">
        <v>42140</v>
      </c>
      <c r="B434" s="88" t="s">
        <v>448</v>
      </c>
      <c r="C434" s="85">
        <v>42140</v>
      </c>
      <c r="D434" s="87" t="s">
        <v>450</v>
      </c>
      <c r="E434" s="206" t="s">
        <v>100</v>
      </c>
      <c r="F434" s="88" t="s">
        <v>76</v>
      </c>
      <c r="G434" s="89"/>
      <c r="H434" s="89">
        <v>3749490</v>
      </c>
      <c r="I434" s="83">
        <f t="shared" si="17"/>
        <v>5</v>
      </c>
    </row>
    <row r="435" spans="1:9" s="90" customFormat="1" ht="19.5" customHeight="1">
      <c r="A435" s="85">
        <v>42150</v>
      </c>
      <c r="B435" s="88" t="s">
        <v>449</v>
      </c>
      <c r="C435" s="85">
        <v>42150</v>
      </c>
      <c r="D435" s="87" t="s">
        <v>500</v>
      </c>
      <c r="E435" s="206" t="s">
        <v>100</v>
      </c>
      <c r="F435" s="88" t="s">
        <v>222</v>
      </c>
      <c r="G435" s="89"/>
      <c r="H435" s="89">
        <v>38442600</v>
      </c>
      <c r="I435" s="83">
        <f t="shared" si="17"/>
        <v>5</v>
      </c>
    </row>
    <row r="436" spans="1:9" s="90" customFormat="1" ht="19.5" customHeight="1">
      <c r="A436" s="85">
        <v>42150</v>
      </c>
      <c r="B436" s="88" t="s">
        <v>449</v>
      </c>
      <c r="C436" s="85">
        <v>42150</v>
      </c>
      <c r="D436" s="87" t="s">
        <v>451</v>
      </c>
      <c r="E436" s="206" t="s">
        <v>100</v>
      </c>
      <c r="F436" s="88" t="s">
        <v>76</v>
      </c>
      <c r="G436" s="89"/>
      <c r="H436" s="89">
        <v>3844260</v>
      </c>
      <c r="I436" s="83">
        <f t="shared" si="17"/>
        <v>5</v>
      </c>
    </row>
    <row r="437" spans="1:9" s="90" customFormat="1" ht="19.5" customHeight="1">
      <c r="A437" s="85">
        <f t="shared" ref="A437:A458" si="18">C437</f>
        <v>42126</v>
      </c>
      <c r="B437" s="86" t="s">
        <v>391</v>
      </c>
      <c r="C437" s="85">
        <v>42126</v>
      </c>
      <c r="D437" s="87" t="s">
        <v>344</v>
      </c>
      <c r="E437" s="87" t="s">
        <v>301</v>
      </c>
      <c r="F437" s="88" t="s">
        <v>266</v>
      </c>
      <c r="G437" s="89"/>
      <c r="H437" s="89">
        <v>108190000</v>
      </c>
      <c r="I437" s="83">
        <f t="shared" si="17"/>
        <v>5</v>
      </c>
    </row>
    <row r="438" spans="1:9" s="90" customFormat="1" ht="19.5" customHeight="1">
      <c r="A438" s="85">
        <f t="shared" si="18"/>
        <v>42126</v>
      </c>
      <c r="B438" s="86" t="s">
        <v>393</v>
      </c>
      <c r="C438" s="85">
        <v>42126</v>
      </c>
      <c r="D438" s="87" t="s">
        <v>344</v>
      </c>
      <c r="E438" s="206" t="s">
        <v>114</v>
      </c>
      <c r="F438" s="88" t="s">
        <v>266</v>
      </c>
      <c r="G438" s="89"/>
      <c r="H438" s="89">
        <v>108081500</v>
      </c>
      <c r="I438" s="83">
        <f t="shared" si="17"/>
        <v>5</v>
      </c>
    </row>
    <row r="439" spans="1:9" s="90" customFormat="1" ht="19.5" customHeight="1">
      <c r="A439" s="85">
        <f t="shared" si="18"/>
        <v>42126</v>
      </c>
      <c r="B439" s="86" t="s">
        <v>394</v>
      </c>
      <c r="C439" s="85">
        <v>42126</v>
      </c>
      <c r="D439" s="87" t="s">
        <v>344</v>
      </c>
      <c r="E439" s="87" t="s">
        <v>106</v>
      </c>
      <c r="F439" s="88" t="s">
        <v>266</v>
      </c>
      <c r="G439" s="89"/>
      <c r="H439" s="89">
        <v>107694000</v>
      </c>
      <c r="I439" s="83">
        <f t="shared" si="17"/>
        <v>5</v>
      </c>
    </row>
    <row r="440" spans="1:9" s="90" customFormat="1" ht="19.5" customHeight="1">
      <c r="A440" s="85">
        <f t="shared" si="18"/>
        <v>42131</v>
      </c>
      <c r="B440" s="86" t="s">
        <v>395</v>
      </c>
      <c r="C440" s="85">
        <v>42131</v>
      </c>
      <c r="D440" s="87" t="s">
        <v>344</v>
      </c>
      <c r="E440" s="87" t="s">
        <v>300</v>
      </c>
      <c r="F440" s="88" t="s">
        <v>266</v>
      </c>
      <c r="G440" s="89"/>
      <c r="H440" s="89">
        <v>107415000</v>
      </c>
      <c r="I440" s="83">
        <f t="shared" si="17"/>
        <v>5</v>
      </c>
    </row>
    <row r="441" spans="1:9" s="90" customFormat="1" ht="19.5" customHeight="1">
      <c r="A441" s="85">
        <f t="shared" si="18"/>
        <v>42131</v>
      </c>
      <c r="B441" s="86" t="s">
        <v>396</v>
      </c>
      <c r="C441" s="85">
        <v>42131</v>
      </c>
      <c r="D441" s="87" t="s">
        <v>344</v>
      </c>
      <c r="E441" s="87" t="s">
        <v>301</v>
      </c>
      <c r="F441" s="88" t="s">
        <v>266</v>
      </c>
      <c r="G441" s="89"/>
      <c r="H441" s="89">
        <v>104671500</v>
      </c>
      <c r="I441" s="83">
        <f t="shared" si="17"/>
        <v>5</v>
      </c>
    </row>
    <row r="442" spans="1:9" s="90" customFormat="1" ht="19.5" customHeight="1">
      <c r="A442" s="85">
        <f t="shared" si="18"/>
        <v>42131</v>
      </c>
      <c r="B442" s="86" t="s">
        <v>397</v>
      </c>
      <c r="C442" s="85">
        <v>42131</v>
      </c>
      <c r="D442" s="87" t="s">
        <v>344</v>
      </c>
      <c r="E442" s="87" t="s">
        <v>110</v>
      </c>
      <c r="F442" s="88" t="s">
        <v>266</v>
      </c>
      <c r="G442" s="89"/>
      <c r="H442" s="89">
        <v>100486500</v>
      </c>
      <c r="I442" s="83">
        <f t="shared" si="17"/>
        <v>5</v>
      </c>
    </row>
    <row r="443" spans="1:9" s="90" customFormat="1" ht="19.5" customHeight="1">
      <c r="A443" s="85">
        <f t="shared" si="18"/>
        <v>42135</v>
      </c>
      <c r="B443" s="86" t="s">
        <v>398</v>
      </c>
      <c r="C443" s="85">
        <v>42135</v>
      </c>
      <c r="D443" s="87" t="s">
        <v>344</v>
      </c>
      <c r="E443" s="206" t="s">
        <v>121</v>
      </c>
      <c r="F443" s="88" t="s">
        <v>266</v>
      </c>
      <c r="G443" s="89"/>
      <c r="H443" s="89">
        <v>108283000</v>
      </c>
      <c r="I443" s="83">
        <f t="shared" si="17"/>
        <v>5</v>
      </c>
    </row>
    <row r="444" spans="1:9" s="90" customFormat="1" ht="19.5" customHeight="1">
      <c r="A444" s="85">
        <f t="shared" si="18"/>
        <v>42135</v>
      </c>
      <c r="B444" s="86" t="s">
        <v>399</v>
      </c>
      <c r="C444" s="85">
        <v>42135</v>
      </c>
      <c r="D444" s="87" t="s">
        <v>344</v>
      </c>
      <c r="E444" s="206" t="s">
        <v>119</v>
      </c>
      <c r="F444" s="88" t="s">
        <v>266</v>
      </c>
      <c r="G444" s="89"/>
      <c r="H444" s="89">
        <v>104609500</v>
      </c>
      <c r="I444" s="83">
        <f t="shared" si="17"/>
        <v>5</v>
      </c>
    </row>
    <row r="445" spans="1:9" s="90" customFormat="1" ht="19.5" customHeight="1">
      <c r="A445" s="85">
        <f t="shared" si="18"/>
        <v>42135</v>
      </c>
      <c r="B445" s="86" t="s">
        <v>400</v>
      </c>
      <c r="C445" s="85">
        <v>42135</v>
      </c>
      <c r="D445" s="87" t="s">
        <v>344</v>
      </c>
      <c r="E445" s="87" t="s">
        <v>111</v>
      </c>
      <c r="F445" s="88" t="s">
        <v>266</v>
      </c>
      <c r="G445" s="89"/>
      <c r="H445" s="89">
        <v>105260500</v>
      </c>
      <c r="I445" s="83">
        <f t="shared" si="17"/>
        <v>5</v>
      </c>
    </row>
    <row r="446" spans="1:9" s="90" customFormat="1" ht="19.5" customHeight="1">
      <c r="A446" s="85">
        <f t="shared" si="18"/>
        <v>42139</v>
      </c>
      <c r="B446" s="86" t="s">
        <v>401</v>
      </c>
      <c r="C446" s="85">
        <v>42139</v>
      </c>
      <c r="D446" s="87" t="s">
        <v>344</v>
      </c>
      <c r="E446" s="206" t="s">
        <v>112</v>
      </c>
      <c r="F446" s="88" t="s">
        <v>266</v>
      </c>
      <c r="G446" s="89"/>
      <c r="H446" s="89">
        <v>108236500</v>
      </c>
      <c r="I446" s="83">
        <f t="shared" si="17"/>
        <v>5</v>
      </c>
    </row>
    <row r="447" spans="1:9" s="90" customFormat="1" ht="19.5" customHeight="1">
      <c r="A447" s="85">
        <f t="shared" si="18"/>
        <v>42139</v>
      </c>
      <c r="B447" s="86" t="s">
        <v>402</v>
      </c>
      <c r="C447" s="85">
        <v>42139</v>
      </c>
      <c r="D447" s="87" t="s">
        <v>344</v>
      </c>
      <c r="E447" s="87" t="s">
        <v>103</v>
      </c>
      <c r="F447" s="88" t="s">
        <v>266</v>
      </c>
      <c r="G447" s="89"/>
      <c r="H447" s="89">
        <v>105865000</v>
      </c>
      <c r="I447" s="83">
        <f t="shared" si="17"/>
        <v>5</v>
      </c>
    </row>
    <row r="448" spans="1:9" s="90" customFormat="1" ht="19.5" customHeight="1">
      <c r="A448" s="85">
        <f t="shared" si="18"/>
        <v>42139</v>
      </c>
      <c r="B448" s="86" t="s">
        <v>403</v>
      </c>
      <c r="C448" s="85">
        <v>42139</v>
      </c>
      <c r="D448" s="87" t="s">
        <v>344</v>
      </c>
      <c r="E448" s="87" t="s">
        <v>109</v>
      </c>
      <c r="F448" s="88" t="s">
        <v>266</v>
      </c>
      <c r="G448" s="89"/>
      <c r="H448" s="89">
        <v>104315000</v>
      </c>
      <c r="I448" s="83">
        <f t="shared" si="17"/>
        <v>5</v>
      </c>
    </row>
    <row r="449" spans="1:9" s="90" customFormat="1" ht="19.5" customHeight="1">
      <c r="A449" s="85">
        <f t="shared" si="18"/>
        <v>42145</v>
      </c>
      <c r="B449" s="86" t="s">
        <v>407</v>
      </c>
      <c r="C449" s="85">
        <v>42145</v>
      </c>
      <c r="D449" s="87" t="s">
        <v>344</v>
      </c>
      <c r="E449" s="206" t="s">
        <v>112</v>
      </c>
      <c r="F449" s="88" t="s">
        <v>266</v>
      </c>
      <c r="G449" s="89"/>
      <c r="H449" s="89">
        <v>99246500</v>
      </c>
      <c r="I449" s="83">
        <f t="shared" si="17"/>
        <v>5</v>
      </c>
    </row>
    <row r="450" spans="1:9" s="90" customFormat="1" ht="19.5" customHeight="1">
      <c r="A450" s="85">
        <f t="shared" si="18"/>
        <v>42145</v>
      </c>
      <c r="B450" s="86" t="s">
        <v>408</v>
      </c>
      <c r="C450" s="85">
        <v>42145</v>
      </c>
      <c r="D450" s="87" t="s">
        <v>344</v>
      </c>
      <c r="E450" s="206" t="s">
        <v>115</v>
      </c>
      <c r="F450" s="88" t="s">
        <v>266</v>
      </c>
      <c r="G450" s="89"/>
      <c r="H450" s="89">
        <v>107415000</v>
      </c>
      <c r="I450" s="83">
        <f t="shared" si="17"/>
        <v>5</v>
      </c>
    </row>
    <row r="451" spans="1:9" s="90" customFormat="1" ht="19.5" customHeight="1">
      <c r="A451" s="85">
        <f t="shared" si="18"/>
        <v>42145</v>
      </c>
      <c r="B451" s="86" t="s">
        <v>409</v>
      </c>
      <c r="C451" s="85">
        <v>42145</v>
      </c>
      <c r="D451" s="87" t="s">
        <v>344</v>
      </c>
      <c r="E451" s="206" t="s">
        <v>116</v>
      </c>
      <c r="F451" s="88" t="s">
        <v>266</v>
      </c>
      <c r="G451" s="89"/>
      <c r="H451" s="89">
        <v>105555000</v>
      </c>
      <c r="I451" s="83">
        <f t="shared" si="17"/>
        <v>5</v>
      </c>
    </row>
    <row r="452" spans="1:9" s="90" customFormat="1" ht="19.5" customHeight="1">
      <c r="A452" s="85">
        <f t="shared" si="18"/>
        <v>42145</v>
      </c>
      <c r="B452" s="86" t="s">
        <v>410</v>
      </c>
      <c r="C452" s="85">
        <v>42145</v>
      </c>
      <c r="D452" s="87" t="s">
        <v>344</v>
      </c>
      <c r="E452" s="87" t="s">
        <v>311</v>
      </c>
      <c r="F452" s="88" t="s">
        <v>266</v>
      </c>
      <c r="G452" s="89"/>
      <c r="H452" s="89">
        <v>102067500</v>
      </c>
      <c r="I452" s="83">
        <f t="shared" si="17"/>
        <v>5</v>
      </c>
    </row>
    <row r="453" spans="1:9" s="90" customFormat="1" ht="19.5" customHeight="1">
      <c r="A453" s="85">
        <f t="shared" si="18"/>
        <v>42141</v>
      </c>
      <c r="B453" s="86" t="s">
        <v>404</v>
      </c>
      <c r="C453" s="85">
        <v>42141</v>
      </c>
      <c r="D453" s="87" t="s">
        <v>342</v>
      </c>
      <c r="E453" s="206" t="s">
        <v>118</v>
      </c>
      <c r="F453" s="88" t="s">
        <v>266</v>
      </c>
      <c r="G453" s="89"/>
      <c r="H453" s="89">
        <v>118618500</v>
      </c>
      <c r="I453" s="83">
        <f t="shared" si="17"/>
        <v>5</v>
      </c>
    </row>
    <row r="454" spans="1:9" s="90" customFormat="1" ht="19.5" customHeight="1">
      <c r="A454" s="85">
        <f t="shared" si="18"/>
        <v>42141</v>
      </c>
      <c r="B454" s="86" t="s">
        <v>405</v>
      </c>
      <c r="C454" s="85">
        <v>42141</v>
      </c>
      <c r="D454" s="87" t="s">
        <v>342</v>
      </c>
      <c r="E454" s="87" t="s">
        <v>304</v>
      </c>
      <c r="F454" s="88" t="s">
        <v>266</v>
      </c>
      <c r="G454" s="89"/>
      <c r="H454" s="89">
        <v>122518500</v>
      </c>
      <c r="I454" s="83">
        <f t="shared" si="17"/>
        <v>5</v>
      </c>
    </row>
    <row r="455" spans="1:9" s="90" customFormat="1" ht="19.5" customHeight="1">
      <c r="A455" s="85">
        <f t="shared" si="18"/>
        <v>42141</v>
      </c>
      <c r="B455" s="86" t="s">
        <v>406</v>
      </c>
      <c r="C455" s="85">
        <v>42141</v>
      </c>
      <c r="D455" s="87" t="s">
        <v>342</v>
      </c>
      <c r="E455" s="87" t="s">
        <v>305</v>
      </c>
      <c r="F455" s="88" t="s">
        <v>266</v>
      </c>
      <c r="G455" s="89"/>
      <c r="H455" s="89">
        <v>116668500</v>
      </c>
      <c r="I455" s="83">
        <f t="shared" si="17"/>
        <v>5</v>
      </c>
    </row>
    <row r="456" spans="1:9" s="90" customFormat="1" ht="19.5" customHeight="1">
      <c r="A456" s="85">
        <f t="shared" si="18"/>
        <v>42149</v>
      </c>
      <c r="B456" s="86" t="s">
        <v>411</v>
      </c>
      <c r="C456" s="85">
        <v>42149</v>
      </c>
      <c r="D456" s="87" t="s">
        <v>342</v>
      </c>
      <c r="E456" s="206" t="s">
        <v>117</v>
      </c>
      <c r="F456" s="88" t="s">
        <v>266</v>
      </c>
      <c r="G456" s="89"/>
      <c r="H456" s="89">
        <v>126418500</v>
      </c>
      <c r="I456" s="83">
        <f t="shared" si="17"/>
        <v>5</v>
      </c>
    </row>
    <row r="457" spans="1:9" s="90" customFormat="1" ht="19.5" customHeight="1">
      <c r="A457" s="85">
        <f t="shared" si="18"/>
        <v>42149</v>
      </c>
      <c r="B457" s="86" t="s">
        <v>454</v>
      </c>
      <c r="C457" s="85">
        <v>42149</v>
      </c>
      <c r="D457" s="87" t="s">
        <v>342</v>
      </c>
      <c r="E457" s="206" t="s">
        <v>307</v>
      </c>
      <c r="F457" s="88" t="s">
        <v>266</v>
      </c>
      <c r="G457" s="89"/>
      <c r="H457" s="89">
        <v>98923500</v>
      </c>
      <c r="I457" s="83">
        <f t="shared" si="17"/>
        <v>5</v>
      </c>
    </row>
    <row r="458" spans="1:9" s="90" customFormat="1" ht="19.5" customHeight="1">
      <c r="A458" s="85">
        <f t="shared" si="18"/>
        <v>42149</v>
      </c>
      <c r="B458" s="86" t="s">
        <v>455</v>
      </c>
      <c r="C458" s="85">
        <v>42149</v>
      </c>
      <c r="D458" s="87" t="s">
        <v>342</v>
      </c>
      <c r="E458" s="206" t="s">
        <v>118</v>
      </c>
      <c r="F458" s="88" t="s">
        <v>266</v>
      </c>
      <c r="G458" s="89"/>
      <c r="H458" s="89">
        <v>107893500</v>
      </c>
      <c r="I458" s="83">
        <f t="shared" si="17"/>
        <v>5</v>
      </c>
    </row>
    <row r="459" spans="1:9" s="90" customFormat="1" ht="19.5" customHeight="1">
      <c r="A459" s="85">
        <v>42155</v>
      </c>
      <c r="B459" s="86" t="s">
        <v>461</v>
      </c>
      <c r="C459" s="85">
        <v>42155</v>
      </c>
      <c r="D459" s="87" t="s">
        <v>350</v>
      </c>
      <c r="E459" s="206" t="s">
        <v>301</v>
      </c>
      <c r="F459" s="88" t="s">
        <v>349</v>
      </c>
      <c r="G459" s="89">
        <v>219728000</v>
      </c>
      <c r="H459" s="89"/>
      <c r="I459" s="83">
        <f t="shared" si="17"/>
        <v>5</v>
      </c>
    </row>
    <row r="460" spans="1:9" s="90" customFormat="1" ht="19.5" customHeight="1">
      <c r="A460" s="85">
        <v>42155</v>
      </c>
      <c r="B460" s="86" t="s">
        <v>461</v>
      </c>
      <c r="C460" s="85">
        <v>42155</v>
      </c>
      <c r="D460" s="87" t="s">
        <v>350</v>
      </c>
      <c r="E460" s="206" t="s">
        <v>114</v>
      </c>
      <c r="F460" s="88" t="s">
        <v>349</v>
      </c>
      <c r="G460" s="89">
        <v>111568000</v>
      </c>
      <c r="H460" s="89"/>
      <c r="I460" s="83">
        <f t="shared" si="17"/>
        <v>5</v>
      </c>
    </row>
    <row r="461" spans="1:9" s="90" customFormat="1" ht="19.5" customHeight="1">
      <c r="A461" s="85">
        <v>42155</v>
      </c>
      <c r="B461" s="86" t="s">
        <v>461</v>
      </c>
      <c r="C461" s="85">
        <v>42155</v>
      </c>
      <c r="D461" s="87" t="s">
        <v>350</v>
      </c>
      <c r="E461" s="206" t="s">
        <v>106</v>
      </c>
      <c r="F461" s="88" t="s">
        <v>349</v>
      </c>
      <c r="G461" s="89">
        <v>111168000</v>
      </c>
      <c r="H461" s="89"/>
      <c r="I461" s="83">
        <f t="shared" si="17"/>
        <v>5</v>
      </c>
    </row>
    <row r="462" spans="1:9" s="90" customFormat="1" ht="19.5" customHeight="1">
      <c r="A462" s="85">
        <v>42155</v>
      </c>
      <c r="B462" s="86" t="s">
        <v>461</v>
      </c>
      <c r="C462" s="85">
        <v>42155</v>
      </c>
      <c r="D462" s="87" t="s">
        <v>350</v>
      </c>
      <c r="E462" s="206" t="s">
        <v>300</v>
      </c>
      <c r="F462" s="88" t="s">
        <v>349</v>
      </c>
      <c r="G462" s="89">
        <v>110880000</v>
      </c>
      <c r="H462" s="89"/>
      <c r="I462" s="83">
        <f t="shared" si="17"/>
        <v>5</v>
      </c>
    </row>
    <row r="463" spans="1:9" s="90" customFormat="1" ht="19.5" customHeight="1">
      <c r="A463" s="85">
        <v>42155</v>
      </c>
      <c r="B463" s="86" t="s">
        <v>461</v>
      </c>
      <c r="C463" s="85">
        <v>42155</v>
      </c>
      <c r="D463" s="87" t="s">
        <v>350</v>
      </c>
      <c r="E463" s="206" t="s">
        <v>110</v>
      </c>
      <c r="F463" s="88" t="s">
        <v>349</v>
      </c>
      <c r="G463" s="89">
        <v>103728000</v>
      </c>
      <c r="H463" s="89"/>
      <c r="I463" s="83">
        <f t="shared" ref="I463:I527" si="19">IF(A463&lt;&gt;"",MONTH(A463),"")</f>
        <v>5</v>
      </c>
    </row>
    <row r="464" spans="1:9" s="90" customFormat="1" ht="19.5" customHeight="1">
      <c r="A464" s="85">
        <v>42155</v>
      </c>
      <c r="B464" s="86" t="s">
        <v>461</v>
      </c>
      <c r="C464" s="85">
        <v>42155</v>
      </c>
      <c r="D464" s="87" t="s">
        <v>350</v>
      </c>
      <c r="E464" s="206" t="s">
        <v>118</v>
      </c>
      <c r="F464" s="88" t="s">
        <v>349</v>
      </c>
      <c r="G464" s="89">
        <v>197472000</v>
      </c>
      <c r="H464" s="89"/>
      <c r="I464" s="83">
        <f t="shared" si="19"/>
        <v>5</v>
      </c>
    </row>
    <row r="465" spans="1:9" s="90" customFormat="1" ht="19.5" customHeight="1">
      <c r="A465" s="85">
        <v>42155</v>
      </c>
      <c r="B465" s="86" t="s">
        <v>461</v>
      </c>
      <c r="C465" s="85">
        <v>42155</v>
      </c>
      <c r="D465" s="87" t="s">
        <v>350</v>
      </c>
      <c r="E465" s="206" t="s">
        <v>304</v>
      </c>
      <c r="F465" s="88" t="s">
        <v>349</v>
      </c>
      <c r="G465" s="89">
        <v>106811000</v>
      </c>
      <c r="H465" s="89"/>
      <c r="I465" s="83">
        <f t="shared" si="19"/>
        <v>5</v>
      </c>
    </row>
    <row r="466" spans="1:9" s="90" customFormat="1" ht="19.5" customHeight="1">
      <c r="A466" s="85">
        <v>42155</v>
      </c>
      <c r="B466" s="86" t="s">
        <v>461</v>
      </c>
      <c r="C466" s="85">
        <v>42155</v>
      </c>
      <c r="D466" s="87" t="s">
        <v>350</v>
      </c>
      <c r="E466" s="206" t="s">
        <v>305</v>
      </c>
      <c r="F466" s="88" t="s">
        <v>349</v>
      </c>
      <c r="G466" s="89">
        <v>101711000</v>
      </c>
      <c r="H466" s="89"/>
      <c r="I466" s="83">
        <f t="shared" si="19"/>
        <v>5</v>
      </c>
    </row>
    <row r="467" spans="1:9" s="90" customFormat="1" ht="19.5" customHeight="1">
      <c r="A467" s="85">
        <v>42155</v>
      </c>
      <c r="B467" s="86" t="s">
        <v>461</v>
      </c>
      <c r="C467" s="85">
        <v>42155</v>
      </c>
      <c r="D467" s="87" t="s">
        <v>350</v>
      </c>
      <c r="E467" s="206" t="s">
        <v>117</v>
      </c>
      <c r="F467" s="88" t="s">
        <v>349</v>
      </c>
      <c r="G467" s="89">
        <v>110211000</v>
      </c>
      <c r="H467" s="89"/>
      <c r="I467" s="83">
        <f t="shared" si="19"/>
        <v>5</v>
      </c>
    </row>
    <row r="468" spans="1:9" s="90" customFormat="1" ht="19.5" customHeight="1">
      <c r="A468" s="85">
        <v>42155</v>
      </c>
      <c r="B468" s="86" t="s">
        <v>461</v>
      </c>
      <c r="C468" s="85">
        <v>42155</v>
      </c>
      <c r="D468" s="87" t="s">
        <v>350</v>
      </c>
      <c r="E468" s="206" t="s">
        <v>307</v>
      </c>
      <c r="F468" s="88" t="s">
        <v>349</v>
      </c>
      <c r="G468" s="89">
        <v>86241000</v>
      </c>
      <c r="H468" s="89"/>
      <c r="I468" s="83">
        <f t="shared" si="19"/>
        <v>5</v>
      </c>
    </row>
    <row r="469" spans="1:9" s="90" customFormat="1" ht="19.5" customHeight="1">
      <c r="A469" s="85">
        <v>42155</v>
      </c>
      <c r="B469" s="86" t="s">
        <v>463</v>
      </c>
      <c r="C469" s="85">
        <v>42155</v>
      </c>
      <c r="D469" s="87" t="s">
        <v>350</v>
      </c>
      <c r="E469" s="206" t="s">
        <v>121</v>
      </c>
      <c r="F469" s="88" t="s">
        <v>349</v>
      </c>
      <c r="G469" s="89">
        <v>111776000</v>
      </c>
      <c r="H469" s="89"/>
      <c r="I469" s="83">
        <f t="shared" si="19"/>
        <v>5</v>
      </c>
    </row>
    <row r="470" spans="1:9" s="90" customFormat="1" ht="19.5" customHeight="1">
      <c r="A470" s="85">
        <v>42155</v>
      </c>
      <c r="B470" s="86" t="s">
        <v>463</v>
      </c>
      <c r="C470" s="85">
        <v>42155</v>
      </c>
      <c r="D470" s="87" t="s">
        <v>350</v>
      </c>
      <c r="E470" s="206" t="s">
        <v>119</v>
      </c>
      <c r="F470" s="88" t="s">
        <v>349</v>
      </c>
      <c r="G470" s="89">
        <v>107984000</v>
      </c>
      <c r="H470" s="89"/>
      <c r="I470" s="83">
        <f t="shared" si="19"/>
        <v>5</v>
      </c>
    </row>
    <row r="471" spans="1:9" s="90" customFormat="1" ht="19.5" customHeight="1">
      <c r="A471" s="85">
        <v>42155</v>
      </c>
      <c r="B471" s="86" t="s">
        <v>463</v>
      </c>
      <c r="C471" s="85">
        <v>42155</v>
      </c>
      <c r="D471" s="87" t="s">
        <v>350</v>
      </c>
      <c r="E471" s="206" t="s">
        <v>111</v>
      </c>
      <c r="F471" s="88" t="s">
        <v>349</v>
      </c>
      <c r="G471" s="89">
        <v>108656000</v>
      </c>
      <c r="H471" s="89"/>
      <c r="I471" s="83">
        <f t="shared" si="19"/>
        <v>5</v>
      </c>
    </row>
    <row r="472" spans="1:9" s="90" customFormat="1" ht="19.5" customHeight="1">
      <c r="A472" s="85">
        <v>42155</v>
      </c>
      <c r="B472" s="86" t="s">
        <v>463</v>
      </c>
      <c r="C472" s="85">
        <v>42155</v>
      </c>
      <c r="D472" s="87" t="s">
        <v>350</v>
      </c>
      <c r="E472" s="206" t="s">
        <v>112</v>
      </c>
      <c r="F472" s="88" t="s">
        <v>349</v>
      </c>
      <c r="G472" s="89">
        <v>214176000</v>
      </c>
      <c r="H472" s="89"/>
      <c r="I472" s="83">
        <f t="shared" si="19"/>
        <v>5</v>
      </c>
    </row>
    <row r="473" spans="1:9" s="90" customFormat="1" ht="19.5" customHeight="1">
      <c r="A473" s="85">
        <v>42155</v>
      </c>
      <c r="B473" s="86" t="s">
        <v>463</v>
      </c>
      <c r="C473" s="85">
        <v>42155</v>
      </c>
      <c r="D473" s="87" t="s">
        <v>350</v>
      </c>
      <c r="E473" s="206" t="s">
        <v>103</v>
      </c>
      <c r="F473" s="88" t="s">
        <v>349</v>
      </c>
      <c r="G473" s="89">
        <v>109280000</v>
      </c>
      <c r="H473" s="89"/>
      <c r="I473" s="83">
        <f t="shared" si="19"/>
        <v>5</v>
      </c>
    </row>
    <row r="474" spans="1:9" s="90" customFormat="1" ht="19.5" customHeight="1">
      <c r="A474" s="85">
        <v>42155</v>
      </c>
      <c r="B474" s="86" t="s">
        <v>463</v>
      </c>
      <c r="C474" s="85">
        <v>42155</v>
      </c>
      <c r="D474" s="87" t="s">
        <v>350</v>
      </c>
      <c r="E474" s="206" t="s">
        <v>109</v>
      </c>
      <c r="F474" s="88" t="s">
        <v>349</v>
      </c>
      <c r="G474" s="89">
        <v>107680000</v>
      </c>
      <c r="H474" s="89"/>
      <c r="I474" s="83">
        <f t="shared" si="19"/>
        <v>5</v>
      </c>
    </row>
    <row r="475" spans="1:9" s="90" customFormat="1" ht="19.5" customHeight="1">
      <c r="A475" s="85">
        <v>42155</v>
      </c>
      <c r="B475" s="86" t="s">
        <v>463</v>
      </c>
      <c r="C475" s="85">
        <v>42155</v>
      </c>
      <c r="D475" s="87" t="s">
        <v>350</v>
      </c>
      <c r="E475" s="206" t="s">
        <v>115</v>
      </c>
      <c r="F475" s="88" t="s">
        <v>349</v>
      </c>
      <c r="G475" s="89">
        <v>110880000</v>
      </c>
      <c r="H475" s="89"/>
      <c r="I475" s="83">
        <f t="shared" si="19"/>
        <v>5</v>
      </c>
    </row>
    <row r="476" spans="1:9" s="90" customFormat="1" ht="19.5" customHeight="1">
      <c r="A476" s="85">
        <v>42155</v>
      </c>
      <c r="B476" s="86" t="s">
        <v>463</v>
      </c>
      <c r="C476" s="85">
        <v>42155</v>
      </c>
      <c r="D476" s="87" t="s">
        <v>350</v>
      </c>
      <c r="E476" s="206" t="s">
        <v>116</v>
      </c>
      <c r="F476" s="88" t="s">
        <v>349</v>
      </c>
      <c r="G476" s="89">
        <v>108960000</v>
      </c>
      <c r="H476" s="89"/>
      <c r="I476" s="83">
        <f t="shared" si="19"/>
        <v>5</v>
      </c>
    </row>
    <row r="477" spans="1:9" s="90" customFormat="1" ht="19.5" customHeight="1">
      <c r="A477" s="85">
        <v>42155</v>
      </c>
      <c r="B477" s="86" t="s">
        <v>463</v>
      </c>
      <c r="C477" s="85">
        <v>42155</v>
      </c>
      <c r="D477" s="87" t="s">
        <v>350</v>
      </c>
      <c r="E477" s="206" t="s">
        <v>311</v>
      </c>
      <c r="F477" s="88" t="s">
        <v>349</v>
      </c>
      <c r="G477" s="89">
        <v>105360000</v>
      </c>
      <c r="H477" s="89"/>
      <c r="I477" s="83">
        <f t="shared" si="19"/>
        <v>5</v>
      </c>
    </row>
    <row r="478" spans="1:9" s="90" customFormat="1" ht="19.5" customHeight="1">
      <c r="A478" s="85">
        <v>42160</v>
      </c>
      <c r="B478" s="86" t="s">
        <v>391</v>
      </c>
      <c r="C478" s="85">
        <v>42160</v>
      </c>
      <c r="D478" s="87" t="s">
        <v>152</v>
      </c>
      <c r="E478" s="206" t="s">
        <v>90</v>
      </c>
      <c r="F478" s="88" t="s">
        <v>132</v>
      </c>
      <c r="G478" s="89"/>
      <c r="H478" s="89">
        <v>12096000</v>
      </c>
      <c r="I478" s="83">
        <f t="shared" si="19"/>
        <v>6</v>
      </c>
    </row>
    <row r="479" spans="1:9" s="90" customFormat="1" ht="19.5" customHeight="1">
      <c r="A479" s="85">
        <v>42160</v>
      </c>
      <c r="B479" s="86" t="s">
        <v>391</v>
      </c>
      <c r="C479" s="85">
        <v>42160</v>
      </c>
      <c r="D479" s="87" t="s">
        <v>153</v>
      </c>
      <c r="E479" s="206" t="s">
        <v>90</v>
      </c>
      <c r="F479" s="88" t="s">
        <v>76</v>
      </c>
      <c r="G479" s="89"/>
      <c r="H479" s="89">
        <v>1209600</v>
      </c>
      <c r="I479" s="83">
        <f t="shared" si="19"/>
        <v>6</v>
      </c>
    </row>
    <row r="480" spans="1:9" s="90" customFormat="1" ht="19.5" customHeight="1">
      <c r="A480" s="85">
        <v>42177</v>
      </c>
      <c r="B480" s="86" t="s">
        <v>393</v>
      </c>
      <c r="C480" s="85">
        <v>42177</v>
      </c>
      <c r="D480" s="87" t="s">
        <v>470</v>
      </c>
      <c r="E480" s="206" t="s">
        <v>475</v>
      </c>
      <c r="F480" s="88" t="s">
        <v>132</v>
      </c>
      <c r="G480" s="89"/>
      <c r="H480" s="89">
        <v>77220000</v>
      </c>
      <c r="I480" s="83">
        <f t="shared" si="19"/>
        <v>6</v>
      </c>
    </row>
    <row r="481" spans="1:9" s="90" customFormat="1" ht="19.5" customHeight="1">
      <c r="A481" s="85">
        <v>42177</v>
      </c>
      <c r="B481" s="86" t="s">
        <v>393</v>
      </c>
      <c r="C481" s="85">
        <v>42177</v>
      </c>
      <c r="D481" s="87" t="s">
        <v>471</v>
      </c>
      <c r="E481" s="206" t="s">
        <v>475</v>
      </c>
      <c r="F481" s="88" t="s">
        <v>76</v>
      </c>
      <c r="G481" s="89"/>
      <c r="H481" s="89">
        <v>7722000</v>
      </c>
      <c r="I481" s="83">
        <f t="shared" si="19"/>
        <v>6</v>
      </c>
    </row>
    <row r="482" spans="1:9" s="90" customFormat="1" ht="19.5" customHeight="1">
      <c r="A482" s="85">
        <v>42178</v>
      </c>
      <c r="B482" s="86" t="s">
        <v>394</v>
      </c>
      <c r="C482" s="85">
        <v>42178</v>
      </c>
      <c r="D482" s="87" t="s">
        <v>470</v>
      </c>
      <c r="E482" s="206" t="s">
        <v>469</v>
      </c>
      <c r="F482" s="88" t="s">
        <v>132</v>
      </c>
      <c r="G482" s="89"/>
      <c r="H482" s="89">
        <v>15218280</v>
      </c>
      <c r="I482" s="83">
        <f t="shared" si="19"/>
        <v>6</v>
      </c>
    </row>
    <row r="483" spans="1:9" s="90" customFormat="1" ht="19.5" customHeight="1">
      <c r="A483" s="85">
        <v>42178</v>
      </c>
      <c r="B483" s="86" t="s">
        <v>394</v>
      </c>
      <c r="C483" s="85">
        <v>42178</v>
      </c>
      <c r="D483" s="87" t="s">
        <v>471</v>
      </c>
      <c r="E483" s="206" t="s">
        <v>469</v>
      </c>
      <c r="F483" s="88" t="s">
        <v>76</v>
      </c>
      <c r="G483" s="89"/>
      <c r="H483" s="89">
        <v>1521828</v>
      </c>
      <c r="I483" s="83">
        <f t="shared" si="19"/>
        <v>6</v>
      </c>
    </row>
    <row r="484" spans="1:9" s="90" customFormat="1" ht="19.5" customHeight="1">
      <c r="A484" s="85">
        <v>42178</v>
      </c>
      <c r="B484" s="86" t="s">
        <v>545</v>
      </c>
      <c r="C484" s="85">
        <v>42178</v>
      </c>
      <c r="D484" s="87" t="s">
        <v>546</v>
      </c>
      <c r="E484" s="206" t="s">
        <v>469</v>
      </c>
      <c r="F484" s="88" t="s">
        <v>358</v>
      </c>
      <c r="G484" s="89">
        <v>16740108</v>
      </c>
      <c r="H484" s="89"/>
      <c r="I484" s="83">
        <f t="shared" si="19"/>
        <v>6</v>
      </c>
    </row>
    <row r="485" spans="1:9" s="90" customFormat="1" ht="19.5" customHeight="1">
      <c r="A485" s="85">
        <v>42179</v>
      </c>
      <c r="B485" s="86" t="s">
        <v>395</v>
      </c>
      <c r="C485" s="85">
        <v>42179</v>
      </c>
      <c r="D485" s="87" t="s">
        <v>470</v>
      </c>
      <c r="E485" s="206" t="s">
        <v>469</v>
      </c>
      <c r="F485" s="88" t="s">
        <v>132</v>
      </c>
      <c r="G485" s="89"/>
      <c r="H485" s="89">
        <v>3804570</v>
      </c>
      <c r="I485" s="83">
        <f t="shared" si="19"/>
        <v>6</v>
      </c>
    </row>
    <row r="486" spans="1:9" s="90" customFormat="1" ht="19.5" customHeight="1">
      <c r="A486" s="85">
        <v>42179</v>
      </c>
      <c r="B486" s="86" t="s">
        <v>395</v>
      </c>
      <c r="C486" s="85">
        <v>42179</v>
      </c>
      <c r="D486" s="87" t="s">
        <v>471</v>
      </c>
      <c r="E486" s="206" t="s">
        <v>469</v>
      </c>
      <c r="F486" s="88" t="s">
        <v>76</v>
      </c>
      <c r="G486" s="89"/>
      <c r="H486" s="89">
        <v>380457</v>
      </c>
      <c r="I486" s="83">
        <f t="shared" si="19"/>
        <v>6</v>
      </c>
    </row>
    <row r="487" spans="1:9" s="90" customFormat="1" ht="19.5" customHeight="1">
      <c r="A487" s="85">
        <v>42179</v>
      </c>
      <c r="B487" s="86" t="s">
        <v>547</v>
      </c>
      <c r="C487" s="85">
        <v>42179</v>
      </c>
      <c r="D487" s="87" t="s">
        <v>546</v>
      </c>
      <c r="E487" s="206" t="s">
        <v>469</v>
      </c>
      <c r="F487" s="88" t="s">
        <v>358</v>
      </c>
      <c r="G487" s="89">
        <v>4185027</v>
      </c>
      <c r="H487" s="89"/>
      <c r="I487" s="83">
        <f t="shared" si="19"/>
        <v>6</v>
      </c>
    </row>
    <row r="488" spans="1:9" s="90" customFormat="1" ht="19.5" customHeight="1">
      <c r="A488" s="85">
        <v>42182</v>
      </c>
      <c r="B488" s="86" t="s">
        <v>396</v>
      </c>
      <c r="C488" s="85">
        <v>42182</v>
      </c>
      <c r="D488" s="87" t="s">
        <v>271</v>
      </c>
      <c r="E488" s="206" t="s">
        <v>85</v>
      </c>
      <c r="F488" s="88" t="s">
        <v>132</v>
      </c>
      <c r="G488" s="89"/>
      <c r="H488" s="89">
        <v>5100000</v>
      </c>
      <c r="I488" s="83">
        <f t="shared" si="19"/>
        <v>6</v>
      </c>
    </row>
    <row r="489" spans="1:9" s="90" customFormat="1" ht="19.5" customHeight="1">
      <c r="A489" s="85">
        <v>42182</v>
      </c>
      <c r="B489" s="86" t="s">
        <v>396</v>
      </c>
      <c r="C489" s="85">
        <v>42182</v>
      </c>
      <c r="D489" s="87" t="s">
        <v>272</v>
      </c>
      <c r="E489" s="206" t="s">
        <v>85</v>
      </c>
      <c r="F489" s="88" t="s">
        <v>76</v>
      </c>
      <c r="G489" s="89"/>
      <c r="H489" s="89">
        <v>510000</v>
      </c>
      <c r="I489" s="83">
        <f t="shared" si="19"/>
        <v>6</v>
      </c>
    </row>
    <row r="490" spans="1:9" s="90" customFormat="1" ht="19.5" customHeight="1">
      <c r="A490" s="85">
        <v>42166</v>
      </c>
      <c r="B490" s="88" t="s">
        <v>473</v>
      </c>
      <c r="C490" s="85">
        <v>42166</v>
      </c>
      <c r="D490" s="87" t="s">
        <v>472</v>
      </c>
      <c r="E490" s="206" t="s">
        <v>98</v>
      </c>
      <c r="F490" s="88" t="s">
        <v>62</v>
      </c>
      <c r="G490" s="89"/>
      <c r="H490" s="89">
        <v>12000000</v>
      </c>
      <c r="I490" s="83">
        <f t="shared" si="19"/>
        <v>6</v>
      </c>
    </row>
    <row r="491" spans="1:9" s="90" customFormat="1" ht="19.5" customHeight="1">
      <c r="A491" s="85">
        <v>42184</v>
      </c>
      <c r="B491" s="88" t="s">
        <v>513</v>
      </c>
      <c r="C491" s="85">
        <v>42184</v>
      </c>
      <c r="D491" s="87" t="s">
        <v>425</v>
      </c>
      <c r="E491" s="206" t="s">
        <v>327</v>
      </c>
      <c r="F491" s="88" t="s">
        <v>284</v>
      </c>
      <c r="G491" s="89"/>
      <c r="H491" s="89">
        <v>2700000</v>
      </c>
      <c r="I491" s="83">
        <f t="shared" si="19"/>
        <v>6</v>
      </c>
    </row>
    <row r="492" spans="1:9" s="90" customFormat="1" ht="19.5" customHeight="1">
      <c r="A492" s="85">
        <v>42185</v>
      </c>
      <c r="B492" s="88" t="s">
        <v>514</v>
      </c>
      <c r="C492" s="85">
        <v>42185</v>
      </c>
      <c r="D492" s="87" t="s">
        <v>367</v>
      </c>
      <c r="E492" s="206" t="s">
        <v>327</v>
      </c>
      <c r="F492" s="88" t="s">
        <v>284</v>
      </c>
      <c r="G492" s="89"/>
      <c r="H492" s="89">
        <v>1020000</v>
      </c>
      <c r="I492" s="83">
        <f t="shared" si="19"/>
        <v>6</v>
      </c>
    </row>
    <row r="493" spans="1:9" s="90" customFormat="1" ht="19.5" customHeight="1">
      <c r="A493" s="85">
        <v>42174</v>
      </c>
      <c r="B493" s="88" t="s">
        <v>474</v>
      </c>
      <c r="C493" s="85">
        <v>42174</v>
      </c>
      <c r="D493" s="87" t="s">
        <v>420</v>
      </c>
      <c r="E493" s="206" t="s">
        <v>419</v>
      </c>
      <c r="F493" s="88" t="s">
        <v>62</v>
      </c>
      <c r="G493" s="89"/>
      <c r="H493" s="89">
        <v>1191595</v>
      </c>
      <c r="I493" s="83">
        <f t="shared" si="19"/>
        <v>6</v>
      </c>
    </row>
    <row r="494" spans="1:9" s="90" customFormat="1" ht="19.5" customHeight="1">
      <c r="A494" s="85">
        <v>42174</v>
      </c>
      <c r="B494" s="88" t="s">
        <v>474</v>
      </c>
      <c r="C494" s="85">
        <v>42174</v>
      </c>
      <c r="D494" s="87" t="s">
        <v>421</v>
      </c>
      <c r="E494" s="206" t="s">
        <v>419</v>
      </c>
      <c r="F494" s="88" t="s">
        <v>76</v>
      </c>
      <c r="G494" s="89"/>
      <c r="H494" s="89">
        <v>119160</v>
      </c>
      <c r="I494" s="83">
        <f t="shared" si="19"/>
        <v>6</v>
      </c>
    </row>
    <row r="495" spans="1:9" s="90" customFormat="1" ht="19.5" customHeight="1">
      <c r="A495" s="85">
        <v>42177</v>
      </c>
      <c r="B495" s="88" t="s">
        <v>476</v>
      </c>
      <c r="C495" s="85">
        <v>42177</v>
      </c>
      <c r="D495" s="87" t="s">
        <v>177</v>
      </c>
      <c r="E495" s="206" t="s">
        <v>96</v>
      </c>
      <c r="F495" s="88" t="s">
        <v>62</v>
      </c>
      <c r="G495" s="89"/>
      <c r="H495" s="89">
        <v>45500000</v>
      </c>
      <c r="I495" s="83">
        <f t="shared" si="19"/>
        <v>6</v>
      </c>
    </row>
    <row r="496" spans="1:9" s="90" customFormat="1" ht="19.5" customHeight="1">
      <c r="A496" s="85">
        <v>42177</v>
      </c>
      <c r="B496" s="88" t="s">
        <v>476</v>
      </c>
      <c r="C496" s="85">
        <v>42177</v>
      </c>
      <c r="D496" s="87" t="s">
        <v>178</v>
      </c>
      <c r="E496" s="206" t="s">
        <v>96</v>
      </c>
      <c r="F496" s="88" t="s">
        <v>76</v>
      </c>
      <c r="G496" s="89"/>
      <c r="H496" s="89">
        <v>4550000</v>
      </c>
      <c r="I496" s="83">
        <f t="shared" si="19"/>
        <v>6</v>
      </c>
    </row>
    <row r="497" spans="1:9" s="90" customFormat="1" ht="19.5" customHeight="1">
      <c r="A497" s="85">
        <v>42156</v>
      </c>
      <c r="B497" s="88" t="s">
        <v>478</v>
      </c>
      <c r="C497" s="85">
        <v>42144</v>
      </c>
      <c r="D497" s="87" t="s">
        <v>483</v>
      </c>
      <c r="E497" s="206" t="s">
        <v>329</v>
      </c>
      <c r="F497" s="88" t="s">
        <v>284</v>
      </c>
      <c r="G497" s="89"/>
      <c r="H497" s="89">
        <v>37128000</v>
      </c>
      <c r="I497" s="83">
        <f t="shared" si="19"/>
        <v>6</v>
      </c>
    </row>
    <row r="498" spans="1:9" s="90" customFormat="1" ht="19.5" customHeight="1">
      <c r="A498" s="85">
        <v>42156</v>
      </c>
      <c r="B498" s="88" t="s">
        <v>477</v>
      </c>
      <c r="C498" s="85">
        <v>42144</v>
      </c>
      <c r="D498" s="87" t="s">
        <v>481</v>
      </c>
      <c r="E498" s="206" t="s">
        <v>329</v>
      </c>
      <c r="F498" s="88" t="s">
        <v>284</v>
      </c>
      <c r="G498" s="89"/>
      <c r="H498" s="89">
        <v>6617520</v>
      </c>
      <c r="I498" s="83">
        <f t="shared" si="19"/>
        <v>6</v>
      </c>
    </row>
    <row r="499" spans="1:9" s="90" customFormat="1" ht="19.5" customHeight="1">
      <c r="A499" s="85">
        <v>42156</v>
      </c>
      <c r="B499" s="88" t="s">
        <v>477</v>
      </c>
      <c r="C499" s="85">
        <v>42144</v>
      </c>
      <c r="D499" s="87" t="s">
        <v>482</v>
      </c>
      <c r="E499" s="206" t="s">
        <v>329</v>
      </c>
      <c r="F499" s="88" t="s">
        <v>76</v>
      </c>
      <c r="G499" s="89"/>
      <c r="H499" s="89">
        <v>661752</v>
      </c>
      <c r="I499" s="83">
        <f t="shared" si="19"/>
        <v>6</v>
      </c>
    </row>
    <row r="500" spans="1:9" s="90" customFormat="1" ht="19.5" customHeight="1">
      <c r="A500" s="85">
        <v>42156</v>
      </c>
      <c r="B500" s="88" t="s">
        <v>479</v>
      </c>
      <c r="C500" s="85">
        <v>42152</v>
      </c>
      <c r="D500" s="87" t="s">
        <v>484</v>
      </c>
      <c r="E500" s="206" t="s">
        <v>329</v>
      </c>
      <c r="F500" s="88" t="s">
        <v>284</v>
      </c>
      <c r="G500" s="89"/>
      <c r="H500" s="89">
        <v>21403200</v>
      </c>
      <c r="I500" s="83">
        <f t="shared" si="19"/>
        <v>6</v>
      </c>
    </row>
    <row r="501" spans="1:9" s="90" customFormat="1" ht="19.5" customHeight="1">
      <c r="A501" s="85">
        <v>42156</v>
      </c>
      <c r="B501" s="88" t="s">
        <v>480</v>
      </c>
      <c r="C501" s="85">
        <v>42152</v>
      </c>
      <c r="D501" s="87" t="s">
        <v>486</v>
      </c>
      <c r="E501" s="206" t="s">
        <v>329</v>
      </c>
      <c r="F501" s="88" t="s">
        <v>284</v>
      </c>
      <c r="G501" s="89"/>
      <c r="H501" s="89">
        <v>6617520</v>
      </c>
      <c r="I501" s="83">
        <f t="shared" si="19"/>
        <v>6</v>
      </c>
    </row>
    <row r="502" spans="1:9" s="90" customFormat="1" ht="19.5" customHeight="1">
      <c r="A502" s="85">
        <v>42156</v>
      </c>
      <c r="B502" s="88" t="s">
        <v>480</v>
      </c>
      <c r="C502" s="85">
        <v>42152</v>
      </c>
      <c r="D502" s="87" t="s">
        <v>485</v>
      </c>
      <c r="E502" s="206" t="s">
        <v>329</v>
      </c>
      <c r="F502" s="88" t="s">
        <v>76</v>
      </c>
      <c r="G502" s="89"/>
      <c r="H502" s="89">
        <v>661752</v>
      </c>
      <c r="I502" s="83">
        <f t="shared" si="19"/>
        <v>6</v>
      </c>
    </row>
    <row r="503" spans="1:9" s="90" customFormat="1" ht="19.5" customHeight="1">
      <c r="A503" s="85">
        <v>42177</v>
      </c>
      <c r="B503" s="88" t="s">
        <v>502</v>
      </c>
      <c r="C503" s="85">
        <v>42177</v>
      </c>
      <c r="D503" s="87" t="s">
        <v>208</v>
      </c>
      <c r="E503" s="206" t="s">
        <v>329</v>
      </c>
      <c r="F503" s="88" t="s">
        <v>284</v>
      </c>
      <c r="G503" s="89"/>
      <c r="H503" s="89">
        <v>12443100</v>
      </c>
      <c r="I503" s="83">
        <f t="shared" si="19"/>
        <v>6</v>
      </c>
    </row>
    <row r="504" spans="1:9" s="90" customFormat="1" ht="19.5" customHeight="1">
      <c r="A504" s="85">
        <v>42177</v>
      </c>
      <c r="B504" s="88" t="s">
        <v>503</v>
      </c>
      <c r="C504" s="85">
        <v>42177</v>
      </c>
      <c r="D504" s="87" t="s">
        <v>504</v>
      </c>
      <c r="E504" s="206" t="s">
        <v>329</v>
      </c>
      <c r="F504" s="88" t="s">
        <v>284</v>
      </c>
      <c r="G504" s="89"/>
      <c r="H504" s="89">
        <v>4977240</v>
      </c>
      <c r="I504" s="83">
        <f t="shared" si="19"/>
        <v>6</v>
      </c>
    </row>
    <row r="505" spans="1:9" s="90" customFormat="1" ht="19.5" customHeight="1">
      <c r="A505" s="85">
        <v>42177</v>
      </c>
      <c r="B505" s="88" t="s">
        <v>503</v>
      </c>
      <c r="C505" s="85">
        <v>42177</v>
      </c>
      <c r="D505" s="87" t="s">
        <v>505</v>
      </c>
      <c r="E505" s="206" t="s">
        <v>329</v>
      </c>
      <c r="F505" s="88" t="s">
        <v>76</v>
      </c>
      <c r="G505" s="89"/>
      <c r="H505" s="89">
        <v>497724</v>
      </c>
      <c r="I505" s="83">
        <f t="shared" si="19"/>
        <v>6</v>
      </c>
    </row>
    <row r="506" spans="1:9" s="90" customFormat="1" ht="19.5" customHeight="1">
      <c r="A506" s="85">
        <v>42177</v>
      </c>
      <c r="B506" s="88" t="s">
        <v>488</v>
      </c>
      <c r="C506" s="85">
        <v>42177</v>
      </c>
      <c r="D506" s="87" t="s">
        <v>492</v>
      </c>
      <c r="E506" s="206" t="s">
        <v>292</v>
      </c>
      <c r="F506" s="88" t="s">
        <v>284</v>
      </c>
      <c r="G506" s="89"/>
      <c r="H506" s="89">
        <v>3668880</v>
      </c>
      <c r="I506" s="83">
        <f t="shared" si="19"/>
        <v>6</v>
      </c>
    </row>
    <row r="507" spans="1:9" s="90" customFormat="1" ht="19.5" customHeight="1">
      <c r="A507" s="85">
        <v>42177</v>
      </c>
      <c r="B507" s="88" t="s">
        <v>488</v>
      </c>
      <c r="C507" s="85">
        <v>42177</v>
      </c>
      <c r="D507" s="87" t="s">
        <v>493</v>
      </c>
      <c r="E507" s="206" t="s">
        <v>292</v>
      </c>
      <c r="F507" s="88" t="s">
        <v>76</v>
      </c>
      <c r="G507" s="89"/>
      <c r="H507" s="89">
        <v>366888</v>
      </c>
      <c r="I507" s="83">
        <f t="shared" si="19"/>
        <v>6</v>
      </c>
    </row>
    <row r="508" spans="1:9" s="90" customFormat="1" ht="19.5" customHeight="1">
      <c r="A508" s="85">
        <v>42177</v>
      </c>
      <c r="B508" s="88" t="s">
        <v>489</v>
      </c>
      <c r="C508" s="85">
        <v>42177</v>
      </c>
      <c r="D508" s="87" t="s">
        <v>288</v>
      </c>
      <c r="E508" s="206" t="s">
        <v>292</v>
      </c>
      <c r="F508" s="88" t="s">
        <v>284</v>
      </c>
      <c r="G508" s="89"/>
      <c r="H508" s="89">
        <v>41477000</v>
      </c>
      <c r="I508" s="83">
        <f t="shared" si="19"/>
        <v>6</v>
      </c>
    </row>
    <row r="509" spans="1:9" s="90" customFormat="1" ht="19.5" customHeight="1">
      <c r="A509" s="85">
        <v>42180</v>
      </c>
      <c r="B509" s="88" t="s">
        <v>487</v>
      </c>
      <c r="C509" s="85">
        <v>42180</v>
      </c>
      <c r="D509" s="87" t="s">
        <v>490</v>
      </c>
      <c r="E509" s="206" t="s">
        <v>292</v>
      </c>
      <c r="F509" s="88" t="s">
        <v>284</v>
      </c>
      <c r="G509" s="89"/>
      <c r="H509" s="89">
        <v>4180000</v>
      </c>
      <c r="I509" s="83">
        <f t="shared" si="19"/>
        <v>6</v>
      </c>
    </row>
    <row r="510" spans="1:9" s="90" customFormat="1" ht="19.5" customHeight="1">
      <c r="A510" s="85">
        <v>42180</v>
      </c>
      <c r="B510" s="88" t="s">
        <v>487</v>
      </c>
      <c r="C510" s="85">
        <v>42180</v>
      </c>
      <c r="D510" s="87" t="s">
        <v>491</v>
      </c>
      <c r="E510" s="206" t="s">
        <v>292</v>
      </c>
      <c r="F510" s="88" t="s">
        <v>76</v>
      </c>
      <c r="G510" s="89"/>
      <c r="H510" s="89">
        <v>418000</v>
      </c>
      <c r="I510" s="83">
        <f t="shared" si="19"/>
        <v>6</v>
      </c>
    </row>
    <row r="511" spans="1:9" s="90" customFormat="1" ht="19.5" customHeight="1">
      <c r="A511" s="85">
        <v>42185</v>
      </c>
      <c r="B511" s="88" t="s">
        <v>494</v>
      </c>
      <c r="C511" s="85">
        <v>42185</v>
      </c>
      <c r="D511" s="87" t="s">
        <v>495</v>
      </c>
      <c r="E511" s="206" t="s">
        <v>99</v>
      </c>
      <c r="F511" s="88" t="s">
        <v>284</v>
      </c>
      <c r="G511" s="89"/>
      <c r="H511" s="89">
        <v>34033083</v>
      </c>
      <c r="I511" s="83">
        <f t="shared" si="19"/>
        <v>6</v>
      </c>
    </row>
    <row r="512" spans="1:9" s="90" customFormat="1" ht="19.5" customHeight="1">
      <c r="A512" s="85">
        <v>42185</v>
      </c>
      <c r="B512" s="88" t="s">
        <v>494</v>
      </c>
      <c r="C512" s="85">
        <v>42185</v>
      </c>
      <c r="D512" s="87" t="s">
        <v>496</v>
      </c>
      <c r="E512" s="206" t="s">
        <v>99</v>
      </c>
      <c r="F512" s="88" t="s">
        <v>76</v>
      </c>
      <c r="G512" s="89"/>
      <c r="H512" s="89">
        <v>3403308</v>
      </c>
      <c r="I512" s="83">
        <f t="shared" si="19"/>
        <v>6</v>
      </c>
    </row>
    <row r="513" spans="1:9" s="90" customFormat="1" ht="19.5" customHeight="1">
      <c r="A513" s="85">
        <v>42185</v>
      </c>
      <c r="B513" s="88" t="s">
        <v>512</v>
      </c>
      <c r="C513" s="85">
        <v>42185</v>
      </c>
      <c r="D513" s="87" t="s">
        <v>194</v>
      </c>
      <c r="E513" s="206" t="s">
        <v>99</v>
      </c>
      <c r="F513" s="88" t="s">
        <v>284</v>
      </c>
      <c r="G513" s="89"/>
      <c r="H513" s="89">
        <v>2000000</v>
      </c>
      <c r="I513" s="83">
        <f t="shared" si="19"/>
        <v>6</v>
      </c>
    </row>
    <row r="514" spans="1:9" s="90" customFormat="1" ht="19.5" customHeight="1">
      <c r="A514" s="85">
        <v>42185</v>
      </c>
      <c r="B514" s="88" t="s">
        <v>512</v>
      </c>
      <c r="C514" s="85">
        <v>42185</v>
      </c>
      <c r="D514" s="87" t="s">
        <v>195</v>
      </c>
      <c r="E514" s="206" t="s">
        <v>99</v>
      </c>
      <c r="F514" s="88" t="s">
        <v>76</v>
      </c>
      <c r="G514" s="89"/>
      <c r="H514" s="89">
        <v>200000</v>
      </c>
      <c r="I514" s="83">
        <f t="shared" si="19"/>
        <v>6</v>
      </c>
    </row>
    <row r="515" spans="1:9" s="90" customFormat="1" ht="19.5" customHeight="1">
      <c r="A515" s="85">
        <v>42161</v>
      </c>
      <c r="B515" s="88" t="s">
        <v>497</v>
      </c>
      <c r="C515" s="85">
        <v>42161</v>
      </c>
      <c r="D515" s="87" t="s">
        <v>507</v>
      </c>
      <c r="E515" s="206" t="s">
        <v>100</v>
      </c>
      <c r="F515" s="88" t="s">
        <v>222</v>
      </c>
      <c r="G515" s="89"/>
      <c r="H515" s="89">
        <v>21829500</v>
      </c>
      <c r="I515" s="83">
        <f t="shared" si="19"/>
        <v>6</v>
      </c>
    </row>
    <row r="516" spans="1:9" s="90" customFormat="1" ht="19.5" customHeight="1">
      <c r="A516" s="85">
        <v>42161</v>
      </c>
      <c r="B516" s="88" t="s">
        <v>497</v>
      </c>
      <c r="C516" s="85">
        <v>42161</v>
      </c>
      <c r="D516" s="87" t="s">
        <v>506</v>
      </c>
      <c r="E516" s="206" t="s">
        <v>100</v>
      </c>
      <c r="F516" s="88" t="s">
        <v>76</v>
      </c>
      <c r="G516" s="89"/>
      <c r="H516" s="89">
        <v>2182950</v>
      </c>
      <c r="I516" s="83">
        <f t="shared" si="19"/>
        <v>6</v>
      </c>
    </row>
    <row r="517" spans="1:9" s="90" customFormat="1" ht="19.5" customHeight="1">
      <c r="A517" s="85">
        <v>42171</v>
      </c>
      <c r="B517" s="88" t="s">
        <v>501</v>
      </c>
      <c r="C517" s="85">
        <v>42171</v>
      </c>
      <c r="D517" s="87" t="s">
        <v>508</v>
      </c>
      <c r="E517" s="206" t="s">
        <v>100</v>
      </c>
      <c r="F517" s="88" t="s">
        <v>222</v>
      </c>
      <c r="G517" s="89"/>
      <c r="H517" s="89">
        <v>18244500</v>
      </c>
      <c r="I517" s="83">
        <f t="shared" si="19"/>
        <v>6</v>
      </c>
    </row>
    <row r="518" spans="1:9" s="90" customFormat="1" ht="19.5" customHeight="1">
      <c r="A518" s="85">
        <v>42171</v>
      </c>
      <c r="B518" s="88" t="s">
        <v>501</v>
      </c>
      <c r="C518" s="85">
        <v>42171</v>
      </c>
      <c r="D518" s="87" t="s">
        <v>509</v>
      </c>
      <c r="E518" s="206" t="s">
        <v>100</v>
      </c>
      <c r="F518" s="88" t="s">
        <v>76</v>
      </c>
      <c r="G518" s="89"/>
      <c r="H518" s="89">
        <v>1824450</v>
      </c>
      <c r="I518" s="83">
        <f t="shared" si="19"/>
        <v>6</v>
      </c>
    </row>
    <row r="519" spans="1:9" s="90" customFormat="1" ht="19.5" customHeight="1">
      <c r="A519" s="85">
        <v>42181</v>
      </c>
      <c r="B519" s="88" t="s">
        <v>515</v>
      </c>
      <c r="C519" s="85">
        <v>42181</v>
      </c>
      <c r="D519" s="87" t="s">
        <v>510</v>
      </c>
      <c r="E519" s="206" t="s">
        <v>100</v>
      </c>
      <c r="F519" s="88" t="s">
        <v>222</v>
      </c>
      <c r="G519" s="89"/>
      <c r="H519" s="89">
        <v>27451100</v>
      </c>
      <c r="I519" s="83">
        <f t="shared" si="19"/>
        <v>6</v>
      </c>
    </row>
    <row r="520" spans="1:9" s="90" customFormat="1" ht="19.5" customHeight="1">
      <c r="A520" s="85">
        <v>42181</v>
      </c>
      <c r="B520" s="88" t="s">
        <v>515</v>
      </c>
      <c r="C520" s="85">
        <v>42181</v>
      </c>
      <c r="D520" s="87" t="s">
        <v>511</v>
      </c>
      <c r="E520" s="206" t="s">
        <v>100</v>
      </c>
      <c r="F520" s="88" t="s">
        <v>76</v>
      </c>
      <c r="G520" s="89"/>
      <c r="H520" s="89">
        <v>2745110</v>
      </c>
      <c r="I520" s="83">
        <f t="shared" si="19"/>
        <v>6</v>
      </c>
    </row>
    <row r="521" spans="1:9" s="90" customFormat="1" ht="19.5" customHeight="1">
      <c r="A521" s="85">
        <f>C521</f>
        <v>42182</v>
      </c>
      <c r="B521" s="86" t="s">
        <v>332</v>
      </c>
      <c r="C521" s="85">
        <v>42182</v>
      </c>
      <c r="D521" s="87" t="s">
        <v>273</v>
      </c>
      <c r="E521" s="267" t="s">
        <v>85</v>
      </c>
      <c r="F521" s="88" t="s">
        <v>358</v>
      </c>
      <c r="G521" s="89">
        <v>5610000</v>
      </c>
      <c r="H521" s="89"/>
      <c r="I521" s="83">
        <f>IF(A521&lt;&gt;"",MONTH(A521),"")</f>
        <v>6</v>
      </c>
    </row>
    <row r="522" spans="1:9" s="90" customFormat="1" ht="19.5" customHeight="1">
      <c r="A522" s="85">
        <v>42159</v>
      </c>
      <c r="B522" s="86" t="s">
        <v>141</v>
      </c>
      <c r="C522" s="85">
        <v>42159</v>
      </c>
      <c r="D522" s="87" t="s">
        <v>533</v>
      </c>
      <c r="E522" s="206" t="s">
        <v>326</v>
      </c>
      <c r="F522" s="88" t="s">
        <v>142</v>
      </c>
      <c r="G522" s="89">
        <v>74430690</v>
      </c>
      <c r="H522" s="89"/>
      <c r="I522" s="83">
        <f t="shared" si="19"/>
        <v>6</v>
      </c>
    </row>
    <row r="523" spans="1:9" s="90" customFormat="1" ht="19.5" customHeight="1">
      <c r="A523" s="85">
        <v>42159</v>
      </c>
      <c r="B523" s="86" t="s">
        <v>141</v>
      </c>
      <c r="C523" s="85">
        <v>42159</v>
      </c>
      <c r="D523" s="87" t="s">
        <v>534</v>
      </c>
      <c r="E523" s="206" t="s">
        <v>98</v>
      </c>
      <c r="F523" s="88" t="s">
        <v>142</v>
      </c>
      <c r="G523" s="89">
        <v>12000000</v>
      </c>
      <c r="H523" s="89"/>
      <c r="I523" s="83">
        <f t="shared" si="19"/>
        <v>6</v>
      </c>
    </row>
    <row r="524" spans="1:9" s="90" customFormat="1" ht="19.5" customHeight="1">
      <c r="A524" s="85">
        <v>42159</v>
      </c>
      <c r="B524" s="86" t="s">
        <v>141</v>
      </c>
      <c r="C524" s="85">
        <v>42159</v>
      </c>
      <c r="D524" s="87" t="s">
        <v>535</v>
      </c>
      <c r="E524" s="206" t="s">
        <v>99</v>
      </c>
      <c r="F524" s="88" t="s">
        <v>142</v>
      </c>
      <c r="G524" s="89">
        <v>100000000</v>
      </c>
      <c r="H524" s="89"/>
      <c r="I524" s="83">
        <f t="shared" si="19"/>
        <v>6</v>
      </c>
    </row>
    <row r="525" spans="1:9" s="90" customFormat="1" ht="19.5" customHeight="1">
      <c r="A525" s="85">
        <v>42159</v>
      </c>
      <c r="B525" s="86" t="s">
        <v>141</v>
      </c>
      <c r="C525" s="85">
        <v>42159</v>
      </c>
      <c r="D525" s="87" t="s">
        <v>536</v>
      </c>
      <c r="E525" s="206" t="s">
        <v>100</v>
      </c>
      <c r="F525" s="88" t="s">
        <v>142</v>
      </c>
      <c r="G525" s="89">
        <v>42286860</v>
      </c>
      <c r="H525" s="89"/>
      <c r="I525" s="83">
        <f t="shared" si="19"/>
        <v>6</v>
      </c>
    </row>
    <row r="526" spans="1:9" s="90" customFormat="1" ht="19.5" customHeight="1">
      <c r="A526" s="85">
        <v>42170</v>
      </c>
      <c r="B526" s="86" t="s">
        <v>141</v>
      </c>
      <c r="C526" s="85">
        <v>42170</v>
      </c>
      <c r="D526" s="87" t="s">
        <v>535</v>
      </c>
      <c r="E526" s="206" t="s">
        <v>99</v>
      </c>
      <c r="F526" s="88" t="s">
        <v>142</v>
      </c>
      <c r="G526" s="89">
        <v>100000000</v>
      </c>
      <c r="H526" s="89"/>
      <c r="I526" s="83">
        <f t="shared" si="19"/>
        <v>6</v>
      </c>
    </row>
    <row r="527" spans="1:9" s="90" customFormat="1" ht="19.5" customHeight="1">
      <c r="A527" s="85">
        <v>42170</v>
      </c>
      <c r="B527" s="86" t="s">
        <v>141</v>
      </c>
      <c r="C527" s="85">
        <v>42170</v>
      </c>
      <c r="D527" s="87" t="s">
        <v>537</v>
      </c>
      <c r="E527" s="206" t="s">
        <v>100</v>
      </c>
      <c r="F527" s="88" t="s">
        <v>142</v>
      </c>
      <c r="G527" s="89">
        <v>24012450</v>
      </c>
      <c r="H527" s="89"/>
      <c r="I527" s="83">
        <f t="shared" si="19"/>
        <v>6</v>
      </c>
    </row>
    <row r="528" spans="1:9" s="90" customFormat="1" ht="19.5" customHeight="1">
      <c r="A528" s="85">
        <v>42184</v>
      </c>
      <c r="B528" s="86" t="s">
        <v>141</v>
      </c>
      <c r="C528" s="85">
        <v>42184</v>
      </c>
      <c r="D528" s="87" t="s">
        <v>538</v>
      </c>
      <c r="E528" s="206" t="s">
        <v>100</v>
      </c>
      <c r="F528" s="88" t="s">
        <v>142</v>
      </c>
      <c r="G528" s="89">
        <v>20068950</v>
      </c>
      <c r="H528" s="89"/>
      <c r="I528" s="83">
        <f t="shared" ref="I528:I606" si="20">IF(A528&lt;&gt;"",MONTH(A528),"")</f>
        <v>6</v>
      </c>
    </row>
    <row r="529" spans="1:9" s="90" customFormat="1" ht="19.5" customHeight="1">
      <c r="A529" s="85">
        <v>42184</v>
      </c>
      <c r="B529" s="86" t="s">
        <v>141</v>
      </c>
      <c r="C529" s="85">
        <v>42184</v>
      </c>
      <c r="D529" s="87" t="s">
        <v>539</v>
      </c>
      <c r="E529" s="206" t="s">
        <v>327</v>
      </c>
      <c r="F529" s="88" t="s">
        <v>142</v>
      </c>
      <c r="G529" s="89">
        <v>1020000</v>
      </c>
      <c r="H529" s="89"/>
      <c r="I529" s="83">
        <f t="shared" si="20"/>
        <v>6</v>
      </c>
    </row>
    <row r="530" spans="1:9" s="90" customFormat="1" ht="19.5" customHeight="1">
      <c r="A530" s="85">
        <v>42184</v>
      </c>
      <c r="B530" s="86" t="s">
        <v>141</v>
      </c>
      <c r="C530" s="85">
        <v>42184</v>
      </c>
      <c r="D530" s="87" t="s">
        <v>540</v>
      </c>
      <c r="E530" s="206" t="s">
        <v>329</v>
      </c>
      <c r="F530" s="88" t="s">
        <v>142</v>
      </c>
      <c r="G530" s="89">
        <v>20000000</v>
      </c>
      <c r="H530" s="89"/>
      <c r="I530" s="83">
        <f t="shared" si="20"/>
        <v>6</v>
      </c>
    </row>
    <row r="531" spans="1:9" s="90" customFormat="1" ht="19.5" customHeight="1">
      <c r="A531" s="85">
        <v>42184</v>
      </c>
      <c r="B531" s="86" t="s">
        <v>141</v>
      </c>
      <c r="C531" s="85">
        <v>42184</v>
      </c>
      <c r="D531" s="87" t="s">
        <v>541</v>
      </c>
      <c r="E531" s="206" t="s">
        <v>90</v>
      </c>
      <c r="F531" s="88" t="s">
        <v>142</v>
      </c>
      <c r="G531" s="89">
        <v>50000000</v>
      </c>
      <c r="H531" s="89"/>
      <c r="I531" s="83">
        <f t="shared" si="20"/>
        <v>6</v>
      </c>
    </row>
    <row r="532" spans="1:9" s="90" customFormat="1" ht="19.5" customHeight="1">
      <c r="A532" s="85">
        <v>42184</v>
      </c>
      <c r="B532" s="86" t="s">
        <v>141</v>
      </c>
      <c r="C532" s="85">
        <v>42184</v>
      </c>
      <c r="D532" s="87" t="s">
        <v>539</v>
      </c>
      <c r="E532" s="206" t="s">
        <v>327</v>
      </c>
      <c r="F532" s="88" t="s">
        <v>142</v>
      </c>
      <c r="G532" s="89">
        <v>2700000</v>
      </c>
      <c r="H532" s="89"/>
      <c r="I532" s="83">
        <f t="shared" si="20"/>
        <v>6</v>
      </c>
    </row>
    <row r="533" spans="1:9" s="90" customFormat="1" ht="19.5" customHeight="1">
      <c r="A533" s="85">
        <v>42184</v>
      </c>
      <c r="B533" s="86" t="s">
        <v>141</v>
      </c>
      <c r="C533" s="85">
        <v>42184</v>
      </c>
      <c r="D533" s="87" t="s">
        <v>542</v>
      </c>
      <c r="E533" s="9" t="s">
        <v>419</v>
      </c>
      <c r="F533" s="88" t="s">
        <v>142</v>
      </c>
      <c r="G533" s="89">
        <v>1310755</v>
      </c>
      <c r="H533" s="89"/>
      <c r="I533" s="83">
        <f t="shared" si="20"/>
        <v>6</v>
      </c>
    </row>
    <row r="534" spans="1:9" s="90" customFormat="1" ht="19.5" customHeight="1">
      <c r="A534" s="85">
        <v>42184</v>
      </c>
      <c r="B534" s="86" t="s">
        <v>141</v>
      </c>
      <c r="C534" s="85">
        <v>42184</v>
      </c>
      <c r="D534" s="87" t="s">
        <v>543</v>
      </c>
      <c r="E534" s="9" t="s">
        <v>96</v>
      </c>
      <c r="F534" s="88" t="s">
        <v>142</v>
      </c>
      <c r="G534" s="89">
        <v>50050000</v>
      </c>
      <c r="H534" s="89"/>
      <c r="I534" s="83">
        <f t="shared" si="20"/>
        <v>6</v>
      </c>
    </row>
    <row r="535" spans="1:9" s="90" customFormat="1" ht="19.5" customHeight="1">
      <c r="A535" s="85">
        <v>42157</v>
      </c>
      <c r="B535" s="86" t="s">
        <v>141</v>
      </c>
      <c r="C535" s="85">
        <v>42157</v>
      </c>
      <c r="D535" s="87" t="s">
        <v>544</v>
      </c>
      <c r="E535" s="206" t="s">
        <v>100</v>
      </c>
      <c r="F535" s="88" t="s">
        <v>142</v>
      </c>
      <c r="G535" s="89">
        <v>41244390</v>
      </c>
      <c r="H535" s="89"/>
      <c r="I535" s="83">
        <f t="shared" si="20"/>
        <v>6</v>
      </c>
    </row>
    <row r="536" spans="1:9" s="90" customFormat="1" ht="19.5" customHeight="1">
      <c r="A536" s="85">
        <f t="shared" ref="A536:A577" si="21">C536</f>
        <v>42160</v>
      </c>
      <c r="B536" s="86" t="s">
        <v>395</v>
      </c>
      <c r="C536" s="85">
        <v>42160</v>
      </c>
      <c r="D536" s="87" t="s">
        <v>345</v>
      </c>
      <c r="E536" s="206" t="s">
        <v>120</v>
      </c>
      <c r="F536" s="88" t="s">
        <v>266</v>
      </c>
      <c r="G536" s="89"/>
      <c r="H536" s="89">
        <v>78120000</v>
      </c>
      <c r="I536" s="83">
        <f t="shared" si="20"/>
        <v>6</v>
      </c>
    </row>
    <row r="537" spans="1:9" s="90" customFormat="1" ht="19.5" customHeight="1">
      <c r="A537" s="85">
        <f t="shared" si="21"/>
        <v>42160</v>
      </c>
      <c r="B537" s="86" t="s">
        <v>396</v>
      </c>
      <c r="C537" s="85">
        <v>42160</v>
      </c>
      <c r="D537" s="87" t="s">
        <v>345</v>
      </c>
      <c r="E537" s="206" t="s">
        <v>312</v>
      </c>
      <c r="F537" s="88" t="s">
        <v>266</v>
      </c>
      <c r="G537" s="89"/>
      <c r="H537" s="89">
        <v>77160000</v>
      </c>
      <c r="I537" s="83">
        <f t="shared" si="20"/>
        <v>6</v>
      </c>
    </row>
    <row r="538" spans="1:9" s="90" customFormat="1" ht="19.5" customHeight="1">
      <c r="A538" s="85">
        <f t="shared" si="21"/>
        <v>42160</v>
      </c>
      <c r="B538" s="86" t="s">
        <v>397</v>
      </c>
      <c r="C538" s="85">
        <v>42160</v>
      </c>
      <c r="D538" s="87" t="s">
        <v>345</v>
      </c>
      <c r="E538" s="87" t="s">
        <v>107</v>
      </c>
      <c r="F538" s="88" t="s">
        <v>266</v>
      </c>
      <c r="G538" s="89"/>
      <c r="H538" s="89">
        <v>74988000</v>
      </c>
      <c r="I538" s="83">
        <f t="shared" si="20"/>
        <v>6</v>
      </c>
    </row>
    <row r="539" spans="1:9" s="90" customFormat="1" ht="19.5" customHeight="1">
      <c r="A539" s="85">
        <f t="shared" si="21"/>
        <v>42160</v>
      </c>
      <c r="B539" s="86" t="s">
        <v>398</v>
      </c>
      <c r="C539" s="85">
        <v>42160</v>
      </c>
      <c r="D539" s="87" t="s">
        <v>345</v>
      </c>
      <c r="E539" s="87" t="s">
        <v>313</v>
      </c>
      <c r="F539" s="88" t="s">
        <v>266</v>
      </c>
      <c r="G539" s="89"/>
      <c r="H539" s="89">
        <v>80268000</v>
      </c>
      <c r="I539" s="83">
        <f t="shared" si="20"/>
        <v>6</v>
      </c>
    </row>
    <row r="540" spans="1:9" s="90" customFormat="1" ht="19.5" customHeight="1">
      <c r="A540" s="85">
        <f t="shared" si="21"/>
        <v>42164</v>
      </c>
      <c r="B540" s="86" t="s">
        <v>401</v>
      </c>
      <c r="C540" s="85">
        <v>42164</v>
      </c>
      <c r="D540" s="87" t="s">
        <v>345</v>
      </c>
      <c r="E540" s="206" t="s">
        <v>591</v>
      </c>
      <c r="F540" s="88" t="s">
        <v>266</v>
      </c>
      <c r="G540" s="89"/>
      <c r="H540" s="89">
        <v>83736000</v>
      </c>
      <c r="I540" s="83">
        <f t="shared" si="20"/>
        <v>6</v>
      </c>
    </row>
    <row r="541" spans="1:9" s="90" customFormat="1" ht="19.5" customHeight="1">
      <c r="A541" s="85">
        <f t="shared" si="21"/>
        <v>42164</v>
      </c>
      <c r="B541" s="86" t="s">
        <v>402</v>
      </c>
      <c r="C541" s="85">
        <v>42164</v>
      </c>
      <c r="D541" s="87" t="s">
        <v>345</v>
      </c>
      <c r="E541" s="206" t="s">
        <v>314</v>
      </c>
      <c r="F541" s="88" t="s">
        <v>266</v>
      </c>
      <c r="G541" s="89"/>
      <c r="H541" s="89">
        <v>75276000</v>
      </c>
      <c r="I541" s="83">
        <f t="shared" si="20"/>
        <v>6</v>
      </c>
    </row>
    <row r="542" spans="1:9" s="90" customFormat="1" ht="19.5" customHeight="1">
      <c r="A542" s="85">
        <f t="shared" si="21"/>
        <v>42164</v>
      </c>
      <c r="B542" s="86" t="s">
        <v>403</v>
      </c>
      <c r="C542" s="85">
        <v>42164</v>
      </c>
      <c r="D542" s="87" t="s">
        <v>345</v>
      </c>
      <c r="E542" s="87" t="s">
        <v>315</v>
      </c>
      <c r="F542" s="88" t="s">
        <v>266</v>
      </c>
      <c r="G542" s="89"/>
      <c r="H542" s="89">
        <v>82716000</v>
      </c>
      <c r="I542" s="83">
        <f t="shared" si="20"/>
        <v>6</v>
      </c>
    </row>
    <row r="543" spans="1:9" s="90" customFormat="1" ht="19.5" customHeight="1">
      <c r="A543" s="85">
        <f t="shared" si="21"/>
        <v>42164</v>
      </c>
      <c r="B543" s="86" t="s">
        <v>404</v>
      </c>
      <c r="C543" s="85">
        <v>42164</v>
      </c>
      <c r="D543" s="87" t="s">
        <v>345</v>
      </c>
      <c r="E543" s="206" t="s">
        <v>592</v>
      </c>
      <c r="F543" s="88" t="s">
        <v>266</v>
      </c>
      <c r="G543" s="89"/>
      <c r="H543" s="89">
        <v>77784000</v>
      </c>
      <c r="I543" s="83">
        <f t="shared" si="20"/>
        <v>6</v>
      </c>
    </row>
    <row r="544" spans="1:9" s="90" customFormat="1" ht="19.5" customHeight="1">
      <c r="A544" s="85">
        <f t="shared" si="21"/>
        <v>42167</v>
      </c>
      <c r="B544" s="86" t="s">
        <v>405</v>
      </c>
      <c r="C544" s="85">
        <v>42167</v>
      </c>
      <c r="D544" s="87" t="s">
        <v>345</v>
      </c>
      <c r="E544" s="206" t="s">
        <v>593</v>
      </c>
      <c r="F544" s="88" t="s">
        <v>266</v>
      </c>
      <c r="G544" s="89"/>
      <c r="H544" s="89">
        <v>80760000</v>
      </c>
      <c r="I544" s="83">
        <f t="shared" si="20"/>
        <v>6</v>
      </c>
    </row>
    <row r="545" spans="1:9" s="90" customFormat="1" ht="19.5" customHeight="1">
      <c r="A545" s="85">
        <f t="shared" si="21"/>
        <v>42167</v>
      </c>
      <c r="B545" s="86" t="s">
        <v>406</v>
      </c>
      <c r="C545" s="85">
        <v>42167</v>
      </c>
      <c r="D545" s="87" t="s">
        <v>345</v>
      </c>
      <c r="E545" s="206" t="s">
        <v>591</v>
      </c>
      <c r="F545" s="88" t="s">
        <v>266</v>
      </c>
      <c r="G545" s="89"/>
      <c r="H545" s="89">
        <v>77784000</v>
      </c>
      <c r="I545" s="83">
        <f t="shared" si="20"/>
        <v>6</v>
      </c>
    </row>
    <row r="546" spans="1:9" s="90" customFormat="1" ht="19.5" customHeight="1">
      <c r="A546" s="85">
        <f t="shared" si="21"/>
        <v>42167</v>
      </c>
      <c r="B546" s="86" t="s">
        <v>407</v>
      </c>
      <c r="C546" s="85">
        <v>42167</v>
      </c>
      <c r="D546" s="87" t="s">
        <v>345</v>
      </c>
      <c r="E546" s="206" t="s">
        <v>314</v>
      </c>
      <c r="F546" s="88" t="s">
        <v>266</v>
      </c>
      <c r="G546" s="89"/>
      <c r="H546" s="89">
        <v>79176000</v>
      </c>
      <c r="I546" s="83">
        <f t="shared" si="20"/>
        <v>6</v>
      </c>
    </row>
    <row r="547" spans="1:9" s="90" customFormat="1" ht="19.5" customHeight="1">
      <c r="A547" s="85">
        <f t="shared" si="21"/>
        <v>42167</v>
      </c>
      <c r="B547" s="86" t="s">
        <v>408</v>
      </c>
      <c r="C547" s="85">
        <v>42167</v>
      </c>
      <c r="D547" s="87" t="s">
        <v>345</v>
      </c>
      <c r="E547" s="87" t="s">
        <v>315</v>
      </c>
      <c r="F547" s="88" t="s">
        <v>266</v>
      </c>
      <c r="G547" s="89"/>
      <c r="H547" s="89">
        <v>77916000</v>
      </c>
      <c r="I547" s="83">
        <f t="shared" si="20"/>
        <v>6</v>
      </c>
    </row>
    <row r="548" spans="1:9" s="90" customFormat="1" ht="19.5" customHeight="1">
      <c r="A548" s="85">
        <f t="shared" si="21"/>
        <v>42169</v>
      </c>
      <c r="B548" s="86" t="s">
        <v>409</v>
      </c>
      <c r="C548" s="85">
        <v>42169</v>
      </c>
      <c r="D548" s="87" t="s">
        <v>345</v>
      </c>
      <c r="E548" s="206" t="s">
        <v>592</v>
      </c>
      <c r="F548" s="88" t="s">
        <v>266</v>
      </c>
      <c r="G548" s="89"/>
      <c r="H548" s="89">
        <v>76176000</v>
      </c>
      <c r="I548" s="83">
        <f t="shared" si="20"/>
        <v>6</v>
      </c>
    </row>
    <row r="549" spans="1:9" s="90" customFormat="1" ht="19.5" customHeight="1">
      <c r="A549" s="85">
        <f t="shared" si="21"/>
        <v>42169</v>
      </c>
      <c r="B549" s="86" t="s">
        <v>410</v>
      </c>
      <c r="C549" s="85">
        <v>42169</v>
      </c>
      <c r="D549" s="87" t="s">
        <v>345</v>
      </c>
      <c r="E549" s="206" t="s">
        <v>593</v>
      </c>
      <c r="F549" s="88" t="s">
        <v>266</v>
      </c>
      <c r="G549" s="89"/>
      <c r="H549" s="89">
        <v>81504000</v>
      </c>
      <c r="I549" s="83">
        <f t="shared" si="20"/>
        <v>6</v>
      </c>
    </row>
    <row r="550" spans="1:9" s="90" customFormat="1" ht="19.5" customHeight="1">
      <c r="A550" s="85">
        <f t="shared" si="21"/>
        <v>42169</v>
      </c>
      <c r="B550" s="86" t="s">
        <v>411</v>
      </c>
      <c r="C550" s="85">
        <v>42169</v>
      </c>
      <c r="D550" s="87" t="s">
        <v>345</v>
      </c>
      <c r="E550" s="206" t="s">
        <v>120</v>
      </c>
      <c r="F550" s="88" t="s">
        <v>266</v>
      </c>
      <c r="G550" s="89"/>
      <c r="H550" s="89">
        <v>77868000</v>
      </c>
      <c r="I550" s="83">
        <f t="shared" si="20"/>
        <v>6</v>
      </c>
    </row>
    <row r="551" spans="1:9" s="90" customFormat="1" ht="19.5" customHeight="1">
      <c r="A551" s="85">
        <f t="shared" si="21"/>
        <v>42169</v>
      </c>
      <c r="B551" s="86" t="s">
        <v>454</v>
      </c>
      <c r="C551" s="85">
        <v>42169</v>
      </c>
      <c r="D551" s="87" t="s">
        <v>345</v>
      </c>
      <c r="E551" s="206" t="s">
        <v>312</v>
      </c>
      <c r="F551" s="88" t="s">
        <v>266</v>
      </c>
      <c r="G551" s="89"/>
      <c r="H551" s="89">
        <v>83160000</v>
      </c>
      <c r="I551" s="83">
        <f t="shared" si="20"/>
        <v>6</v>
      </c>
    </row>
    <row r="552" spans="1:9" s="90" customFormat="1" ht="19.5" customHeight="1">
      <c r="A552" s="85">
        <f t="shared" si="21"/>
        <v>42171</v>
      </c>
      <c r="B552" s="86" t="s">
        <v>458</v>
      </c>
      <c r="C552" s="85">
        <v>42171</v>
      </c>
      <c r="D552" s="87" t="s">
        <v>345</v>
      </c>
      <c r="E552" s="87" t="s">
        <v>107</v>
      </c>
      <c r="F552" s="88" t="s">
        <v>266</v>
      </c>
      <c r="G552" s="89"/>
      <c r="H552" s="89">
        <v>80040000</v>
      </c>
      <c r="I552" s="83">
        <f t="shared" si="20"/>
        <v>6</v>
      </c>
    </row>
    <row r="553" spans="1:9" s="90" customFormat="1" ht="19.5" customHeight="1">
      <c r="A553" s="85">
        <f t="shared" si="21"/>
        <v>42171</v>
      </c>
      <c r="B553" s="86" t="s">
        <v>594</v>
      </c>
      <c r="C553" s="85">
        <v>42171</v>
      </c>
      <c r="D553" s="87" t="s">
        <v>345</v>
      </c>
      <c r="E553" s="87" t="s">
        <v>313</v>
      </c>
      <c r="F553" s="88" t="s">
        <v>266</v>
      </c>
      <c r="G553" s="89"/>
      <c r="H553" s="89">
        <v>81960000</v>
      </c>
      <c r="I553" s="83">
        <f t="shared" si="20"/>
        <v>6</v>
      </c>
    </row>
    <row r="554" spans="1:9" s="90" customFormat="1" ht="19.5" customHeight="1">
      <c r="A554" s="85">
        <f t="shared" si="21"/>
        <v>42171</v>
      </c>
      <c r="B554" s="86" t="s">
        <v>595</v>
      </c>
      <c r="C554" s="85">
        <v>42171</v>
      </c>
      <c r="D554" s="87" t="s">
        <v>345</v>
      </c>
      <c r="E554" s="206" t="s">
        <v>591</v>
      </c>
      <c r="F554" s="88" t="s">
        <v>266</v>
      </c>
      <c r="G554" s="89"/>
      <c r="H554" s="89">
        <v>80280000</v>
      </c>
      <c r="I554" s="83">
        <f t="shared" si="20"/>
        <v>6</v>
      </c>
    </row>
    <row r="555" spans="1:9" s="90" customFormat="1" ht="19.5" customHeight="1">
      <c r="A555" s="85">
        <f t="shared" si="21"/>
        <v>42171</v>
      </c>
      <c r="B555" s="86" t="s">
        <v>596</v>
      </c>
      <c r="C555" s="85">
        <v>42171</v>
      </c>
      <c r="D555" s="87" t="s">
        <v>345</v>
      </c>
      <c r="E555" s="206" t="s">
        <v>314</v>
      </c>
      <c r="F555" s="88" t="s">
        <v>266</v>
      </c>
      <c r="G555" s="89"/>
      <c r="H555" s="89">
        <v>77328000</v>
      </c>
      <c r="I555" s="83">
        <f t="shared" si="20"/>
        <v>6</v>
      </c>
    </row>
    <row r="556" spans="1:9" s="90" customFormat="1" ht="19.5" customHeight="1">
      <c r="A556" s="85">
        <f t="shared" si="21"/>
        <v>42156</v>
      </c>
      <c r="B556" s="86" t="s">
        <v>391</v>
      </c>
      <c r="C556" s="85">
        <v>42156</v>
      </c>
      <c r="D556" s="87" t="s">
        <v>342</v>
      </c>
      <c r="E556" s="87" t="s">
        <v>105</v>
      </c>
      <c r="F556" s="88" t="s">
        <v>266</v>
      </c>
      <c r="G556" s="89"/>
      <c r="H556" s="89">
        <v>102129500</v>
      </c>
      <c r="I556" s="83">
        <f t="shared" si="20"/>
        <v>6</v>
      </c>
    </row>
    <row r="557" spans="1:9" s="90" customFormat="1" ht="19.5" customHeight="1">
      <c r="A557" s="85">
        <f t="shared" si="21"/>
        <v>42156</v>
      </c>
      <c r="B557" s="86" t="s">
        <v>393</v>
      </c>
      <c r="C557" s="85">
        <v>42156</v>
      </c>
      <c r="D557" s="87" t="s">
        <v>342</v>
      </c>
      <c r="E557" s="206" t="s">
        <v>118</v>
      </c>
      <c r="F557" s="88" t="s">
        <v>266</v>
      </c>
      <c r="G557" s="89"/>
      <c r="H557" s="89">
        <v>91341500</v>
      </c>
      <c r="I557" s="83">
        <f t="shared" si="20"/>
        <v>6</v>
      </c>
    </row>
    <row r="558" spans="1:9" s="90" customFormat="1" ht="19.5" customHeight="1">
      <c r="A558" s="85">
        <f t="shared" si="21"/>
        <v>42156</v>
      </c>
      <c r="B558" s="86" t="s">
        <v>394</v>
      </c>
      <c r="C558" s="85">
        <v>42156</v>
      </c>
      <c r="D558" s="87" t="s">
        <v>342</v>
      </c>
      <c r="E558" s="87" t="s">
        <v>304</v>
      </c>
      <c r="F558" s="88" t="s">
        <v>266</v>
      </c>
      <c r="G558" s="89"/>
      <c r="H558" s="89">
        <v>103741500</v>
      </c>
      <c r="I558" s="83">
        <f t="shared" si="20"/>
        <v>6</v>
      </c>
    </row>
    <row r="559" spans="1:9" s="240" customFormat="1" ht="19.5" customHeight="1">
      <c r="A559" s="85">
        <f t="shared" si="21"/>
        <v>42162</v>
      </c>
      <c r="B559" s="86" t="s">
        <v>399</v>
      </c>
      <c r="C559" s="85">
        <v>42162</v>
      </c>
      <c r="D559" s="87" t="s">
        <v>342</v>
      </c>
      <c r="E559" s="87" t="s">
        <v>305</v>
      </c>
      <c r="F559" s="88" t="s">
        <v>266</v>
      </c>
      <c r="G559" s="89"/>
      <c r="H559" s="89">
        <v>91915000</v>
      </c>
      <c r="I559" s="83">
        <f t="shared" si="20"/>
        <v>6</v>
      </c>
    </row>
    <row r="560" spans="1:9" s="90" customFormat="1" ht="19.5" customHeight="1">
      <c r="A560" s="85">
        <f t="shared" si="21"/>
        <v>42162</v>
      </c>
      <c r="B560" s="86" t="s">
        <v>400</v>
      </c>
      <c r="C560" s="85">
        <v>42162</v>
      </c>
      <c r="D560" s="87" t="s">
        <v>342</v>
      </c>
      <c r="E560" s="87" t="s">
        <v>306</v>
      </c>
      <c r="F560" s="88" t="s">
        <v>266</v>
      </c>
      <c r="G560" s="89"/>
      <c r="H560" s="89">
        <v>99122500</v>
      </c>
      <c r="I560" s="83">
        <f t="shared" si="20"/>
        <v>6</v>
      </c>
    </row>
    <row r="561" spans="1:9" s="90" customFormat="1" ht="19.5" customHeight="1">
      <c r="A561" s="85">
        <f t="shared" si="21"/>
        <v>42176</v>
      </c>
      <c r="B561" s="86" t="s">
        <v>597</v>
      </c>
      <c r="C561" s="85">
        <v>42176</v>
      </c>
      <c r="D561" s="87" t="s">
        <v>342</v>
      </c>
      <c r="E561" s="206" t="s">
        <v>118</v>
      </c>
      <c r="F561" s="88" t="s">
        <v>266</v>
      </c>
      <c r="G561" s="89"/>
      <c r="H561" s="89">
        <v>114369500</v>
      </c>
      <c r="I561" s="83">
        <f t="shared" si="20"/>
        <v>6</v>
      </c>
    </row>
    <row r="562" spans="1:9" s="90" customFormat="1" ht="19.5" customHeight="1">
      <c r="A562" s="85">
        <f t="shared" si="21"/>
        <v>42176</v>
      </c>
      <c r="B562" s="86" t="s">
        <v>598</v>
      </c>
      <c r="C562" s="85">
        <v>42176</v>
      </c>
      <c r="D562" s="87" t="s">
        <v>342</v>
      </c>
      <c r="E562" s="87" t="s">
        <v>304</v>
      </c>
      <c r="F562" s="88" t="s">
        <v>266</v>
      </c>
      <c r="G562" s="89"/>
      <c r="H562" s="89">
        <v>116030000</v>
      </c>
      <c r="I562" s="83">
        <f t="shared" si="20"/>
        <v>6</v>
      </c>
    </row>
    <row r="563" spans="1:9" s="90" customFormat="1" ht="19.5" customHeight="1">
      <c r="A563" s="85">
        <f t="shared" si="21"/>
        <v>42176</v>
      </c>
      <c r="B563" s="86" t="s">
        <v>599</v>
      </c>
      <c r="C563" s="85">
        <v>42176</v>
      </c>
      <c r="D563" s="87" t="s">
        <v>342</v>
      </c>
      <c r="E563" s="87" t="s">
        <v>305</v>
      </c>
      <c r="F563" s="88" t="s">
        <v>266</v>
      </c>
      <c r="G563" s="89"/>
      <c r="H563" s="89">
        <v>120868000</v>
      </c>
      <c r="I563" s="83">
        <f t="shared" si="20"/>
        <v>6</v>
      </c>
    </row>
    <row r="564" spans="1:9" s="90" customFormat="1" ht="19.5" customHeight="1">
      <c r="A564" s="85">
        <f t="shared" si="21"/>
        <v>42176</v>
      </c>
      <c r="B564" s="86" t="s">
        <v>600</v>
      </c>
      <c r="C564" s="85">
        <v>42176</v>
      </c>
      <c r="D564" s="87" t="s">
        <v>342</v>
      </c>
      <c r="E564" s="206" t="s">
        <v>117</v>
      </c>
      <c r="F564" s="88" t="s">
        <v>266</v>
      </c>
      <c r="G564" s="89"/>
      <c r="H564" s="89">
        <v>140281500</v>
      </c>
      <c r="I564" s="83">
        <f t="shared" si="20"/>
        <v>6</v>
      </c>
    </row>
    <row r="565" spans="1:9" s="90" customFormat="1" ht="19.5" customHeight="1">
      <c r="A565" s="85">
        <f t="shared" si="21"/>
        <v>42180</v>
      </c>
      <c r="B565" s="86" t="s">
        <v>601</v>
      </c>
      <c r="C565" s="85">
        <v>42180</v>
      </c>
      <c r="D565" s="87" t="s">
        <v>342</v>
      </c>
      <c r="E565" s="206" t="s">
        <v>307</v>
      </c>
      <c r="F565" s="88" t="s">
        <v>266</v>
      </c>
      <c r="G565" s="89"/>
      <c r="H565" s="89">
        <v>111725000</v>
      </c>
      <c r="I565" s="83">
        <f t="shared" si="20"/>
        <v>6</v>
      </c>
    </row>
    <row r="566" spans="1:9" s="90" customFormat="1" ht="19.5" customHeight="1">
      <c r="A566" s="85">
        <f t="shared" si="21"/>
        <v>42180</v>
      </c>
      <c r="B566" s="86" t="s">
        <v>602</v>
      </c>
      <c r="C566" s="85">
        <v>42180</v>
      </c>
      <c r="D566" s="87" t="s">
        <v>342</v>
      </c>
      <c r="E566" s="206" t="s">
        <v>108</v>
      </c>
      <c r="F566" s="88" t="s">
        <v>266</v>
      </c>
      <c r="G566" s="89"/>
      <c r="H566" s="89">
        <v>117465000</v>
      </c>
      <c r="I566" s="83">
        <f t="shared" si="20"/>
        <v>6</v>
      </c>
    </row>
    <row r="567" spans="1:9" s="90" customFormat="1" ht="19.5" customHeight="1">
      <c r="A567" s="85">
        <f t="shared" si="21"/>
        <v>42180</v>
      </c>
      <c r="B567" s="86" t="s">
        <v>603</v>
      </c>
      <c r="C567" s="85">
        <v>42180</v>
      </c>
      <c r="D567" s="87" t="s">
        <v>342</v>
      </c>
      <c r="E567" s="206" t="s">
        <v>117</v>
      </c>
      <c r="F567" s="88" t="s">
        <v>266</v>
      </c>
      <c r="G567" s="89"/>
      <c r="H567" s="89">
        <v>123348500</v>
      </c>
      <c r="I567" s="83">
        <f t="shared" si="20"/>
        <v>6</v>
      </c>
    </row>
    <row r="568" spans="1:9" s="90" customFormat="1" ht="19.5" customHeight="1">
      <c r="A568" s="85">
        <f t="shared" si="21"/>
        <v>42170</v>
      </c>
      <c r="B568" s="86" t="s">
        <v>455</v>
      </c>
      <c r="C568" s="85">
        <v>42170</v>
      </c>
      <c r="D568" s="87" t="s">
        <v>604</v>
      </c>
      <c r="E568" s="206" t="s">
        <v>312</v>
      </c>
      <c r="F568" s="88" t="s">
        <v>266</v>
      </c>
      <c r="G568" s="89"/>
      <c r="H568" s="89">
        <v>113975000</v>
      </c>
      <c r="I568" s="83">
        <f t="shared" si="20"/>
        <v>6</v>
      </c>
    </row>
    <row r="569" spans="1:9" s="90" customFormat="1" ht="19.5" customHeight="1">
      <c r="A569" s="85">
        <f t="shared" si="21"/>
        <v>42170</v>
      </c>
      <c r="B569" s="86" t="s">
        <v>456</v>
      </c>
      <c r="C569" s="85">
        <v>42170</v>
      </c>
      <c r="D569" s="87" t="s">
        <v>604</v>
      </c>
      <c r="E569" s="87" t="s">
        <v>107</v>
      </c>
      <c r="F569" s="88" t="s">
        <v>266</v>
      </c>
      <c r="G569" s="89"/>
      <c r="H569" s="89">
        <v>104810000</v>
      </c>
      <c r="I569" s="83">
        <f t="shared" si="20"/>
        <v>6</v>
      </c>
    </row>
    <row r="570" spans="1:9" s="90" customFormat="1" ht="19.5" customHeight="1">
      <c r="A570" s="85">
        <f t="shared" si="21"/>
        <v>42170</v>
      </c>
      <c r="B570" s="86" t="s">
        <v>457</v>
      </c>
      <c r="C570" s="85">
        <v>42170</v>
      </c>
      <c r="D570" s="87" t="s">
        <v>604</v>
      </c>
      <c r="E570" s="87" t="s">
        <v>313</v>
      </c>
      <c r="F570" s="88" t="s">
        <v>266</v>
      </c>
      <c r="G570" s="89"/>
      <c r="H570" s="89">
        <v>119615000</v>
      </c>
      <c r="I570" s="83">
        <f t="shared" si="20"/>
        <v>6</v>
      </c>
    </row>
    <row r="571" spans="1:9" s="90" customFormat="1" ht="19.5" customHeight="1">
      <c r="A571" s="85">
        <f t="shared" si="21"/>
        <v>42185</v>
      </c>
      <c r="B571" s="86" t="s">
        <v>717</v>
      </c>
      <c r="C571" s="85">
        <v>42185</v>
      </c>
      <c r="D571" s="87" t="s">
        <v>350</v>
      </c>
      <c r="E571" s="206" t="s">
        <v>105</v>
      </c>
      <c r="F571" s="88" t="s">
        <v>349</v>
      </c>
      <c r="G571" s="89">
        <v>79068000</v>
      </c>
      <c r="H571" s="89"/>
      <c r="I571" s="83">
        <f t="shared" si="20"/>
        <v>6</v>
      </c>
    </row>
    <row r="572" spans="1:9" s="90" customFormat="1" ht="19.5" customHeight="1">
      <c r="A572" s="85">
        <f t="shared" si="21"/>
        <v>42185</v>
      </c>
      <c r="B572" s="86" t="s">
        <v>717</v>
      </c>
      <c r="C572" s="85">
        <v>42185</v>
      </c>
      <c r="D572" s="87" t="s">
        <v>350</v>
      </c>
      <c r="E572" s="87" t="s">
        <v>118</v>
      </c>
      <c r="F572" s="88" t="s">
        <v>349</v>
      </c>
      <c r="G572" s="89">
        <v>237852500</v>
      </c>
      <c r="H572" s="89"/>
      <c r="I572" s="83"/>
    </row>
    <row r="573" spans="1:9" s="90" customFormat="1" ht="19.5" customHeight="1">
      <c r="A573" s="85">
        <f t="shared" si="21"/>
        <v>42185</v>
      </c>
      <c r="B573" s="86" t="s">
        <v>717</v>
      </c>
      <c r="C573" s="85">
        <v>42185</v>
      </c>
      <c r="D573" s="87" t="s">
        <v>350</v>
      </c>
      <c r="E573" s="87" t="s">
        <v>304</v>
      </c>
      <c r="F573" s="88" t="s">
        <v>349</v>
      </c>
      <c r="G573" s="89">
        <v>232886000</v>
      </c>
      <c r="H573" s="89"/>
      <c r="I573" s="83"/>
    </row>
    <row r="574" spans="1:9" s="90" customFormat="1" ht="19.5" customHeight="1">
      <c r="A574" s="85">
        <f t="shared" si="21"/>
        <v>42185</v>
      </c>
      <c r="B574" s="86" t="s">
        <v>717</v>
      </c>
      <c r="C574" s="85">
        <v>42185</v>
      </c>
      <c r="D574" s="87" t="s">
        <v>350</v>
      </c>
      <c r="E574" s="87" t="s">
        <v>305</v>
      </c>
      <c r="F574" s="88" t="s">
        <v>349</v>
      </c>
      <c r="G574" s="89">
        <v>240316000</v>
      </c>
      <c r="H574" s="89"/>
      <c r="I574" s="83"/>
    </row>
    <row r="575" spans="1:9" s="90" customFormat="1" ht="19.5" customHeight="1">
      <c r="A575" s="85">
        <f t="shared" si="21"/>
        <v>42185</v>
      </c>
      <c r="B575" s="86" t="s">
        <v>717</v>
      </c>
      <c r="C575" s="85">
        <v>42185</v>
      </c>
      <c r="D575" s="87" t="s">
        <v>350</v>
      </c>
      <c r="E575" s="87" t="s">
        <v>306</v>
      </c>
      <c r="F575" s="88" t="s">
        <v>349</v>
      </c>
      <c r="G575" s="89">
        <v>76740000</v>
      </c>
      <c r="H575" s="89"/>
      <c r="I575" s="83"/>
    </row>
    <row r="576" spans="1:9" s="90" customFormat="1" ht="19.5" customHeight="1">
      <c r="A576" s="85">
        <f t="shared" si="21"/>
        <v>42185</v>
      </c>
      <c r="B576" s="86" t="s">
        <v>717</v>
      </c>
      <c r="C576" s="85">
        <v>42185</v>
      </c>
      <c r="D576" s="87" t="s">
        <v>350</v>
      </c>
      <c r="E576" s="87" t="s">
        <v>117</v>
      </c>
      <c r="F576" s="88" t="s">
        <v>349</v>
      </c>
      <c r="G576" s="89">
        <v>95112500</v>
      </c>
      <c r="H576" s="89"/>
      <c r="I576" s="83"/>
    </row>
    <row r="577" spans="1:9" s="90" customFormat="1" ht="19.5" customHeight="1">
      <c r="A577" s="85">
        <f t="shared" si="21"/>
        <v>42185</v>
      </c>
      <c r="B577" s="86" t="s">
        <v>717</v>
      </c>
      <c r="C577" s="85">
        <v>42185</v>
      </c>
      <c r="D577" s="87" t="s">
        <v>350</v>
      </c>
      <c r="E577" s="87" t="s">
        <v>307</v>
      </c>
      <c r="F577" s="88" t="s">
        <v>349</v>
      </c>
      <c r="G577" s="89">
        <v>95375000</v>
      </c>
      <c r="H577" s="89"/>
      <c r="I577" s="83"/>
    </row>
    <row r="578" spans="1:9" s="90" customFormat="1" ht="19.5" customHeight="1">
      <c r="A578" s="85">
        <f t="shared" ref="A578:A586" si="22">C578</f>
        <v>42185</v>
      </c>
      <c r="B578" s="86" t="s">
        <v>716</v>
      </c>
      <c r="C578" s="85">
        <v>42185</v>
      </c>
      <c r="D578" s="87" t="s">
        <v>350</v>
      </c>
      <c r="E578" s="87" t="s">
        <v>120</v>
      </c>
      <c r="F578" s="88" t="s">
        <v>349</v>
      </c>
      <c r="G578" s="89">
        <v>142989000</v>
      </c>
      <c r="H578" s="89"/>
      <c r="I578" s="83"/>
    </row>
    <row r="579" spans="1:9" s="90" customFormat="1" ht="19.5" customHeight="1">
      <c r="A579" s="85">
        <f t="shared" si="22"/>
        <v>42185</v>
      </c>
      <c r="B579" s="86" t="s">
        <v>716</v>
      </c>
      <c r="C579" s="85">
        <v>42185</v>
      </c>
      <c r="D579" s="87" t="s">
        <v>350</v>
      </c>
      <c r="E579" s="87" t="s">
        <v>312</v>
      </c>
      <c r="F579" s="88" t="s">
        <v>349</v>
      </c>
      <c r="G579" s="89">
        <v>260935000</v>
      </c>
      <c r="H579" s="89"/>
      <c r="I579" s="83"/>
    </row>
    <row r="580" spans="1:9" s="90" customFormat="1" ht="19.5" customHeight="1">
      <c r="A580" s="85">
        <f t="shared" si="22"/>
        <v>42185</v>
      </c>
      <c r="B580" s="86" t="s">
        <v>716</v>
      </c>
      <c r="C580" s="85">
        <v>42185</v>
      </c>
      <c r="D580" s="87" t="s">
        <v>350</v>
      </c>
      <c r="E580" s="87" t="s">
        <v>107</v>
      </c>
      <c r="F580" s="88" t="s">
        <v>349</v>
      </c>
      <c r="G580" s="89">
        <v>246919000</v>
      </c>
      <c r="H580" s="89"/>
      <c r="I580" s="83"/>
    </row>
    <row r="581" spans="1:9" s="90" customFormat="1" ht="19.5" customHeight="1">
      <c r="A581" s="85">
        <f t="shared" si="22"/>
        <v>42185</v>
      </c>
      <c r="B581" s="86" t="s">
        <v>716</v>
      </c>
      <c r="C581" s="85">
        <v>42185</v>
      </c>
      <c r="D581" s="87" t="s">
        <v>350</v>
      </c>
      <c r="E581" s="87" t="s">
        <v>313</v>
      </c>
      <c r="F581" s="88" t="s">
        <v>349</v>
      </c>
      <c r="G581" s="89">
        <v>268324000</v>
      </c>
      <c r="H581" s="89"/>
      <c r="I581" s="83"/>
    </row>
    <row r="582" spans="1:9" s="90" customFormat="1" ht="19.5" customHeight="1">
      <c r="A582" s="85">
        <f t="shared" si="22"/>
        <v>42185</v>
      </c>
      <c r="B582" s="86" t="s">
        <v>716</v>
      </c>
      <c r="C582" s="85">
        <v>42185</v>
      </c>
      <c r="D582" s="87" t="s">
        <v>350</v>
      </c>
      <c r="E582" s="87" t="s">
        <v>591</v>
      </c>
      <c r="F582" s="88" t="s">
        <v>349</v>
      </c>
      <c r="G582" s="89">
        <v>221650000</v>
      </c>
      <c r="H582" s="89"/>
      <c r="I582" s="83"/>
    </row>
    <row r="583" spans="1:9" s="90" customFormat="1" ht="19.5" customHeight="1">
      <c r="A583" s="85">
        <f t="shared" si="22"/>
        <v>42185</v>
      </c>
      <c r="B583" s="86" t="s">
        <v>716</v>
      </c>
      <c r="C583" s="85">
        <v>42185</v>
      </c>
      <c r="D583" s="87" t="s">
        <v>350</v>
      </c>
      <c r="E583" s="87" t="s">
        <v>314</v>
      </c>
      <c r="F583" s="88" t="s">
        <v>349</v>
      </c>
      <c r="G583" s="89">
        <v>212465000</v>
      </c>
      <c r="H583" s="89"/>
      <c r="I583" s="83"/>
    </row>
    <row r="584" spans="1:9" s="90" customFormat="1" ht="19.5" customHeight="1">
      <c r="A584" s="85">
        <f t="shared" si="22"/>
        <v>42185</v>
      </c>
      <c r="B584" s="86" t="s">
        <v>716</v>
      </c>
      <c r="C584" s="85">
        <v>42185</v>
      </c>
      <c r="D584" s="87" t="s">
        <v>350</v>
      </c>
      <c r="E584" s="87" t="s">
        <v>315</v>
      </c>
      <c r="F584" s="88" t="s">
        <v>349</v>
      </c>
      <c r="G584" s="89">
        <v>147246000</v>
      </c>
      <c r="H584" s="89"/>
      <c r="I584" s="83"/>
    </row>
    <row r="585" spans="1:9" s="90" customFormat="1" ht="19.5" customHeight="1">
      <c r="A585" s="85">
        <f t="shared" si="22"/>
        <v>42185</v>
      </c>
      <c r="B585" s="86" t="s">
        <v>716</v>
      </c>
      <c r="C585" s="85">
        <v>42185</v>
      </c>
      <c r="D585" s="87" t="s">
        <v>350</v>
      </c>
      <c r="E585" s="87" t="s">
        <v>592</v>
      </c>
      <c r="F585" s="88" t="s">
        <v>349</v>
      </c>
      <c r="G585" s="89">
        <v>141130000</v>
      </c>
      <c r="H585" s="89"/>
      <c r="I585" s="83"/>
    </row>
    <row r="586" spans="1:9" s="90" customFormat="1" ht="19.5" customHeight="1">
      <c r="A586" s="85">
        <f t="shared" si="22"/>
        <v>42185</v>
      </c>
      <c r="B586" s="86" t="s">
        <v>716</v>
      </c>
      <c r="C586" s="85">
        <v>42185</v>
      </c>
      <c r="D586" s="87" t="s">
        <v>350</v>
      </c>
      <c r="E586" s="87" t="s">
        <v>593</v>
      </c>
      <c r="F586" s="88" t="s">
        <v>349</v>
      </c>
      <c r="G586" s="89">
        <v>148742000</v>
      </c>
      <c r="H586" s="89"/>
      <c r="I586" s="83"/>
    </row>
    <row r="587" spans="1:9" s="90" customFormat="1" ht="19.5" customHeight="1">
      <c r="A587" s="85">
        <f t="shared" ref="A587" si="23">C587</f>
        <v>42185</v>
      </c>
      <c r="B587" s="86" t="s">
        <v>716</v>
      </c>
      <c r="C587" s="85">
        <v>42185</v>
      </c>
      <c r="D587" s="87" t="s">
        <v>350</v>
      </c>
      <c r="E587" s="87" t="s">
        <v>108</v>
      </c>
      <c r="F587" s="88" t="s">
        <v>349</v>
      </c>
      <c r="G587" s="89">
        <v>100275000</v>
      </c>
      <c r="H587" s="89"/>
      <c r="I587" s="83"/>
    </row>
    <row r="588" spans="1:9" s="90" customFormat="1" ht="19.5" customHeight="1">
      <c r="A588" s="85">
        <v>42205</v>
      </c>
      <c r="B588" s="86" t="s">
        <v>391</v>
      </c>
      <c r="C588" s="85">
        <v>42205</v>
      </c>
      <c r="D588" s="87" t="s">
        <v>275</v>
      </c>
      <c r="E588" s="206" t="s">
        <v>90</v>
      </c>
      <c r="F588" s="88" t="s">
        <v>132</v>
      </c>
      <c r="G588" s="89"/>
      <c r="H588" s="89">
        <v>6000000</v>
      </c>
      <c r="I588" s="83">
        <f t="shared" si="20"/>
        <v>7</v>
      </c>
    </row>
    <row r="589" spans="1:9" s="90" customFormat="1" ht="19.5" customHeight="1">
      <c r="A589" s="85">
        <v>42205</v>
      </c>
      <c r="B589" s="86" t="s">
        <v>391</v>
      </c>
      <c r="C589" s="85">
        <v>42205</v>
      </c>
      <c r="D589" s="87" t="s">
        <v>431</v>
      </c>
      <c r="E589" s="206" t="s">
        <v>90</v>
      </c>
      <c r="F589" s="88" t="s">
        <v>132</v>
      </c>
      <c r="G589" s="89"/>
      <c r="H589" s="89">
        <v>4420000</v>
      </c>
      <c r="I589" s="83">
        <f t="shared" si="20"/>
        <v>7</v>
      </c>
    </row>
    <row r="590" spans="1:9" s="90" customFormat="1" ht="19.5" customHeight="1">
      <c r="A590" s="85">
        <v>42205</v>
      </c>
      <c r="B590" s="86" t="s">
        <v>391</v>
      </c>
      <c r="C590" s="85">
        <v>42205</v>
      </c>
      <c r="D590" s="87" t="s">
        <v>432</v>
      </c>
      <c r="E590" s="206" t="s">
        <v>90</v>
      </c>
      <c r="F590" s="88" t="s">
        <v>132</v>
      </c>
      <c r="G590" s="89"/>
      <c r="H590" s="89">
        <v>650000</v>
      </c>
      <c r="I590" s="83">
        <f t="shared" si="20"/>
        <v>7</v>
      </c>
    </row>
    <row r="591" spans="1:9" s="90" customFormat="1" ht="19.5" customHeight="1">
      <c r="A591" s="85">
        <v>42205</v>
      </c>
      <c r="B591" s="86" t="s">
        <v>391</v>
      </c>
      <c r="C591" s="85">
        <v>42205</v>
      </c>
      <c r="D591" s="87" t="s">
        <v>276</v>
      </c>
      <c r="E591" s="206" t="s">
        <v>90</v>
      </c>
      <c r="F591" s="88" t="s">
        <v>76</v>
      </c>
      <c r="G591" s="89"/>
      <c r="H591" s="89">
        <v>1107000</v>
      </c>
      <c r="I591" s="83">
        <f t="shared" si="20"/>
        <v>7</v>
      </c>
    </row>
    <row r="592" spans="1:9" s="90" customFormat="1" ht="19.5" customHeight="1">
      <c r="A592" s="85">
        <v>42215</v>
      </c>
      <c r="B592" s="86" t="s">
        <v>393</v>
      </c>
      <c r="C592" s="85">
        <v>42215</v>
      </c>
      <c r="D592" s="87" t="s">
        <v>552</v>
      </c>
      <c r="E592" s="206" t="s">
        <v>90</v>
      </c>
      <c r="F592" s="88" t="s">
        <v>132</v>
      </c>
      <c r="G592" s="89"/>
      <c r="H592" s="89">
        <v>10875000</v>
      </c>
      <c r="I592" s="83">
        <f t="shared" si="20"/>
        <v>7</v>
      </c>
    </row>
    <row r="593" spans="1:9" s="90" customFormat="1" ht="19.5" customHeight="1">
      <c r="A593" s="85">
        <v>42215</v>
      </c>
      <c r="B593" s="86" t="s">
        <v>393</v>
      </c>
      <c r="C593" s="85">
        <v>42215</v>
      </c>
      <c r="D593" s="87" t="s">
        <v>275</v>
      </c>
      <c r="E593" s="206" t="s">
        <v>90</v>
      </c>
      <c r="F593" s="88" t="s">
        <v>132</v>
      </c>
      <c r="G593" s="89"/>
      <c r="H593" s="89">
        <v>7810000</v>
      </c>
      <c r="I593" s="83">
        <f t="shared" si="20"/>
        <v>7</v>
      </c>
    </row>
    <row r="594" spans="1:9" s="90" customFormat="1" ht="19.5" customHeight="1">
      <c r="A594" s="85">
        <v>42215</v>
      </c>
      <c r="B594" s="86" t="s">
        <v>393</v>
      </c>
      <c r="C594" s="85">
        <v>42215</v>
      </c>
      <c r="D594" s="87" t="s">
        <v>431</v>
      </c>
      <c r="E594" s="206" t="s">
        <v>90</v>
      </c>
      <c r="F594" s="88" t="s">
        <v>132</v>
      </c>
      <c r="G594" s="89"/>
      <c r="H594" s="89">
        <v>17000000</v>
      </c>
      <c r="I594" s="83">
        <f t="shared" si="20"/>
        <v>7</v>
      </c>
    </row>
    <row r="595" spans="1:9" s="90" customFormat="1" ht="19.5" customHeight="1">
      <c r="A595" s="85">
        <v>42215</v>
      </c>
      <c r="B595" s="86" t="s">
        <v>393</v>
      </c>
      <c r="C595" s="85">
        <v>42215</v>
      </c>
      <c r="D595" s="87" t="s">
        <v>432</v>
      </c>
      <c r="E595" s="206" t="s">
        <v>90</v>
      </c>
      <c r="F595" s="88" t="s">
        <v>132</v>
      </c>
      <c r="G595" s="89"/>
      <c r="H595" s="89">
        <v>2500000</v>
      </c>
      <c r="I595" s="83">
        <f t="shared" si="20"/>
        <v>7</v>
      </c>
    </row>
    <row r="596" spans="1:9" s="90" customFormat="1" ht="19.5" customHeight="1">
      <c r="A596" s="85">
        <v>42215</v>
      </c>
      <c r="B596" s="86" t="s">
        <v>393</v>
      </c>
      <c r="C596" s="85">
        <v>42215</v>
      </c>
      <c r="D596" s="87" t="s">
        <v>276</v>
      </c>
      <c r="E596" s="206" t="s">
        <v>90</v>
      </c>
      <c r="F596" s="88" t="s">
        <v>76</v>
      </c>
      <c r="G596" s="89"/>
      <c r="H596" s="89">
        <v>3818500</v>
      </c>
      <c r="I596" s="83">
        <f t="shared" si="20"/>
        <v>7</v>
      </c>
    </row>
    <row r="597" spans="1:9" s="90" customFormat="1" ht="19.5" customHeight="1">
      <c r="A597" s="85">
        <v>42186</v>
      </c>
      <c r="B597" s="88" t="s">
        <v>557</v>
      </c>
      <c r="C597" s="85">
        <v>42061</v>
      </c>
      <c r="D597" s="87" t="s">
        <v>555</v>
      </c>
      <c r="E597" s="206" t="s">
        <v>95</v>
      </c>
      <c r="F597" s="88" t="s">
        <v>284</v>
      </c>
      <c r="G597" s="89"/>
      <c r="H597" s="89">
        <v>24336000</v>
      </c>
      <c r="I597" s="83">
        <f t="shared" si="20"/>
        <v>7</v>
      </c>
    </row>
    <row r="598" spans="1:9" s="90" customFormat="1" ht="19.5" customHeight="1">
      <c r="A598" s="85">
        <v>42186</v>
      </c>
      <c r="B598" s="88" t="s">
        <v>557</v>
      </c>
      <c r="C598" s="85">
        <v>42061</v>
      </c>
      <c r="D598" s="87" t="s">
        <v>556</v>
      </c>
      <c r="E598" s="206" t="s">
        <v>95</v>
      </c>
      <c r="F598" s="88" t="s">
        <v>76</v>
      </c>
      <c r="G598" s="89"/>
      <c r="H598" s="89">
        <v>2433600</v>
      </c>
      <c r="I598" s="83">
        <f t="shared" si="20"/>
        <v>7</v>
      </c>
    </row>
    <row r="599" spans="1:9" s="90" customFormat="1" ht="19.5" customHeight="1">
      <c r="A599" s="85">
        <v>42186</v>
      </c>
      <c r="B599" s="88" t="s">
        <v>554</v>
      </c>
      <c r="C599" s="85">
        <v>42062</v>
      </c>
      <c r="D599" s="87" t="s">
        <v>555</v>
      </c>
      <c r="E599" s="206" t="s">
        <v>95</v>
      </c>
      <c r="F599" s="88" t="s">
        <v>284</v>
      </c>
      <c r="G599" s="89"/>
      <c r="H599" s="89">
        <v>41640000</v>
      </c>
      <c r="I599" s="83">
        <f t="shared" si="20"/>
        <v>7</v>
      </c>
    </row>
    <row r="600" spans="1:9" s="90" customFormat="1" ht="19.5" customHeight="1">
      <c r="A600" s="85">
        <v>42186</v>
      </c>
      <c r="B600" s="88" t="s">
        <v>554</v>
      </c>
      <c r="C600" s="85">
        <v>42062</v>
      </c>
      <c r="D600" s="87" t="s">
        <v>556</v>
      </c>
      <c r="E600" s="206" t="s">
        <v>95</v>
      </c>
      <c r="F600" s="88" t="s">
        <v>76</v>
      </c>
      <c r="G600" s="89"/>
      <c r="H600" s="89">
        <v>4164000</v>
      </c>
      <c r="I600" s="83">
        <f t="shared" si="20"/>
        <v>7</v>
      </c>
    </row>
    <row r="601" spans="1:9" s="90" customFormat="1" ht="19.5" customHeight="1">
      <c r="A601" s="85">
        <v>42186</v>
      </c>
      <c r="B601" s="88" t="s">
        <v>553</v>
      </c>
      <c r="C601" s="85">
        <v>42083</v>
      </c>
      <c r="D601" s="87" t="s">
        <v>555</v>
      </c>
      <c r="E601" s="206" t="s">
        <v>95</v>
      </c>
      <c r="F601" s="88" t="s">
        <v>284</v>
      </c>
      <c r="G601" s="89"/>
      <c r="H601" s="89">
        <v>31010000</v>
      </c>
      <c r="I601" s="83">
        <f t="shared" si="20"/>
        <v>7</v>
      </c>
    </row>
    <row r="602" spans="1:9" s="90" customFormat="1" ht="19.5" customHeight="1">
      <c r="A602" s="85">
        <v>42186</v>
      </c>
      <c r="B602" s="88" t="s">
        <v>553</v>
      </c>
      <c r="C602" s="85">
        <v>42083</v>
      </c>
      <c r="D602" s="87" t="s">
        <v>556</v>
      </c>
      <c r="E602" s="206" t="s">
        <v>95</v>
      </c>
      <c r="F602" s="88" t="s">
        <v>76</v>
      </c>
      <c r="G602" s="89"/>
      <c r="H602" s="89">
        <v>3101000</v>
      </c>
      <c r="I602" s="83">
        <f t="shared" si="20"/>
        <v>7</v>
      </c>
    </row>
    <row r="603" spans="1:9" s="90" customFormat="1" ht="19.5" customHeight="1">
      <c r="A603" s="85">
        <v>42191</v>
      </c>
      <c r="B603" s="88" t="s">
        <v>558</v>
      </c>
      <c r="C603" s="85">
        <v>42191</v>
      </c>
      <c r="D603" s="87" t="s">
        <v>559</v>
      </c>
      <c r="E603" s="206" t="s">
        <v>100</v>
      </c>
      <c r="F603" s="88" t="s">
        <v>222</v>
      </c>
      <c r="G603" s="89"/>
      <c r="H603" s="89">
        <v>28885600</v>
      </c>
      <c r="I603" s="83">
        <f t="shared" si="20"/>
        <v>7</v>
      </c>
    </row>
    <row r="604" spans="1:9" s="90" customFormat="1" ht="19.5" customHeight="1">
      <c r="A604" s="85">
        <v>42191</v>
      </c>
      <c r="B604" s="88" t="s">
        <v>558</v>
      </c>
      <c r="C604" s="85">
        <v>42191</v>
      </c>
      <c r="D604" s="87" t="s">
        <v>560</v>
      </c>
      <c r="E604" s="206" t="s">
        <v>100</v>
      </c>
      <c r="F604" s="88" t="s">
        <v>76</v>
      </c>
      <c r="G604" s="89"/>
      <c r="H604" s="89">
        <v>2888560</v>
      </c>
      <c r="I604" s="83">
        <f t="shared" si="20"/>
        <v>7</v>
      </c>
    </row>
    <row r="605" spans="1:9" s="90" customFormat="1" ht="19.5" customHeight="1">
      <c r="A605" s="85">
        <v>42201</v>
      </c>
      <c r="B605" s="88" t="s">
        <v>576</v>
      </c>
      <c r="C605" s="85">
        <v>42201</v>
      </c>
      <c r="D605" s="87" t="s">
        <v>561</v>
      </c>
      <c r="E605" s="206" t="s">
        <v>100</v>
      </c>
      <c r="F605" s="88" t="s">
        <v>222</v>
      </c>
      <c r="G605" s="89"/>
      <c r="H605" s="89">
        <v>23455500</v>
      </c>
      <c r="I605" s="83">
        <f t="shared" si="20"/>
        <v>7</v>
      </c>
    </row>
    <row r="606" spans="1:9" s="90" customFormat="1" ht="19.5" customHeight="1">
      <c r="A606" s="85">
        <v>42201</v>
      </c>
      <c r="B606" s="88" t="s">
        <v>576</v>
      </c>
      <c r="C606" s="85">
        <v>42201</v>
      </c>
      <c r="D606" s="87" t="s">
        <v>562</v>
      </c>
      <c r="E606" s="206" t="s">
        <v>100</v>
      </c>
      <c r="F606" s="88" t="s">
        <v>76</v>
      </c>
      <c r="G606" s="89"/>
      <c r="H606" s="89">
        <v>2345550</v>
      </c>
      <c r="I606" s="83">
        <f t="shared" si="20"/>
        <v>7</v>
      </c>
    </row>
    <row r="607" spans="1:9" s="90" customFormat="1" ht="19.5" customHeight="1">
      <c r="A607" s="85">
        <v>42211</v>
      </c>
      <c r="B607" s="88" t="s">
        <v>577</v>
      </c>
      <c r="C607" s="85">
        <v>42211</v>
      </c>
      <c r="D607" s="87" t="s">
        <v>563</v>
      </c>
      <c r="E607" s="206" t="s">
        <v>100</v>
      </c>
      <c r="F607" s="88" t="s">
        <v>222</v>
      </c>
      <c r="G607" s="89"/>
      <c r="H607" s="89">
        <v>40347400</v>
      </c>
      <c r="I607" s="83">
        <f t="shared" ref="I607:I677" si="24">IF(A607&lt;&gt;"",MONTH(A607),"")</f>
        <v>7</v>
      </c>
    </row>
    <row r="608" spans="1:9" s="90" customFormat="1" ht="19.5" customHeight="1">
      <c r="A608" s="85">
        <v>42211</v>
      </c>
      <c r="B608" s="88" t="s">
        <v>577</v>
      </c>
      <c r="C608" s="85">
        <v>42211</v>
      </c>
      <c r="D608" s="87" t="s">
        <v>564</v>
      </c>
      <c r="E608" s="206" t="s">
        <v>100</v>
      </c>
      <c r="F608" s="88" t="s">
        <v>76</v>
      </c>
      <c r="G608" s="89"/>
      <c r="H608" s="89">
        <v>4034740</v>
      </c>
      <c r="I608" s="83">
        <f t="shared" si="24"/>
        <v>7</v>
      </c>
    </row>
    <row r="609" spans="1:9" s="90" customFormat="1" ht="19.5" customHeight="1">
      <c r="A609" s="237">
        <v>42186</v>
      </c>
      <c r="B609" s="152" t="s">
        <v>57</v>
      </c>
      <c r="C609" s="237">
        <v>42083</v>
      </c>
      <c r="D609" s="253" t="s">
        <v>568</v>
      </c>
      <c r="E609" s="206" t="s">
        <v>95</v>
      </c>
      <c r="F609" s="238" t="s">
        <v>284</v>
      </c>
      <c r="G609" s="239"/>
      <c r="H609" s="239">
        <v>39600</v>
      </c>
      <c r="I609" s="254">
        <f t="shared" si="24"/>
        <v>7</v>
      </c>
    </row>
    <row r="610" spans="1:9" s="90" customFormat="1" ht="19.5" customHeight="1">
      <c r="A610" s="85">
        <v>42209</v>
      </c>
      <c r="B610" s="88" t="s">
        <v>569</v>
      </c>
      <c r="C610" s="85">
        <v>42209</v>
      </c>
      <c r="D610" s="87" t="s">
        <v>208</v>
      </c>
      <c r="E610" s="206" t="s">
        <v>329</v>
      </c>
      <c r="F610" s="88" t="s">
        <v>284</v>
      </c>
      <c r="G610" s="89"/>
      <c r="H610" s="89">
        <v>22604400</v>
      </c>
      <c r="I610" s="83">
        <f t="shared" si="24"/>
        <v>7</v>
      </c>
    </row>
    <row r="611" spans="1:9" s="90" customFormat="1" ht="19.5" customHeight="1">
      <c r="A611" s="85">
        <v>42209</v>
      </c>
      <c r="B611" s="88" t="s">
        <v>570</v>
      </c>
      <c r="C611" s="85">
        <v>42209</v>
      </c>
      <c r="D611" s="87" t="s">
        <v>571</v>
      </c>
      <c r="E611" s="206" t="s">
        <v>329</v>
      </c>
      <c r="F611" s="88" t="s">
        <v>284</v>
      </c>
      <c r="G611" s="89"/>
      <c r="H611" s="89">
        <v>6617520</v>
      </c>
      <c r="I611" s="83">
        <f t="shared" si="24"/>
        <v>7</v>
      </c>
    </row>
    <row r="612" spans="1:9" s="90" customFormat="1" ht="19.5" customHeight="1">
      <c r="A612" s="85">
        <v>42209</v>
      </c>
      <c r="B612" s="88" t="s">
        <v>570</v>
      </c>
      <c r="C612" s="85">
        <v>42209</v>
      </c>
      <c r="D612" s="87" t="s">
        <v>572</v>
      </c>
      <c r="E612" s="206" t="s">
        <v>329</v>
      </c>
      <c r="F612" s="88" t="s">
        <v>76</v>
      </c>
      <c r="G612" s="89"/>
      <c r="H612" s="89">
        <v>661752</v>
      </c>
      <c r="I612" s="83">
        <f t="shared" si="24"/>
        <v>7</v>
      </c>
    </row>
    <row r="613" spans="1:9" s="90" customFormat="1" ht="19.5" customHeight="1">
      <c r="A613" s="85">
        <v>42215</v>
      </c>
      <c r="B613" s="88" t="s">
        <v>573</v>
      </c>
      <c r="C613" s="85">
        <v>42215</v>
      </c>
      <c r="D613" s="87" t="s">
        <v>574</v>
      </c>
      <c r="E613" s="206" t="s">
        <v>329</v>
      </c>
      <c r="F613" s="88" t="s">
        <v>284</v>
      </c>
      <c r="G613" s="89"/>
      <c r="H613" s="89">
        <v>3900000</v>
      </c>
      <c r="I613" s="83">
        <f t="shared" si="24"/>
        <v>7</v>
      </c>
    </row>
    <row r="614" spans="1:9" s="90" customFormat="1" ht="19.5" customHeight="1">
      <c r="A614" s="85">
        <v>42215</v>
      </c>
      <c r="B614" s="88" t="s">
        <v>573</v>
      </c>
      <c r="C614" s="85">
        <v>42215</v>
      </c>
      <c r="D614" s="87" t="s">
        <v>575</v>
      </c>
      <c r="E614" s="206" t="s">
        <v>329</v>
      </c>
      <c r="F614" s="88" t="s">
        <v>76</v>
      </c>
      <c r="G614" s="89"/>
      <c r="H614" s="89">
        <v>390000</v>
      </c>
      <c r="I614" s="83">
        <f t="shared" si="24"/>
        <v>7</v>
      </c>
    </row>
    <row r="615" spans="1:9" s="90" customFormat="1" ht="19.5" customHeight="1">
      <c r="A615" s="85">
        <v>42213</v>
      </c>
      <c r="B615" s="88" t="s">
        <v>578</v>
      </c>
      <c r="C615" s="85">
        <v>42213</v>
      </c>
      <c r="D615" s="87" t="s">
        <v>579</v>
      </c>
      <c r="E615" s="206" t="s">
        <v>327</v>
      </c>
      <c r="F615" s="88" t="s">
        <v>284</v>
      </c>
      <c r="G615" s="89"/>
      <c r="H615" s="89">
        <v>3985000</v>
      </c>
      <c r="I615" s="83">
        <f t="shared" si="24"/>
        <v>7</v>
      </c>
    </row>
    <row r="616" spans="1:9" s="90" customFormat="1" ht="19.5" customHeight="1">
      <c r="A616" s="85">
        <v>42215</v>
      </c>
      <c r="B616" s="88" t="s">
        <v>199</v>
      </c>
      <c r="C616" s="85">
        <v>42215</v>
      </c>
      <c r="D616" s="87" t="s">
        <v>580</v>
      </c>
      <c r="E616" s="206" t="s">
        <v>327</v>
      </c>
      <c r="F616" s="88" t="s">
        <v>284</v>
      </c>
      <c r="G616" s="89"/>
      <c r="H616" s="89">
        <v>300000</v>
      </c>
      <c r="I616" s="83">
        <f t="shared" si="24"/>
        <v>7</v>
      </c>
    </row>
    <row r="617" spans="1:9" s="90" customFormat="1" ht="19.5" customHeight="1">
      <c r="A617" s="85">
        <v>42216</v>
      </c>
      <c r="B617" s="88" t="s">
        <v>590</v>
      </c>
      <c r="C617" s="85">
        <v>42216</v>
      </c>
      <c r="D617" s="87" t="s">
        <v>194</v>
      </c>
      <c r="E617" s="206" t="s">
        <v>99</v>
      </c>
      <c r="F617" s="88" t="s">
        <v>284</v>
      </c>
      <c r="G617" s="89"/>
      <c r="H617" s="89">
        <v>2000000</v>
      </c>
      <c r="I617" s="83">
        <f t="shared" si="24"/>
        <v>7</v>
      </c>
    </row>
    <row r="618" spans="1:9" s="90" customFormat="1" ht="19.5" customHeight="1">
      <c r="A618" s="85">
        <v>42216</v>
      </c>
      <c r="B618" s="88" t="s">
        <v>590</v>
      </c>
      <c r="C618" s="85">
        <v>42216</v>
      </c>
      <c r="D618" s="87" t="s">
        <v>195</v>
      </c>
      <c r="E618" s="206" t="s">
        <v>99</v>
      </c>
      <c r="F618" s="88" t="s">
        <v>76</v>
      </c>
      <c r="G618" s="89"/>
      <c r="H618" s="89">
        <v>200000</v>
      </c>
      <c r="I618" s="83">
        <f t="shared" si="24"/>
        <v>7</v>
      </c>
    </row>
    <row r="619" spans="1:9" s="90" customFormat="1" ht="19.5" customHeight="1">
      <c r="A619" s="85">
        <v>42192</v>
      </c>
      <c r="B619" s="86" t="s">
        <v>141</v>
      </c>
      <c r="C619" s="85">
        <v>42192</v>
      </c>
      <c r="D619" s="87" t="s">
        <v>581</v>
      </c>
      <c r="E619" s="206" t="s">
        <v>100</v>
      </c>
      <c r="F619" s="88" t="s">
        <v>142</v>
      </c>
      <c r="G619" s="89">
        <v>30196210</v>
      </c>
      <c r="H619" s="89"/>
      <c r="I619" s="83">
        <f t="shared" si="24"/>
        <v>7</v>
      </c>
    </row>
    <row r="620" spans="1:9" s="90" customFormat="1" ht="19.5" customHeight="1">
      <c r="A620" s="85">
        <v>42208</v>
      </c>
      <c r="B620" s="86" t="s">
        <v>141</v>
      </c>
      <c r="C620" s="85">
        <v>42208</v>
      </c>
      <c r="D620" s="87" t="s">
        <v>582</v>
      </c>
      <c r="E620" s="206" t="s">
        <v>100</v>
      </c>
      <c r="F620" s="88" t="s">
        <v>142</v>
      </c>
      <c r="G620" s="89">
        <v>31774160</v>
      </c>
      <c r="H620" s="89"/>
      <c r="I620" s="83">
        <f t="shared" si="24"/>
        <v>7</v>
      </c>
    </row>
    <row r="621" spans="1:9" s="90" customFormat="1" ht="19.5" customHeight="1">
      <c r="A621" s="85">
        <v>42213</v>
      </c>
      <c r="B621" s="86" t="s">
        <v>141</v>
      </c>
      <c r="C621" s="85">
        <v>42213</v>
      </c>
      <c r="D621" s="87" t="s">
        <v>589</v>
      </c>
      <c r="E621" s="206" t="s">
        <v>327</v>
      </c>
      <c r="F621" s="88" t="s">
        <v>142</v>
      </c>
      <c r="G621" s="89">
        <v>3985000</v>
      </c>
      <c r="H621" s="89"/>
      <c r="I621" s="83">
        <f t="shared" si="24"/>
        <v>7</v>
      </c>
    </row>
    <row r="622" spans="1:9" s="90" customFormat="1" ht="19.5" customHeight="1">
      <c r="A622" s="85">
        <v>42213</v>
      </c>
      <c r="B622" s="86" t="s">
        <v>141</v>
      </c>
      <c r="C622" s="85">
        <v>42213</v>
      </c>
      <c r="D622" s="87" t="s">
        <v>584</v>
      </c>
      <c r="E622" s="206" t="s">
        <v>100</v>
      </c>
      <c r="F622" s="88" t="s">
        <v>142</v>
      </c>
      <c r="G622" s="89">
        <v>25801050</v>
      </c>
      <c r="H622" s="89"/>
      <c r="I622" s="83">
        <f t="shared" si="24"/>
        <v>7</v>
      </c>
    </row>
    <row r="623" spans="1:9" s="90" customFormat="1" ht="19.5" customHeight="1">
      <c r="A623" s="85">
        <v>42213</v>
      </c>
      <c r="B623" s="86" t="s">
        <v>141</v>
      </c>
      <c r="C623" s="85">
        <v>42213</v>
      </c>
      <c r="D623" s="87" t="s">
        <v>583</v>
      </c>
      <c r="E623" s="206" t="s">
        <v>327</v>
      </c>
      <c r="F623" s="88" t="s">
        <v>142</v>
      </c>
      <c r="G623" s="89">
        <v>300000</v>
      </c>
      <c r="H623" s="89"/>
      <c r="I623" s="83">
        <f t="shared" si="24"/>
        <v>7</v>
      </c>
    </row>
    <row r="624" spans="1:9" s="90" customFormat="1" ht="19.5" customHeight="1">
      <c r="A624" s="85">
        <v>42213</v>
      </c>
      <c r="B624" s="86" t="s">
        <v>141</v>
      </c>
      <c r="C624" s="85">
        <v>42213</v>
      </c>
      <c r="D624" s="87" t="s">
        <v>585</v>
      </c>
      <c r="E624" s="206" t="s">
        <v>329</v>
      </c>
      <c r="F624" s="88" t="s">
        <v>142</v>
      </c>
      <c r="G624" s="89">
        <v>100000000</v>
      </c>
      <c r="H624" s="89"/>
      <c r="I624" s="83">
        <f t="shared" si="24"/>
        <v>7</v>
      </c>
    </row>
    <row r="625" spans="1:9" s="90" customFormat="1" ht="19.5" customHeight="1">
      <c r="A625" s="85">
        <v>42213</v>
      </c>
      <c r="B625" s="86" t="s">
        <v>141</v>
      </c>
      <c r="C625" s="85">
        <v>42213</v>
      </c>
      <c r="D625" s="87" t="s">
        <v>586</v>
      </c>
      <c r="E625" s="206" t="s">
        <v>475</v>
      </c>
      <c r="F625" s="88" t="s">
        <v>142</v>
      </c>
      <c r="G625" s="89">
        <v>50000000</v>
      </c>
      <c r="H625" s="89"/>
      <c r="I625" s="83">
        <f t="shared" si="24"/>
        <v>7</v>
      </c>
    </row>
    <row r="626" spans="1:9" s="90" customFormat="1" ht="19.5" customHeight="1">
      <c r="A626" s="85">
        <v>42213</v>
      </c>
      <c r="B626" s="86" t="s">
        <v>141</v>
      </c>
      <c r="C626" s="85">
        <v>42213</v>
      </c>
      <c r="D626" s="87" t="s">
        <v>587</v>
      </c>
      <c r="E626" s="206" t="s">
        <v>99</v>
      </c>
      <c r="F626" s="88" t="s">
        <v>142</v>
      </c>
      <c r="G626" s="89">
        <v>66157153</v>
      </c>
      <c r="H626" s="89"/>
      <c r="I626" s="83">
        <f t="shared" si="24"/>
        <v>7</v>
      </c>
    </row>
    <row r="627" spans="1:9" s="90" customFormat="1" ht="19.5" customHeight="1">
      <c r="A627" s="85">
        <v>42213</v>
      </c>
      <c r="B627" s="86" t="s">
        <v>141</v>
      </c>
      <c r="C627" s="85">
        <v>42213</v>
      </c>
      <c r="D627" s="87" t="s">
        <v>588</v>
      </c>
      <c r="E627" s="206" t="s">
        <v>90</v>
      </c>
      <c r="F627" s="88" t="s">
        <v>142</v>
      </c>
      <c r="G627" s="89">
        <v>50000000</v>
      </c>
      <c r="H627" s="89"/>
      <c r="I627" s="83">
        <f t="shared" si="24"/>
        <v>7</v>
      </c>
    </row>
    <row r="628" spans="1:9" s="90" customFormat="1" ht="19.5" customHeight="1">
      <c r="A628" s="85">
        <f t="shared" ref="A628:A660" si="25">C628</f>
        <v>42190</v>
      </c>
      <c r="B628" s="86" t="s">
        <v>396</v>
      </c>
      <c r="C628" s="85">
        <v>42190</v>
      </c>
      <c r="D628" s="87" t="s">
        <v>345</v>
      </c>
      <c r="E628" s="206" t="s">
        <v>120</v>
      </c>
      <c r="F628" s="88" t="s">
        <v>266</v>
      </c>
      <c r="G628" s="89"/>
      <c r="H628" s="89">
        <v>71760000</v>
      </c>
      <c r="I628" s="83">
        <f t="shared" si="24"/>
        <v>7</v>
      </c>
    </row>
    <row r="629" spans="1:9" s="90" customFormat="1" ht="19.5" customHeight="1">
      <c r="A629" s="85">
        <f t="shared" si="25"/>
        <v>42190</v>
      </c>
      <c r="B629" s="86" t="s">
        <v>397</v>
      </c>
      <c r="C629" s="85">
        <v>42190</v>
      </c>
      <c r="D629" s="87" t="s">
        <v>345</v>
      </c>
      <c r="E629" s="206" t="s">
        <v>312</v>
      </c>
      <c r="F629" s="88" t="s">
        <v>266</v>
      </c>
      <c r="G629" s="89"/>
      <c r="H629" s="89">
        <v>73764000</v>
      </c>
      <c r="I629" s="83">
        <f t="shared" si="24"/>
        <v>7</v>
      </c>
    </row>
    <row r="630" spans="1:9" s="90" customFormat="1" ht="19.5" customHeight="1">
      <c r="A630" s="85">
        <f t="shared" si="25"/>
        <v>42190</v>
      </c>
      <c r="B630" s="86" t="s">
        <v>398</v>
      </c>
      <c r="C630" s="85">
        <v>42190</v>
      </c>
      <c r="D630" s="87" t="s">
        <v>345</v>
      </c>
      <c r="E630" s="87" t="s">
        <v>107</v>
      </c>
      <c r="F630" s="88" t="s">
        <v>266</v>
      </c>
      <c r="G630" s="89"/>
      <c r="H630" s="89">
        <v>71676000</v>
      </c>
      <c r="I630" s="83">
        <f t="shared" si="24"/>
        <v>7</v>
      </c>
    </row>
    <row r="631" spans="1:9" s="90" customFormat="1" ht="19.5" customHeight="1">
      <c r="A631" s="85">
        <f t="shared" si="25"/>
        <v>42190</v>
      </c>
      <c r="B631" s="86" t="s">
        <v>399</v>
      </c>
      <c r="C631" s="85">
        <v>42190</v>
      </c>
      <c r="D631" s="87" t="s">
        <v>345</v>
      </c>
      <c r="E631" s="87" t="s">
        <v>313</v>
      </c>
      <c r="F631" s="88" t="s">
        <v>266</v>
      </c>
      <c r="G631" s="89"/>
      <c r="H631" s="89">
        <v>71172000</v>
      </c>
      <c r="I631" s="83">
        <f t="shared" si="24"/>
        <v>7</v>
      </c>
    </row>
    <row r="632" spans="1:9" s="90" customFormat="1" ht="19.5" customHeight="1">
      <c r="A632" s="85">
        <f t="shared" si="25"/>
        <v>42197</v>
      </c>
      <c r="B632" s="86" t="s">
        <v>407</v>
      </c>
      <c r="C632" s="85">
        <v>42197</v>
      </c>
      <c r="D632" s="87" t="s">
        <v>345</v>
      </c>
      <c r="E632" s="206" t="s">
        <v>591</v>
      </c>
      <c r="F632" s="88" t="s">
        <v>266</v>
      </c>
      <c r="G632" s="89"/>
      <c r="H632" s="89">
        <v>70320000</v>
      </c>
      <c r="I632" s="83">
        <f t="shared" si="24"/>
        <v>7</v>
      </c>
    </row>
    <row r="633" spans="1:9" s="90" customFormat="1" ht="19.5" customHeight="1">
      <c r="A633" s="85">
        <f t="shared" si="25"/>
        <v>42197</v>
      </c>
      <c r="B633" s="86" t="s">
        <v>408</v>
      </c>
      <c r="C633" s="85">
        <v>42197</v>
      </c>
      <c r="D633" s="87" t="s">
        <v>345</v>
      </c>
      <c r="E633" s="206" t="s">
        <v>314</v>
      </c>
      <c r="F633" s="88" t="s">
        <v>266</v>
      </c>
      <c r="G633" s="89"/>
      <c r="H633" s="89">
        <v>69516000</v>
      </c>
      <c r="I633" s="83">
        <f t="shared" si="24"/>
        <v>7</v>
      </c>
    </row>
    <row r="634" spans="1:9" s="90" customFormat="1" ht="19.5" customHeight="1">
      <c r="A634" s="85">
        <f t="shared" si="25"/>
        <v>42197</v>
      </c>
      <c r="B634" s="86" t="s">
        <v>409</v>
      </c>
      <c r="C634" s="85">
        <v>42197</v>
      </c>
      <c r="D634" s="87" t="s">
        <v>345</v>
      </c>
      <c r="E634" s="87" t="s">
        <v>315</v>
      </c>
      <c r="F634" s="88" t="s">
        <v>266</v>
      </c>
      <c r="G634" s="89"/>
      <c r="H634" s="89">
        <v>66720000</v>
      </c>
      <c r="I634" s="83">
        <f t="shared" si="24"/>
        <v>7</v>
      </c>
    </row>
    <row r="635" spans="1:9" s="90" customFormat="1" ht="19.5" customHeight="1">
      <c r="A635" s="85">
        <f t="shared" si="25"/>
        <v>42197</v>
      </c>
      <c r="B635" s="86" t="s">
        <v>410</v>
      </c>
      <c r="C635" s="85">
        <v>42197</v>
      </c>
      <c r="D635" s="87" t="s">
        <v>345</v>
      </c>
      <c r="E635" s="206" t="s">
        <v>312</v>
      </c>
      <c r="F635" s="88" t="s">
        <v>266</v>
      </c>
      <c r="G635" s="89"/>
      <c r="H635" s="89">
        <v>70560000</v>
      </c>
      <c r="I635" s="83">
        <f t="shared" si="24"/>
        <v>7</v>
      </c>
    </row>
    <row r="636" spans="1:9" s="90" customFormat="1" ht="19.5" customHeight="1">
      <c r="A636" s="85">
        <f t="shared" si="25"/>
        <v>42200</v>
      </c>
      <c r="B636" s="86" t="s">
        <v>411</v>
      </c>
      <c r="C636" s="85">
        <v>42200</v>
      </c>
      <c r="D636" s="87" t="s">
        <v>345</v>
      </c>
      <c r="E636" s="87" t="s">
        <v>107</v>
      </c>
      <c r="F636" s="88" t="s">
        <v>266</v>
      </c>
      <c r="G636" s="89"/>
      <c r="H636" s="89">
        <v>73788000</v>
      </c>
      <c r="I636" s="83">
        <f t="shared" si="24"/>
        <v>7</v>
      </c>
    </row>
    <row r="637" spans="1:9" s="90" customFormat="1" ht="19.5" customHeight="1">
      <c r="A637" s="85">
        <f t="shared" si="25"/>
        <v>42200</v>
      </c>
      <c r="B637" s="86" t="s">
        <v>454</v>
      </c>
      <c r="C637" s="85">
        <v>42200</v>
      </c>
      <c r="D637" s="87" t="s">
        <v>345</v>
      </c>
      <c r="E637" s="87" t="s">
        <v>313</v>
      </c>
      <c r="F637" s="88" t="s">
        <v>266</v>
      </c>
      <c r="G637" s="89"/>
      <c r="H637" s="89">
        <v>69120000</v>
      </c>
      <c r="I637" s="83">
        <f t="shared" si="24"/>
        <v>7</v>
      </c>
    </row>
    <row r="638" spans="1:9" s="90" customFormat="1" ht="19.5" customHeight="1">
      <c r="A638" s="85">
        <f t="shared" si="25"/>
        <v>42200</v>
      </c>
      <c r="B638" s="86" t="s">
        <v>455</v>
      </c>
      <c r="C638" s="85">
        <v>42200</v>
      </c>
      <c r="D638" s="87" t="s">
        <v>345</v>
      </c>
      <c r="E638" s="206" t="s">
        <v>591</v>
      </c>
      <c r="F638" s="88" t="s">
        <v>266</v>
      </c>
      <c r="G638" s="89"/>
      <c r="H638" s="89">
        <v>76920000</v>
      </c>
      <c r="I638" s="83">
        <f t="shared" si="24"/>
        <v>7</v>
      </c>
    </row>
    <row r="639" spans="1:9" s="90" customFormat="1" ht="19.5" customHeight="1">
      <c r="A639" s="85">
        <f t="shared" si="25"/>
        <v>42203</v>
      </c>
      <c r="B639" s="86" t="s">
        <v>456</v>
      </c>
      <c r="C639" s="85">
        <v>42203</v>
      </c>
      <c r="D639" s="87" t="s">
        <v>345</v>
      </c>
      <c r="E639" s="87" t="s">
        <v>107</v>
      </c>
      <c r="F639" s="88" t="s">
        <v>266</v>
      </c>
      <c r="G639" s="89"/>
      <c r="H639" s="89">
        <v>67080000</v>
      </c>
      <c r="I639" s="83">
        <f t="shared" si="24"/>
        <v>7</v>
      </c>
    </row>
    <row r="640" spans="1:9" s="90" customFormat="1" ht="19.5" customHeight="1">
      <c r="A640" s="85">
        <f t="shared" si="25"/>
        <v>42203</v>
      </c>
      <c r="B640" s="86" t="s">
        <v>457</v>
      </c>
      <c r="C640" s="85">
        <v>42203</v>
      </c>
      <c r="D640" s="87" t="s">
        <v>345</v>
      </c>
      <c r="E640" s="87" t="s">
        <v>313</v>
      </c>
      <c r="F640" s="88" t="s">
        <v>266</v>
      </c>
      <c r="G640" s="89"/>
      <c r="H640" s="89">
        <v>68880000</v>
      </c>
      <c r="I640" s="83">
        <f t="shared" si="24"/>
        <v>7</v>
      </c>
    </row>
    <row r="641" spans="1:9" s="90" customFormat="1" ht="19.5" customHeight="1">
      <c r="A641" s="85">
        <f t="shared" si="25"/>
        <v>42203</v>
      </c>
      <c r="B641" s="86" t="s">
        <v>458</v>
      </c>
      <c r="C641" s="85">
        <v>42203</v>
      </c>
      <c r="D641" s="87" t="s">
        <v>345</v>
      </c>
      <c r="E641" s="206" t="s">
        <v>591</v>
      </c>
      <c r="F641" s="88" t="s">
        <v>266</v>
      </c>
      <c r="G641" s="89"/>
      <c r="H641" s="89">
        <v>67560000</v>
      </c>
      <c r="I641" s="83">
        <f t="shared" si="24"/>
        <v>7</v>
      </c>
    </row>
    <row r="642" spans="1:9" s="90" customFormat="1" ht="19.5" customHeight="1">
      <c r="A642" s="85">
        <f t="shared" si="25"/>
        <v>42203</v>
      </c>
      <c r="B642" s="86" t="s">
        <v>594</v>
      </c>
      <c r="C642" s="85">
        <v>42203</v>
      </c>
      <c r="D642" s="87" t="s">
        <v>345</v>
      </c>
      <c r="E642" s="206" t="s">
        <v>314</v>
      </c>
      <c r="F642" s="88" t="s">
        <v>266</v>
      </c>
      <c r="G642" s="89"/>
      <c r="H642" s="89">
        <v>71784000</v>
      </c>
      <c r="I642" s="83">
        <f t="shared" si="24"/>
        <v>7</v>
      </c>
    </row>
    <row r="643" spans="1:9" s="90" customFormat="1" ht="19.5" customHeight="1">
      <c r="A643" s="85">
        <f t="shared" si="25"/>
        <v>42206</v>
      </c>
      <c r="B643" s="86" t="s">
        <v>595</v>
      </c>
      <c r="C643" s="85">
        <v>42206</v>
      </c>
      <c r="D643" s="87" t="s">
        <v>345</v>
      </c>
      <c r="E643" s="87" t="s">
        <v>315</v>
      </c>
      <c r="F643" s="88" t="s">
        <v>266</v>
      </c>
      <c r="G643" s="89"/>
      <c r="H643" s="89">
        <v>69516000</v>
      </c>
      <c r="I643" s="83">
        <f t="shared" si="24"/>
        <v>7</v>
      </c>
    </row>
    <row r="644" spans="1:9" s="90" customFormat="1" ht="19.5" customHeight="1">
      <c r="A644" s="85">
        <f t="shared" si="25"/>
        <v>42206</v>
      </c>
      <c r="B644" s="86" t="s">
        <v>596</v>
      </c>
      <c r="C644" s="85">
        <v>42206</v>
      </c>
      <c r="D644" s="87" t="s">
        <v>345</v>
      </c>
      <c r="E644" s="206" t="s">
        <v>592</v>
      </c>
      <c r="F644" s="88" t="s">
        <v>266</v>
      </c>
      <c r="G644" s="89"/>
      <c r="H644" s="89">
        <v>65160000</v>
      </c>
      <c r="I644" s="83">
        <f t="shared" si="24"/>
        <v>7</v>
      </c>
    </row>
    <row r="645" spans="1:9" s="90" customFormat="1" ht="19.5" customHeight="1">
      <c r="A645" s="85">
        <f t="shared" si="25"/>
        <v>42206</v>
      </c>
      <c r="B645" s="86" t="s">
        <v>597</v>
      </c>
      <c r="C645" s="85">
        <v>42206</v>
      </c>
      <c r="D645" s="87" t="s">
        <v>345</v>
      </c>
      <c r="E645" s="206" t="s">
        <v>593</v>
      </c>
      <c r="F645" s="88" t="s">
        <v>266</v>
      </c>
      <c r="G645" s="89"/>
      <c r="H645" s="89">
        <v>61560000</v>
      </c>
      <c r="I645" s="83">
        <f t="shared" si="24"/>
        <v>7</v>
      </c>
    </row>
    <row r="646" spans="1:9" s="90" customFormat="1" ht="19.5" customHeight="1">
      <c r="A646" s="85">
        <f t="shared" si="25"/>
        <v>42206</v>
      </c>
      <c r="B646" s="86" t="s">
        <v>598</v>
      </c>
      <c r="C646" s="85">
        <v>42206</v>
      </c>
      <c r="D646" s="87" t="s">
        <v>345</v>
      </c>
      <c r="E646" s="206" t="s">
        <v>314</v>
      </c>
      <c r="F646" s="88" t="s">
        <v>266</v>
      </c>
      <c r="G646" s="89"/>
      <c r="H646" s="89">
        <v>63144000</v>
      </c>
      <c r="I646" s="83">
        <f t="shared" si="24"/>
        <v>7</v>
      </c>
    </row>
    <row r="647" spans="1:9" s="90" customFormat="1" ht="19.5" customHeight="1">
      <c r="A647" s="85">
        <f t="shared" si="25"/>
        <v>42186</v>
      </c>
      <c r="B647" s="86" t="s">
        <v>391</v>
      </c>
      <c r="C647" s="85">
        <v>42186</v>
      </c>
      <c r="D647" s="87" t="s">
        <v>345</v>
      </c>
      <c r="E647" s="206" t="s">
        <v>120</v>
      </c>
      <c r="F647" s="88" t="s">
        <v>266</v>
      </c>
      <c r="G647" s="89"/>
      <c r="H647" s="89">
        <v>99792000</v>
      </c>
      <c r="I647" s="83">
        <f t="shared" si="24"/>
        <v>7</v>
      </c>
    </row>
    <row r="648" spans="1:9" s="90" customFormat="1" ht="19.5" customHeight="1">
      <c r="A648" s="85">
        <f t="shared" si="25"/>
        <v>42186</v>
      </c>
      <c r="B648" s="86" t="s">
        <v>393</v>
      </c>
      <c r="C648" s="85">
        <v>42186</v>
      </c>
      <c r="D648" s="87" t="s">
        <v>345</v>
      </c>
      <c r="E648" s="206" t="s">
        <v>312</v>
      </c>
      <c r="F648" s="88" t="s">
        <v>266</v>
      </c>
      <c r="G648" s="89"/>
      <c r="H648" s="89">
        <v>106425000</v>
      </c>
      <c r="I648" s="83">
        <f t="shared" si="24"/>
        <v>7</v>
      </c>
    </row>
    <row r="649" spans="1:9" s="90" customFormat="1" ht="19.5" customHeight="1">
      <c r="A649" s="85">
        <f t="shared" si="25"/>
        <v>42186</v>
      </c>
      <c r="B649" s="86" t="s">
        <v>394</v>
      </c>
      <c r="C649" s="85">
        <v>42186</v>
      </c>
      <c r="D649" s="87" t="s">
        <v>345</v>
      </c>
      <c r="E649" s="87" t="s">
        <v>107</v>
      </c>
      <c r="F649" s="88" t="s">
        <v>266</v>
      </c>
      <c r="G649" s="89"/>
      <c r="H649" s="89">
        <v>110055000</v>
      </c>
      <c r="I649" s="83">
        <f t="shared" si="24"/>
        <v>7</v>
      </c>
    </row>
    <row r="650" spans="1:9" s="90" customFormat="1" ht="19.5" customHeight="1">
      <c r="A650" s="85">
        <f t="shared" si="25"/>
        <v>42186</v>
      </c>
      <c r="B650" s="86" t="s">
        <v>395</v>
      </c>
      <c r="C650" s="85">
        <v>42186</v>
      </c>
      <c r="D650" s="87" t="s">
        <v>345</v>
      </c>
      <c r="E650" s="87" t="s">
        <v>313</v>
      </c>
      <c r="F650" s="88" t="s">
        <v>266</v>
      </c>
      <c r="G650" s="89"/>
      <c r="H650" s="89">
        <v>99198000</v>
      </c>
      <c r="I650" s="83">
        <f t="shared" si="24"/>
        <v>7</v>
      </c>
    </row>
    <row r="651" spans="1:9" s="90" customFormat="1" ht="19.5" customHeight="1">
      <c r="A651" s="85">
        <f t="shared" si="25"/>
        <v>42195</v>
      </c>
      <c r="B651" s="86" t="s">
        <v>403</v>
      </c>
      <c r="C651" s="85">
        <v>42195</v>
      </c>
      <c r="D651" s="87" t="s">
        <v>345</v>
      </c>
      <c r="E651" s="206" t="s">
        <v>591</v>
      </c>
      <c r="F651" s="88" t="s">
        <v>266</v>
      </c>
      <c r="G651" s="89"/>
      <c r="H651" s="89">
        <v>97845000</v>
      </c>
      <c r="I651" s="83">
        <f t="shared" si="24"/>
        <v>7</v>
      </c>
    </row>
    <row r="652" spans="1:9" s="90" customFormat="1" ht="19.5" customHeight="1">
      <c r="A652" s="85">
        <f t="shared" si="25"/>
        <v>42195</v>
      </c>
      <c r="B652" s="86" t="s">
        <v>404</v>
      </c>
      <c r="C652" s="85">
        <v>42195</v>
      </c>
      <c r="D652" s="87" t="s">
        <v>345</v>
      </c>
      <c r="E652" s="206" t="s">
        <v>314</v>
      </c>
      <c r="F652" s="88" t="s">
        <v>266</v>
      </c>
      <c r="G652" s="89"/>
      <c r="H652" s="89">
        <v>111045000</v>
      </c>
      <c r="I652" s="83">
        <f t="shared" si="24"/>
        <v>7</v>
      </c>
    </row>
    <row r="653" spans="1:9" s="90" customFormat="1" ht="19.5" customHeight="1">
      <c r="A653" s="85">
        <f t="shared" si="25"/>
        <v>42195</v>
      </c>
      <c r="B653" s="86" t="s">
        <v>405</v>
      </c>
      <c r="C653" s="85">
        <v>42195</v>
      </c>
      <c r="D653" s="87" t="s">
        <v>345</v>
      </c>
      <c r="E653" s="87" t="s">
        <v>315</v>
      </c>
      <c r="F653" s="88" t="s">
        <v>266</v>
      </c>
      <c r="G653" s="89"/>
      <c r="H653" s="89">
        <v>94380000</v>
      </c>
      <c r="I653" s="83">
        <f t="shared" si="24"/>
        <v>7</v>
      </c>
    </row>
    <row r="654" spans="1:9" s="90" customFormat="1" ht="19.5" customHeight="1">
      <c r="A654" s="85">
        <f t="shared" si="25"/>
        <v>42195</v>
      </c>
      <c r="B654" s="86" t="s">
        <v>406</v>
      </c>
      <c r="C654" s="85">
        <v>42195</v>
      </c>
      <c r="D654" s="87" t="s">
        <v>345</v>
      </c>
      <c r="E654" s="206" t="s">
        <v>592</v>
      </c>
      <c r="F654" s="88" t="s">
        <v>266</v>
      </c>
      <c r="G654" s="89"/>
      <c r="H654" s="89">
        <v>98010000</v>
      </c>
      <c r="I654" s="83">
        <f t="shared" si="24"/>
        <v>7</v>
      </c>
    </row>
    <row r="655" spans="1:9" s="90" customFormat="1" ht="19.5" customHeight="1">
      <c r="A655" s="85">
        <f t="shared" si="25"/>
        <v>42192</v>
      </c>
      <c r="B655" s="86" t="s">
        <v>400</v>
      </c>
      <c r="C655" s="85">
        <v>42192</v>
      </c>
      <c r="D655" s="87" t="s">
        <v>344</v>
      </c>
      <c r="E655" s="87" t="s">
        <v>110</v>
      </c>
      <c r="F655" s="88" t="s">
        <v>266</v>
      </c>
      <c r="G655" s="89"/>
      <c r="H655" s="89">
        <v>79680000</v>
      </c>
      <c r="I655" s="83">
        <f t="shared" si="24"/>
        <v>7</v>
      </c>
    </row>
    <row r="656" spans="1:9" s="90" customFormat="1" ht="19.5" customHeight="1">
      <c r="A656" s="85">
        <f t="shared" si="25"/>
        <v>42192</v>
      </c>
      <c r="B656" s="86" t="s">
        <v>401</v>
      </c>
      <c r="C656" s="85">
        <v>42192</v>
      </c>
      <c r="D656" s="87" t="s">
        <v>344</v>
      </c>
      <c r="E656" s="206" t="s">
        <v>302</v>
      </c>
      <c r="F656" s="88" t="s">
        <v>266</v>
      </c>
      <c r="G656" s="89"/>
      <c r="H656" s="89">
        <v>88960000</v>
      </c>
      <c r="I656" s="83">
        <f t="shared" si="24"/>
        <v>7</v>
      </c>
    </row>
    <row r="657" spans="1:9" s="90" customFormat="1" ht="19.5" customHeight="1">
      <c r="A657" s="85">
        <f t="shared" si="25"/>
        <v>42192</v>
      </c>
      <c r="B657" s="86" t="s">
        <v>402</v>
      </c>
      <c r="C657" s="85">
        <v>42192</v>
      </c>
      <c r="D657" s="87" t="s">
        <v>344</v>
      </c>
      <c r="E657" s="206" t="s">
        <v>113</v>
      </c>
      <c r="F657" s="88" t="s">
        <v>266</v>
      </c>
      <c r="G657" s="89"/>
      <c r="H657" s="89">
        <v>87360000</v>
      </c>
      <c r="I657" s="83">
        <f t="shared" si="24"/>
        <v>7</v>
      </c>
    </row>
    <row r="658" spans="1:9" s="90" customFormat="1" ht="19.5" customHeight="1">
      <c r="A658" s="85">
        <f t="shared" si="25"/>
        <v>42216</v>
      </c>
      <c r="B658" s="86" t="s">
        <v>718</v>
      </c>
      <c r="C658" s="85">
        <v>42216</v>
      </c>
      <c r="D658" s="87" t="s">
        <v>350</v>
      </c>
      <c r="E658" s="206" t="s">
        <v>110</v>
      </c>
      <c r="F658" s="88" t="s">
        <v>349</v>
      </c>
      <c r="G658" s="89">
        <v>74700000</v>
      </c>
      <c r="H658" s="89"/>
      <c r="I658" s="83">
        <f t="shared" si="24"/>
        <v>7</v>
      </c>
    </row>
    <row r="659" spans="1:9" s="90" customFormat="1" ht="19.5" customHeight="1">
      <c r="A659" s="85">
        <f t="shared" si="25"/>
        <v>42216</v>
      </c>
      <c r="B659" s="86" t="s">
        <v>718</v>
      </c>
      <c r="C659" s="85">
        <v>42216</v>
      </c>
      <c r="D659" s="87" t="s">
        <v>350</v>
      </c>
      <c r="E659" s="206" t="s">
        <v>302</v>
      </c>
      <c r="F659" s="88" t="s">
        <v>349</v>
      </c>
      <c r="G659" s="89">
        <v>83400000</v>
      </c>
      <c r="H659" s="89"/>
      <c r="I659" s="83"/>
    </row>
    <row r="660" spans="1:9" s="90" customFormat="1" ht="19.5" customHeight="1">
      <c r="A660" s="85">
        <f t="shared" si="25"/>
        <v>42216</v>
      </c>
      <c r="B660" s="86" t="s">
        <v>718</v>
      </c>
      <c r="C660" s="85">
        <v>42216</v>
      </c>
      <c r="D660" s="87" t="s">
        <v>350</v>
      </c>
      <c r="E660" s="206" t="s">
        <v>113</v>
      </c>
      <c r="F660" s="88" t="s">
        <v>349</v>
      </c>
      <c r="G660" s="89">
        <v>81900000</v>
      </c>
      <c r="H660" s="89"/>
      <c r="I660" s="83"/>
    </row>
    <row r="661" spans="1:9" s="90" customFormat="1" ht="19.5" customHeight="1">
      <c r="A661" s="85">
        <f t="shared" ref="A661:A668" si="26">C661</f>
        <v>42216</v>
      </c>
      <c r="B661" s="86" t="s">
        <v>719</v>
      </c>
      <c r="C661" s="85">
        <v>42216</v>
      </c>
      <c r="D661" s="87" t="s">
        <v>350</v>
      </c>
      <c r="E661" s="206" t="s">
        <v>592</v>
      </c>
      <c r="F661" s="88" t="s">
        <v>349</v>
      </c>
      <c r="G661" s="89">
        <v>86130000</v>
      </c>
      <c r="H661" s="89"/>
      <c r="I661" s="83"/>
    </row>
    <row r="662" spans="1:9" s="90" customFormat="1" ht="19.5" customHeight="1">
      <c r="A662" s="85">
        <f t="shared" si="26"/>
        <v>42216</v>
      </c>
      <c r="B662" s="86" t="s">
        <v>719</v>
      </c>
      <c r="C662" s="85">
        <v>42216</v>
      </c>
      <c r="D662" s="87" t="s">
        <v>350</v>
      </c>
      <c r="E662" s="206" t="s">
        <v>591</v>
      </c>
      <c r="F662" s="88" t="s">
        <v>349</v>
      </c>
      <c r="G662" s="89">
        <v>147515000</v>
      </c>
      <c r="H662" s="89"/>
      <c r="I662" s="83"/>
    </row>
    <row r="663" spans="1:9" s="90" customFormat="1" ht="19.5" customHeight="1">
      <c r="A663" s="85">
        <f t="shared" si="26"/>
        <v>42216</v>
      </c>
      <c r="B663" s="86" t="s">
        <v>719</v>
      </c>
      <c r="C663" s="85">
        <v>42216</v>
      </c>
      <c r="D663" s="87" t="s">
        <v>350</v>
      </c>
      <c r="E663" s="206" t="s">
        <v>315</v>
      </c>
      <c r="F663" s="88" t="s">
        <v>349</v>
      </c>
      <c r="G663" s="89">
        <v>147725000</v>
      </c>
      <c r="H663" s="89"/>
      <c r="I663" s="83"/>
    </row>
    <row r="664" spans="1:9" s="90" customFormat="1" ht="19.5" customHeight="1">
      <c r="A664" s="85">
        <f t="shared" si="26"/>
        <v>42216</v>
      </c>
      <c r="B664" s="86" t="s">
        <v>719</v>
      </c>
      <c r="C664" s="85">
        <v>42216</v>
      </c>
      <c r="D664" s="87" t="s">
        <v>350</v>
      </c>
      <c r="E664" s="206" t="s">
        <v>107</v>
      </c>
      <c r="F664" s="88" t="s">
        <v>349</v>
      </c>
      <c r="G664" s="89">
        <v>235724500</v>
      </c>
      <c r="H664" s="89"/>
      <c r="I664" s="83"/>
    </row>
    <row r="665" spans="1:9" s="90" customFormat="1" ht="19.5" customHeight="1">
      <c r="A665" s="85">
        <f t="shared" si="26"/>
        <v>42216</v>
      </c>
      <c r="B665" s="86" t="s">
        <v>719</v>
      </c>
      <c r="C665" s="85">
        <v>42216</v>
      </c>
      <c r="D665" s="87" t="s">
        <v>350</v>
      </c>
      <c r="E665" s="206" t="s">
        <v>313</v>
      </c>
      <c r="F665" s="88" t="s">
        <v>349</v>
      </c>
      <c r="G665" s="89">
        <v>149449500</v>
      </c>
      <c r="H665" s="89"/>
      <c r="I665" s="83"/>
    </row>
    <row r="666" spans="1:9" s="90" customFormat="1" ht="19.5" customHeight="1">
      <c r="A666" s="85">
        <f t="shared" si="26"/>
        <v>42216</v>
      </c>
      <c r="B666" s="86" t="s">
        <v>719</v>
      </c>
      <c r="C666" s="85">
        <v>42216</v>
      </c>
      <c r="D666" s="87" t="s">
        <v>350</v>
      </c>
      <c r="E666" s="206" t="s">
        <v>314</v>
      </c>
      <c r="F666" s="88" t="s">
        <v>349</v>
      </c>
      <c r="G666" s="89">
        <v>158411500</v>
      </c>
      <c r="H666" s="89"/>
      <c r="I666" s="83"/>
    </row>
    <row r="667" spans="1:9" s="90" customFormat="1" ht="19.5" customHeight="1">
      <c r="A667" s="85">
        <f t="shared" si="26"/>
        <v>42216</v>
      </c>
      <c r="B667" s="86" t="s">
        <v>719</v>
      </c>
      <c r="C667" s="85">
        <v>42216</v>
      </c>
      <c r="D667" s="87" t="s">
        <v>350</v>
      </c>
      <c r="E667" s="206" t="s">
        <v>120</v>
      </c>
      <c r="F667" s="88" t="s">
        <v>349</v>
      </c>
      <c r="G667" s="89">
        <v>150486000</v>
      </c>
      <c r="H667" s="89"/>
      <c r="I667" s="83"/>
    </row>
    <row r="668" spans="1:9" s="90" customFormat="1" ht="19.5" customHeight="1">
      <c r="A668" s="85">
        <f t="shared" si="26"/>
        <v>42216</v>
      </c>
      <c r="B668" s="86" t="s">
        <v>719</v>
      </c>
      <c r="C668" s="85">
        <v>42216</v>
      </c>
      <c r="D668" s="87" t="s">
        <v>350</v>
      </c>
      <c r="E668" s="206" t="s">
        <v>312</v>
      </c>
      <c r="F668" s="88" t="s">
        <v>349</v>
      </c>
      <c r="G668" s="89">
        <v>219808500</v>
      </c>
      <c r="H668" s="89"/>
      <c r="I668" s="83"/>
    </row>
    <row r="669" spans="1:9" s="90" customFormat="1" ht="19.5" customHeight="1">
      <c r="A669" s="85">
        <v>42230</v>
      </c>
      <c r="B669" s="88" t="s">
        <v>611</v>
      </c>
      <c r="C669" s="85">
        <v>42230</v>
      </c>
      <c r="D669" s="87" t="s">
        <v>613</v>
      </c>
      <c r="E669" s="206" t="s">
        <v>90</v>
      </c>
      <c r="F669" s="88" t="s">
        <v>132</v>
      </c>
      <c r="G669" s="89"/>
      <c r="H669" s="89">
        <v>71540000</v>
      </c>
      <c r="I669" s="83">
        <f t="shared" si="24"/>
        <v>8</v>
      </c>
    </row>
    <row r="670" spans="1:9" s="90" customFormat="1" ht="19.5" customHeight="1">
      <c r="A670" s="85">
        <v>42230</v>
      </c>
      <c r="B670" s="88" t="s">
        <v>611</v>
      </c>
      <c r="C670" s="85">
        <v>42230</v>
      </c>
      <c r="D670" s="87" t="s">
        <v>614</v>
      </c>
      <c r="E670" s="206" t="s">
        <v>90</v>
      </c>
      <c r="F670" s="88" t="s">
        <v>76</v>
      </c>
      <c r="G670" s="89"/>
      <c r="H670" s="89">
        <v>7154000</v>
      </c>
      <c r="I670" s="83">
        <f t="shared" ref="I670" si="27">IF(A670&lt;&gt;"",MONTH(A670),"")</f>
        <v>8</v>
      </c>
    </row>
    <row r="671" spans="1:9" s="90" customFormat="1" ht="19.5" customHeight="1">
      <c r="A671" s="85">
        <v>42241</v>
      </c>
      <c r="B671" s="88" t="s">
        <v>612</v>
      </c>
      <c r="C671" s="85">
        <v>42241</v>
      </c>
      <c r="D671" s="87" t="s">
        <v>139</v>
      </c>
      <c r="E671" s="206" t="s">
        <v>87</v>
      </c>
      <c r="F671" s="88" t="s">
        <v>132</v>
      </c>
      <c r="G671" s="89"/>
      <c r="H671" s="89">
        <v>8909091</v>
      </c>
      <c r="I671" s="83">
        <f t="shared" si="24"/>
        <v>8</v>
      </c>
    </row>
    <row r="672" spans="1:9" s="90" customFormat="1" ht="19.5" customHeight="1">
      <c r="A672" s="85">
        <v>42241</v>
      </c>
      <c r="B672" s="88" t="s">
        <v>612</v>
      </c>
      <c r="C672" s="85">
        <v>42241</v>
      </c>
      <c r="D672" s="87" t="s">
        <v>140</v>
      </c>
      <c r="E672" s="206" t="s">
        <v>87</v>
      </c>
      <c r="F672" s="88" t="s">
        <v>76</v>
      </c>
      <c r="G672" s="89"/>
      <c r="H672" s="89">
        <v>890909</v>
      </c>
      <c r="I672" s="83">
        <f t="shared" ref="I672" si="28">IF(A672&lt;&gt;"",MONTH(A672),"")</f>
        <v>8</v>
      </c>
    </row>
    <row r="673" spans="1:9" s="240" customFormat="1" ht="19.5" customHeight="1">
      <c r="A673" s="85">
        <v>42241</v>
      </c>
      <c r="B673" s="152" t="s">
        <v>357</v>
      </c>
      <c r="C673" s="85">
        <v>42241</v>
      </c>
      <c r="D673" s="72" t="s">
        <v>615</v>
      </c>
      <c r="E673" s="206" t="s">
        <v>87</v>
      </c>
      <c r="F673" s="88" t="s">
        <v>358</v>
      </c>
      <c r="G673" s="89">
        <v>9800000</v>
      </c>
      <c r="H673" s="239"/>
      <c r="I673" s="254">
        <f t="shared" si="24"/>
        <v>8</v>
      </c>
    </row>
    <row r="674" spans="1:9" s="90" customFormat="1" ht="19.5" customHeight="1">
      <c r="A674" s="85">
        <v>42223</v>
      </c>
      <c r="B674" s="88" t="s">
        <v>616</v>
      </c>
      <c r="C674" s="85">
        <v>42223</v>
      </c>
      <c r="D674" s="87" t="s">
        <v>618</v>
      </c>
      <c r="E674" s="9" t="s">
        <v>621</v>
      </c>
      <c r="F674" s="88" t="s">
        <v>62</v>
      </c>
      <c r="G674" s="89"/>
      <c r="H674" s="89">
        <v>10442895</v>
      </c>
      <c r="I674" s="83">
        <f t="shared" si="24"/>
        <v>8</v>
      </c>
    </row>
    <row r="675" spans="1:9" s="90" customFormat="1" ht="19.5" customHeight="1">
      <c r="A675" s="85">
        <v>42223</v>
      </c>
      <c r="B675" s="88" t="s">
        <v>616</v>
      </c>
      <c r="C675" s="85">
        <v>42223</v>
      </c>
      <c r="D675" s="87" t="s">
        <v>619</v>
      </c>
      <c r="E675" s="9" t="s">
        <v>621</v>
      </c>
      <c r="F675" s="88" t="s">
        <v>76</v>
      </c>
      <c r="G675" s="89"/>
      <c r="H675" s="89">
        <v>1044290</v>
      </c>
      <c r="I675" s="83">
        <f t="shared" si="24"/>
        <v>8</v>
      </c>
    </row>
    <row r="676" spans="1:9" s="90" customFormat="1" ht="19.5" customHeight="1">
      <c r="A676" s="85">
        <v>42223</v>
      </c>
      <c r="B676" s="88" t="s">
        <v>617</v>
      </c>
      <c r="C676" s="85">
        <v>42223</v>
      </c>
      <c r="D676" s="87" t="s">
        <v>620</v>
      </c>
      <c r="E676" s="9" t="s">
        <v>621</v>
      </c>
      <c r="F676" s="88" t="s">
        <v>62</v>
      </c>
      <c r="G676" s="89"/>
      <c r="H676" s="89">
        <v>800000</v>
      </c>
      <c r="I676" s="83">
        <f t="shared" si="24"/>
        <v>8</v>
      </c>
    </row>
    <row r="677" spans="1:9" s="90" customFormat="1" ht="19.5" customHeight="1">
      <c r="A677" s="85">
        <v>42233</v>
      </c>
      <c r="B677" s="88" t="s">
        <v>622</v>
      </c>
      <c r="C677" s="85">
        <v>42233</v>
      </c>
      <c r="D677" s="87" t="s">
        <v>623</v>
      </c>
      <c r="E677" s="9" t="s">
        <v>624</v>
      </c>
      <c r="F677" s="88" t="s">
        <v>62</v>
      </c>
      <c r="G677" s="89"/>
      <c r="H677" s="89">
        <v>700000</v>
      </c>
      <c r="I677" s="83">
        <f t="shared" si="24"/>
        <v>8</v>
      </c>
    </row>
    <row r="678" spans="1:9" s="90" customFormat="1" ht="19.5" customHeight="1">
      <c r="A678" s="85">
        <v>42222</v>
      </c>
      <c r="B678" s="88" t="s">
        <v>625</v>
      </c>
      <c r="C678" s="85">
        <f>A678</f>
        <v>42222</v>
      </c>
      <c r="D678" s="87" t="s">
        <v>627</v>
      </c>
      <c r="E678" s="206" t="s">
        <v>100</v>
      </c>
      <c r="F678" s="88" t="s">
        <v>222</v>
      </c>
      <c r="G678" s="89"/>
      <c r="H678" s="89">
        <v>45911800</v>
      </c>
      <c r="I678" s="83">
        <f t="shared" ref="I678:I686" si="29">IF(A678&lt;&gt;"",MONTH(A678),"")</f>
        <v>8</v>
      </c>
    </row>
    <row r="679" spans="1:9" s="90" customFormat="1" ht="19.5" customHeight="1">
      <c r="A679" s="85">
        <v>42222</v>
      </c>
      <c r="B679" s="88" t="s">
        <v>625</v>
      </c>
      <c r="C679" s="85">
        <f t="shared" ref="C679:C686" si="30">A679</f>
        <v>42222</v>
      </c>
      <c r="D679" s="87" t="s">
        <v>628</v>
      </c>
      <c r="E679" s="206" t="s">
        <v>100</v>
      </c>
      <c r="F679" s="88" t="s">
        <v>76</v>
      </c>
      <c r="G679" s="89"/>
      <c r="H679" s="89">
        <v>4591180</v>
      </c>
      <c r="I679" s="83">
        <f t="shared" si="29"/>
        <v>8</v>
      </c>
    </row>
    <row r="680" spans="1:9" s="90" customFormat="1" ht="19.5" customHeight="1">
      <c r="A680" s="85">
        <v>42233</v>
      </c>
      <c r="B680" s="88" t="s">
        <v>626</v>
      </c>
      <c r="C680" s="85">
        <f t="shared" si="30"/>
        <v>42233</v>
      </c>
      <c r="D680" s="87" t="s">
        <v>629</v>
      </c>
      <c r="E680" s="206" t="s">
        <v>100</v>
      </c>
      <c r="F680" s="88" t="s">
        <v>222</v>
      </c>
      <c r="G680" s="89"/>
      <c r="H680" s="89">
        <v>40760700</v>
      </c>
      <c r="I680" s="83">
        <f t="shared" si="29"/>
        <v>8</v>
      </c>
    </row>
    <row r="681" spans="1:9" s="90" customFormat="1" ht="19.5" customHeight="1">
      <c r="A681" s="85">
        <v>42233</v>
      </c>
      <c r="B681" s="88" t="s">
        <v>626</v>
      </c>
      <c r="C681" s="85">
        <f t="shared" si="30"/>
        <v>42233</v>
      </c>
      <c r="D681" s="87" t="s">
        <v>630</v>
      </c>
      <c r="E681" s="206" t="s">
        <v>100</v>
      </c>
      <c r="F681" s="88" t="s">
        <v>76</v>
      </c>
      <c r="G681" s="89"/>
      <c r="H681" s="89">
        <v>4076070</v>
      </c>
      <c r="I681" s="83">
        <f t="shared" si="29"/>
        <v>8</v>
      </c>
    </row>
    <row r="682" spans="1:9" s="90" customFormat="1" ht="19.5" customHeight="1">
      <c r="A682" s="85">
        <v>42233</v>
      </c>
      <c r="B682" s="88" t="s">
        <v>638</v>
      </c>
      <c r="C682" s="85">
        <f t="shared" ref="C682:C684" si="31">A682</f>
        <v>42233</v>
      </c>
      <c r="D682" s="87" t="s">
        <v>208</v>
      </c>
      <c r="E682" s="206" t="s">
        <v>329</v>
      </c>
      <c r="F682" s="88" t="s">
        <v>284</v>
      </c>
      <c r="G682" s="89"/>
      <c r="H682" s="89">
        <v>11716180</v>
      </c>
      <c r="I682" s="83">
        <f t="shared" ref="I682:I684" si="32">IF(A682&lt;&gt;"",MONTH(A682),"")</f>
        <v>8</v>
      </c>
    </row>
    <row r="683" spans="1:9" s="90" customFormat="1" ht="19.5" customHeight="1">
      <c r="A683" s="85">
        <v>42233</v>
      </c>
      <c r="B683" s="88" t="s">
        <v>639</v>
      </c>
      <c r="C683" s="85">
        <f t="shared" si="31"/>
        <v>42233</v>
      </c>
      <c r="D683" s="87" t="s">
        <v>640</v>
      </c>
      <c r="E683" s="206" t="s">
        <v>329</v>
      </c>
      <c r="F683" s="88" t="s">
        <v>284</v>
      </c>
      <c r="G683" s="89"/>
      <c r="H683" s="89">
        <v>5040168</v>
      </c>
      <c r="I683" s="83">
        <f t="shared" si="32"/>
        <v>8</v>
      </c>
    </row>
    <row r="684" spans="1:9" s="90" customFormat="1" ht="19.5" customHeight="1">
      <c r="A684" s="85">
        <v>42233</v>
      </c>
      <c r="B684" s="88" t="s">
        <v>639</v>
      </c>
      <c r="C684" s="85">
        <f t="shared" si="31"/>
        <v>42233</v>
      </c>
      <c r="D684" s="87" t="s">
        <v>641</v>
      </c>
      <c r="E684" s="206" t="s">
        <v>329</v>
      </c>
      <c r="F684" s="88" t="s">
        <v>76</v>
      </c>
      <c r="G684" s="89"/>
      <c r="H684" s="89">
        <v>504017</v>
      </c>
      <c r="I684" s="83">
        <f t="shared" si="32"/>
        <v>8</v>
      </c>
    </row>
    <row r="685" spans="1:9" s="90" customFormat="1" ht="19.5" customHeight="1">
      <c r="A685" s="85">
        <v>42242</v>
      </c>
      <c r="B685" s="88" t="s">
        <v>647</v>
      </c>
      <c r="C685" s="85">
        <f t="shared" si="30"/>
        <v>42242</v>
      </c>
      <c r="D685" s="87" t="s">
        <v>631</v>
      </c>
      <c r="E685" s="206" t="s">
        <v>100</v>
      </c>
      <c r="F685" s="88" t="s">
        <v>222</v>
      </c>
      <c r="G685" s="89"/>
      <c r="H685" s="89">
        <v>33936300</v>
      </c>
      <c r="I685" s="83">
        <f t="shared" si="29"/>
        <v>8</v>
      </c>
    </row>
    <row r="686" spans="1:9" s="90" customFormat="1" ht="19.5" customHeight="1">
      <c r="A686" s="85">
        <v>42242</v>
      </c>
      <c r="B686" s="88" t="s">
        <v>647</v>
      </c>
      <c r="C686" s="85">
        <f t="shared" si="30"/>
        <v>42242</v>
      </c>
      <c r="D686" s="87" t="s">
        <v>632</v>
      </c>
      <c r="E686" s="206" t="s">
        <v>100</v>
      </c>
      <c r="F686" s="88" t="s">
        <v>76</v>
      </c>
      <c r="G686" s="89"/>
      <c r="H686" s="89">
        <v>3393630</v>
      </c>
      <c r="I686" s="83">
        <f t="shared" si="29"/>
        <v>8</v>
      </c>
    </row>
    <row r="687" spans="1:9" s="90" customFormat="1" ht="19.5" customHeight="1">
      <c r="A687" s="85">
        <v>42219</v>
      </c>
      <c r="B687" s="86" t="s">
        <v>141</v>
      </c>
      <c r="C687" s="85">
        <v>42219</v>
      </c>
      <c r="D687" s="87" t="s">
        <v>633</v>
      </c>
      <c r="E687" s="206" t="s">
        <v>100</v>
      </c>
      <c r="F687" s="88" t="s">
        <v>142</v>
      </c>
      <c r="G687" s="89">
        <v>44382140</v>
      </c>
      <c r="H687" s="89"/>
      <c r="I687" s="83">
        <f t="shared" ref="I687:I727" si="33">IF(A687&lt;&gt;"",MONTH(A687),"")</f>
        <v>8</v>
      </c>
    </row>
    <row r="688" spans="1:9" s="90" customFormat="1" ht="19.5" customHeight="1">
      <c r="A688" s="85">
        <v>42221</v>
      </c>
      <c r="B688" s="86" t="s">
        <v>141</v>
      </c>
      <c r="C688" s="85">
        <v>42221</v>
      </c>
      <c r="D688" s="87" t="s">
        <v>634</v>
      </c>
      <c r="E688" s="9" t="s">
        <v>621</v>
      </c>
      <c r="F688" s="88" t="s">
        <v>142</v>
      </c>
      <c r="G688" s="89">
        <v>12287185</v>
      </c>
      <c r="H688" s="89"/>
      <c r="I688" s="83">
        <f t="shared" si="33"/>
        <v>8</v>
      </c>
    </row>
    <row r="689" spans="1:9" s="90" customFormat="1" ht="19.5" customHeight="1">
      <c r="A689" s="85">
        <v>42229</v>
      </c>
      <c r="B689" s="86" t="s">
        <v>141</v>
      </c>
      <c r="C689" s="85">
        <v>42229</v>
      </c>
      <c r="D689" s="87" t="s">
        <v>635</v>
      </c>
      <c r="E689" s="206" t="s">
        <v>100</v>
      </c>
      <c r="F689" s="88" t="s">
        <v>142</v>
      </c>
      <c r="G689" s="89">
        <v>50502980</v>
      </c>
      <c r="H689" s="89"/>
      <c r="I689" s="83">
        <f t="shared" si="33"/>
        <v>8</v>
      </c>
    </row>
    <row r="690" spans="1:9" s="90" customFormat="1" ht="19.5" customHeight="1">
      <c r="A690" s="85">
        <v>42229</v>
      </c>
      <c r="B690" s="86" t="s">
        <v>141</v>
      </c>
      <c r="C690" s="85">
        <v>42229</v>
      </c>
      <c r="D690" s="250" t="s">
        <v>637</v>
      </c>
      <c r="E690" s="9" t="s">
        <v>624</v>
      </c>
      <c r="F690" s="88" t="s">
        <v>142</v>
      </c>
      <c r="G690" s="89">
        <v>700000</v>
      </c>
      <c r="H690" s="89"/>
      <c r="I690" s="83">
        <f t="shared" ref="I690" si="34">IF(A690&lt;&gt;"",MONTH(A690),"")</f>
        <v>8</v>
      </c>
    </row>
    <row r="691" spans="1:9" s="90" customFormat="1" ht="19.5" customHeight="1">
      <c r="A691" s="85">
        <v>42240</v>
      </c>
      <c r="B691" s="86" t="s">
        <v>141</v>
      </c>
      <c r="C691" s="85">
        <v>42240</v>
      </c>
      <c r="D691" s="87" t="s">
        <v>636</v>
      </c>
      <c r="E691" s="206" t="s">
        <v>100</v>
      </c>
      <c r="F691" s="88" t="s">
        <v>142</v>
      </c>
      <c r="G691" s="89">
        <v>44836770</v>
      </c>
      <c r="H691" s="89"/>
      <c r="I691" s="83">
        <f t="shared" si="33"/>
        <v>8</v>
      </c>
    </row>
    <row r="692" spans="1:9" s="90" customFormat="1" ht="19.5" customHeight="1">
      <c r="A692" s="85">
        <v>42242</v>
      </c>
      <c r="B692" s="88" t="s">
        <v>646</v>
      </c>
      <c r="C692" s="85">
        <v>42242</v>
      </c>
      <c r="D692" s="87" t="s">
        <v>208</v>
      </c>
      <c r="E692" s="206" t="s">
        <v>329</v>
      </c>
      <c r="F692" s="88" t="s">
        <v>284</v>
      </c>
      <c r="G692" s="89"/>
      <c r="H692" s="89">
        <v>21419650</v>
      </c>
      <c r="I692" s="83">
        <f t="shared" si="33"/>
        <v>8</v>
      </c>
    </row>
    <row r="693" spans="1:9" s="90" customFormat="1" ht="19.5" customHeight="1">
      <c r="A693" s="85">
        <v>42242</v>
      </c>
      <c r="B693" s="88" t="s">
        <v>645</v>
      </c>
      <c r="C693" s="85">
        <v>42242</v>
      </c>
      <c r="D693" s="87" t="s">
        <v>642</v>
      </c>
      <c r="E693" s="206" t="s">
        <v>329</v>
      </c>
      <c r="F693" s="88" t="s">
        <v>284</v>
      </c>
      <c r="G693" s="89"/>
      <c r="H693" s="89">
        <v>6493536</v>
      </c>
      <c r="I693" s="83">
        <f t="shared" si="33"/>
        <v>8</v>
      </c>
    </row>
    <row r="694" spans="1:9" s="90" customFormat="1" ht="19.5" customHeight="1">
      <c r="A694" s="85">
        <v>42242</v>
      </c>
      <c r="B694" s="88" t="s">
        <v>645</v>
      </c>
      <c r="C694" s="85">
        <v>42242</v>
      </c>
      <c r="D694" s="87" t="s">
        <v>643</v>
      </c>
      <c r="E694" s="206" t="s">
        <v>329</v>
      </c>
      <c r="F694" s="88" t="s">
        <v>76</v>
      </c>
      <c r="G694" s="89"/>
      <c r="H694" s="89">
        <v>649354</v>
      </c>
      <c r="I694" s="83">
        <f t="shared" si="33"/>
        <v>8</v>
      </c>
    </row>
    <row r="695" spans="1:9" s="90" customFormat="1" ht="19.5" customHeight="1">
      <c r="A695" s="85">
        <v>42246</v>
      </c>
      <c r="B695" s="88" t="s">
        <v>644</v>
      </c>
      <c r="C695" s="85">
        <v>42246</v>
      </c>
      <c r="D695" s="87" t="s">
        <v>194</v>
      </c>
      <c r="E695" s="206" t="s">
        <v>99</v>
      </c>
      <c r="F695" s="88" t="s">
        <v>284</v>
      </c>
      <c r="G695" s="89"/>
      <c r="H695" s="89">
        <v>2000000</v>
      </c>
      <c r="I695" s="83">
        <f t="shared" si="33"/>
        <v>8</v>
      </c>
    </row>
    <row r="696" spans="1:9" s="90" customFormat="1" ht="19.5" customHeight="1">
      <c r="A696" s="85">
        <v>42246</v>
      </c>
      <c r="B696" s="88" t="s">
        <v>644</v>
      </c>
      <c r="C696" s="85">
        <v>42246</v>
      </c>
      <c r="D696" s="87" t="s">
        <v>195</v>
      </c>
      <c r="E696" s="206" t="s">
        <v>99</v>
      </c>
      <c r="F696" s="88" t="s">
        <v>76</v>
      </c>
      <c r="G696" s="89"/>
      <c r="H696" s="89">
        <v>200000</v>
      </c>
      <c r="I696" s="83">
        <f t="shared" si="33"/>
        <v>8</v>
      </c>
    </row>
    <row r="697" spans="1:9" s="90" customFormat="1" ht="19.5" customHeight="1">
      <c r="A697" s="85">
        <v>42254</v>
      </c>
      <c r="B697" s="88" t="s">
        <v>648</v>
      </c>
      <c r="C697" s="85">
        <v>42254</v>
      </c>
      <c r="D697" s="87" t="s">
        <v>425</v>
      </c>
      <c r="E697" s="206" t="s">
        <v>327</v>
      </c>
      <c r="F697" s="88" t="s">
        <v>284</v>
      </c>
      <c r="G697" s="89"/>
      <c r="H697" s="89">
        <v>3470000</v>
      </c>
      <c r="I697" s="83">
        <f t="shared" si="33"/>
        <v>9</v>
      </c>
    </row>
    <row r="698" spans="1:9" s="90" customFormat="1" ht="19.5" customHeight="1">
      <c r="A698" s="85">
        <v>42254</v>
      </c>
      <c r="B698" s="88" t="s">
        <v>648</v>
      </c>
      <c r="C698" s="85">
        <v>42254</v>
      </c>
      <c r="D698" s="87" t="s">
        <v>367</v>
      </c>
      <c r="E698" s="206" t="s">
        <v>327</v>
      </c>
      <c r="F698" s="88" t="s">
        <v>284</v>
      </c>
      <c r="G698" s="89"/>
      <c r="H698" s="89">
        <v>1260000</v>
      </c>
      <c r="I698" s="83">
        <f t="shared" si="33"/>
        <v>9</v>
      </c>
    </row>
    <row r="699" spans="1:9" s="90" customFormat="1" ht="19.5" customHeight="1">
      <c r="A699" s="85">
        <v>42255</v>
      </c>
      <c r="B699" s="88" t="s">
        <v>649</v>
      </c>
      <c r="C699" s="85">
        <v>42255</v>
      </c>
      <c r="D699" s="87" t="s">
        <v>472</v>
      </c>
      <c r="E699" s="206" t="s">
        <v>98</v>
      </c>
      <c r="F699" s="88" t="s">
        <v>62</v>
      </c>
      <c r="G699" s="89"/>
      <c r="H699" s="89">
        <v>9000000</v>
      </c>
      <c r="I699" s="83">
        <f t="shared" si="33"/>
        <v>9</v>
      </c>
    </row>
    <row r="700" spans="1:9" s="90" customFormat="1" ht="19.5" customHeight="1">
      <c r="A700" s="85">
        <v>42265</v>
      </c>
      <c r="B700" s="88" t="s">
        <v>650</v>
      </c>
      <c r="C700" s="85">
        <v>42265</v>
      </c>
      <c r="D700" s="87" t="s">
        <v>194</v>
      </c>
      <c r="E700" s="206" t="s">
        <v>99</v>
      </c>
      <c r="F700" s="88" t="s">
        <v>284</v>
      </c>
      <c r="G700" s="89"/>
      <c r="H700" s="89">
        <v>2000000</v>
      </c>
      <c r="I700" s="83">
        <f t="shared" si="33"/>
        <v>9</v>
      </c>
    </row>
    <row r="701" spans="1:9" s="90" customFormat="1" ht="19.5" customHeight="1">
      <c r="A701" s="85">
        <v>42265</v>
      </c>
      <c r="B701" s="88" t="s">
        <v>650</v>
      </c>
      <c r="C701" s="85">
        <v>42265</v>
      </c>
      <c r="D701" s="87" t="s">
        <v>195</v>
      </c>
      <c r="E701" s="206" t="s">
        <v>99</v>
      </c>
      <c r="F701" s="88" t="s">
        <v>76</v>
      </c>
      <c r="G701" s="89"/>
      <c r="H701" s="89">
        <v>200000</v>
      </c>
      <c r="I701" s="83">
        <f t="shared" ref="I701" si="35">IF(A701&lt;&gt;"",MONTH(A701),"")</f>
        <v>9</v>
      </c>
    </row>
    <row r="702" spans="1:9" s="90" customFormat="1" ht="19.5" customHeight="1">
      <c r="A702" s="85">
        <v>42265</v>
      </c>
      <c r="B702" s="88" t="s">
        <v>651</v>
      </c>
      <c r="C702" s="85">
        <v>42265</v>
      </c>
      <c r="D702" s="87" t="s">
        <v>208</v>
      </c>
      <c r="E702" s="206" t="s">
        <v>329</v>
      </c>
      <c r="F702" s="88" t="s">
        <v>284</v>
      </c>
      <c r="G702" s="89"/>
      <c r="H702" s="89">
        <v>23635500</v>
      </c>
      <c r="I702" s="83">
        <f t="shared" si="33"/>
        <v>9</v>
      </c>
    </row>
    <row r="703" spans="1:9" s="90" customFormat="1" ht="19.5" customHeight="1">
      <c r="A703" s="85">
        <v>42265</v>
      </c>
      <c r="B703" s="88" t="s">
        <v>652</v>
      </c>
      <c r="C703" s="85">
        <v>42265</v>
      </c>
      <c r="D703" s="87" t="s">
        <v>211</v>
      </c>
      <c r="E703" s="206" t="s">
        <v>329</v>
      </c>
      <c r="F703" s="88" t="s">
        <v>284</v>
      </c>
      <c r="G703" s="89"/>
      <c r="H703" s="89">
        <v>6482880</v>
      </c>
      <c r="I703" s="83">
        <f t="shared" ref="I703" si="36">IF(A703&lt;&gt;"",MONTH(A703),"")</f>
        <v>9</v>
      </c>
    </row>
    <row r="704" spans="1:9" s="90" customFormat="1" ht="19.5" customHeight="1">
      <c r="A704" s="85">
        <v>42265</v>
      </c>
      <c r="B704" s="88" t="s">
        <v>652</v>
      </c>
      <c r="C704" s="85">
        <v>42265</v>
      </c>
      <c r="D704" s="87" t="s">
        <v>212</v>
      </c>
      <c r="E704" s="206" t="s">
        <v>329</v>
      </c>
      <c r="F704" s="88" t="s">
        <v>76</v>
      </c>
      <c r="G704" s="89"/>
      <c r="H704" s="89">
        <v>648288</v>
      </c>
      <c r="I704" s="83">
        <f t="shared" si="33"/>
        <v>9</v>
      </c>
    </row>
    <row r="705" spans="1:9" s="90" customFormat="1" ht="19.5" customHeight="1">
      <c r="A705" s="85">
        <v>42269</v>
      </c>
      <c r="B705" s="88" t="s">
        <v>653</v>
      </c>
      <c r="C705" s="85">
        <v>42269</v>
      </c>
      <c r="D705" s="87" t="s">
        <v>425</v>
      </c>
      <c r="E705" s="206" t="s">
        <v>327</v>
      </c>
      <c r="F705" s="88" t="s">
        <v>284</v>
      </c>
      <c r="G705" s="89"/>
      <c r="H705" s="89">
        <v>3595000</v>
      </c>
      <c r="I705" s="83">
        <f t="shared" si="33"/>
        <v>9</v>
      </c>
    </row>
    <row r="706" spans="1:9" s="90" customFormat="1" ht="19.5" customHeight="1">
      <c r="A706" s="85">
        <v>42277</v>
      </c>
      <c r="B706" s="88" t="s">
        <v>658</v>
      </c>
      <c r="C706" s="85">
        <v>42277</v>
      </c>
      <c r="D706" s="87" t="s">
        <v>659</v>
      </c>
      <c r="E706" s="9" t="s">
        <v>654</v>
      </c>
      <c r="F706" s="88" t="s">
        <v>284</v>
      </c>
      <c r="G706" s="89"/>
      <c r="H706" s="89">
        <v>10129500</v>
      </c>
      <c r="I706" s="83">
        <f t="shared" si="33"/>
        <v>9</v>
      </c>
    </row>
    <row r="707" spans="1:9" s="90" customFormat="1" ht="19.5" customHeight="1">
      <c r="A707" s="85">
        <v>42277</v>
      </c>
      <c r="B707" s="88" t="s">
        <v>655</v>
      </c>
      <c r="C707" s="85">
        <v>42277</v>
      </c>
      <c r="D707" s="87" t="s">
        <v>656</v>
      </c>
      <c r="E707" s="9" t="s">
        <v>654</v>
      </c>
      <c r="F707" s="88" t="s">
        <v>284</v>
      </c>
      <c r="G707" s="89"/>
      <c r="H707" s="89">
        <v>3756380</v>
      </c>
      <c r="I707" s="83">
        <f t="shared" ref="I707" si="37">IF(A707&lt;&gt;"",MONTH(A707),"")</f>
        <v>9</v>
      </c>
    </row>
    <row r="708" spans="1:9" s="90" customFormat="1" ht="19.5" customHeight="1">
      <c r="A708" s="85">
        <v>42277</v>
      </c>
      <c r="B708" s="88" t="s">
        <v>655</v>
      </c>
      <c r="C708" s="85">
        <v>42277</v>
      </c>
      <c r="D708" s="87" t="s">
        <v>657</v>
      </c>
      <c r="E708" s="9" t="s">
        <v>654</v>
      </c>
      <c r="F708" s="88" t="s">
        <v>76</v>
      </c>
      <c r="G708" s="89"/>
      <c r="H708" s="89">
        <v>375638</v>
      </c>
      <c r="I708" s="83">
        <f t="shared" si="33"/>
        <v>9</v>
      </c>
    </row>
    <row r="709" spans="1:9" s="90" customFormat="1" ht="19.5" customHeight="1">
      <c r="A709" s="85">
        <v>42262</v>
      </c>
      <c r="B709" s="88" t="s">
        <v>660</v>
      </c>
      <c r="C709" s="85">
        <v>42262</v>
      </c>
      <c r="D709" s="87" t="s">
        <v>661</v>
      </c>
      <c r="E709" s="206" t="s">
        <v>90</v>
      </c>
      <c r="F709" s="88" t="s">
        <v>132</v>
      </c>
      <c r="G709" s="89"/>
      <c r="H709" s="89">
        <v>4800000</v>
      </c>
      <c r="I709" s="83">
        <f t="shared" si="33"/>
        <v>9</v>
      </c>
    </row>
    <row r="710" spans="1:9" s="90" customFormat="1" ht="19.5" customHeight="1">
      <c r="A710" s="85">
        <v>42262</v>
      </c>
      <c r="B710" s="88" t="s">
        <v>660</v>
      </c>
      <c r="C710" s="85">
        <v>42262</v>
      </c>
      <c r="D710" s="87" t="s">
        <v>662</v>
      </c>
      <c r="E710" s="206" t="s">
        <v>90</v>
      </c>
      <c r="F710" s="88" t="s">
        <v>76</v>
      </c>
      <c r="G710" s="89"/>
      <c r="H710" s="89">
        <v>480000</v>
      </c>
      <c r="I710" s="83">
        <f t="shared" si="33"/>
        <v>9</v>
      </c>
    </row>
    <row r="711" spans="1:9" s="90" customFormat="1" ht="19.5" customHeight="1">
      <c r="A711" s="85">
        <v>42269</v>
      </c>
      <c r="B711" s="88" t="s">
        <v>663</v>
      </c>
      <c r="C711" s="85">
        <v>42269</v>
      </c>
      <c r="D711" s="87" t="s">
        <v>664</v>
      </c>
      <c r="E711" s="206" t="s">
        <v>90</v>
      </c>
      <c r="F711" s="88" t="s">
        <v>132</v>
      </c>
      <c r="G711" s="89"/>
      <c r="H711" s="89">
        <v>18760000</v>
      </c>
      <c r="I711" s="83">
        <f t="shared" si="33"/>
        <v>9</v>
      </c>
    </row>
    <row r="712" spans="1:9" s="90" customFormat="1" ht="19.5" customHeight="1">
      <c r="A712" s="85">
        <v>42269</v>
      </c>
      <c r="B712" s="88" t="s">
        <v>663</v>
      </c>
      <c r="C712" s="85">
        <v>42269</v>
      </c>
      <c r="D712" s="87" t="s">
        <v>276</v>
      </c>
      <c r="E712" s="206" t="s">
        <v>90</v>
      </c>
      <c r="F712" s="88" t="s">
        <v>76</v>
      </c>
      <c r="G712" s="89"/>
      <c r="H712" s="89">
        <v>1876000</v>
      </c>
      <c r="I712" s="83">
        <f t="shared" si="33"/>
        <v>9</v>
      </c>
    </row>
    <row r="713" spans="1:9" s="90" customFormat="1" ht="19.5" customHeight="1">
      <c r="A713" s="85">
        <v>42271</v>
      </c>
      <c r="B713" s="88" t="s">
        <v>672</v>
      </c>
      <c r="C713" s="85">
        <v>42271</v>
      </c>
      <c r="D713" s="87" t="s">
        <v>271</v>
      </c>
      <c r="E713" s="206" t="s">
        <v>85</v>
      </c>
      <c r="F713" s="88" t="s">
        <v>132</v>
      </c>
      <c r="G713" s="89"/>
      <c r="H713" s="89">
        <v>5100000</v>
      </c>
      <c r="I713" s="83">
        <f t="shared" si="33"/>
        <v>9</v>
      </c>
    </row>
    <row r="714" spans="1:9" s="90" customFormat="1" ht="19.5" customHeight="1">
      <c r="A714" s="85">
        <v>42271</v>
      </c>
      <c r="B714" s="88" t="s">
        <v>672</v>
      </c>
      <c r="C714" s="85">
        <v>42271</v>
      </c>
      <c r="D714" s="87" t="s">
        <v>272</v>
      </c>
      <c r="E714" s="206" t="s">
        <v>85</v>
      </c>
      <c r="F714" s="88" t="s">
        <v>76</v>
      </c>
      <c r="G714" s="89"/>
      <c r="H714" s="89">
        <v>510000</v>
      </c>
      <c r="I714" s="83">
        <f t="shared" si="33"/>
        <v>9</v>
      </c>
    </row>
    <row r="715" spans="1:9" s="90" customFormat="1" ht="19.5" customHeight="1">
      <c r="A715" s="85">
        <v>42254</v>
      </c>
      <c r="B715" s="88" t="s">
        <v>665</v>
      </c>
      <c r="C715" s="85">
        <v>42254</v>
      </c>
      <c r="D715" s="87" t="s">
        <v>666</v>
      </c>
      <c r="E715" s="206" t="s">
        <v>100</v>
      </c>
      <c r="F715" s="88" t="s">
        <v>222</v>
      </c>
      <c r="G715" s="89"/>
      <c r="H715" s="89">
        <v>28353800</v>
      </c>
      <c r="I715" s="83">
        <f t="shared" si="33"/>
        <v>9</v>
      </c>
    </row>
    <row r="716" spans="1:9" s="90" customFormat="1" ht="19.5" customHeight="1">
      <c r="A716" s="85">
        <v>42254</v>
      </c>
      <c r="B716" s="88" t="s">
        <v>665</v>
      </c>
      <c r="C716" s="85">
        <v>42254</v>
      </c>
      <c r="D716" s="87" t="s">
        <v>667</v>
      </c>
      <c r="E716" s="206" t="s">
        <v>100</v>
      </c>
      <c r="F716" s="88" t="s">
        <v>76</v>
      </c>
      <c r="G716" s="89"/>
      <c r="H716" s="89">
        <v>2835380</v>
      </c>
      <c r="I716" s="83">
        <f t="shared" si="33"/>
        <v>9</v>
      </c>
    </row>
    <row r="717" spans="1:9" s="90" customFormat="1" ht="19.5" customHeight="1">
      <c r="A717" s="85">
        <v>42263</v>
      </c>
      <c r="B717" s="88" t="s">
        <v>679</v>
      </c>
      <c r="C717" s="85">
        <v>42263</v>
      </c>
      <c r="D717" s="87" t="s">
        <v>668</v>
      </c>
      <c r="E717" s="206" t="s">
        <v>100</v>
      </c>
      <c r="F717" s="88" t="s">
        <v>222</v>
      </c>
      <c r="G717" s="89"/>
      <c r="H717" s="89">
        <v>24684200</v>
      </c>
      <c r="I717" s="83">
        <f t="shared" si="33"/>
        <v>9</v>
      </c>
    </row>
    <row r="718" spans="1:9" s="90" customFormat="1" ht="19.5" customHeight="1">
      <c r="A718" s="85">
        <v>42263</v>
      </c>
      <c r="B718" s="88" t="s">
        <v>679</v>
      </c>
      <c r="C718" s="85">
        <v>42263</v>
      </c>
      <c r="D718" s="87" t="s">
        <v>669</v>
      </c>
      <c r="E718" s="206" t="s">
        <v>100</v>
      </c>
      <c r="F718" s="88" t="s">
        <v>76</v>
      </c>
      <c r="G718" s="89"/>
      <c r="H718" s="89">
        <v>2468420</v>
      </c>
      <c r="I718" s="83">
        <f t="shared" si="33"/>
        <v>9</v>
      </c>
    </row>
    <row r="719" spans="1:9" s="90" customFormat="1" ht="19.5" customHeight="1">
      <c r="A719" s="85">
        <v>42273</v>
      </c>
      <c r="B719" s="88" t="s">
        <v>684</v>
      </c>
      <c r="C719" s="85">
        <v>42273</v>
      </c>
      <c r="D719" s="87" t="s">
        <v>670</v>
      </c>
      <c r="E719" s="206" t="s">
        <v>100</v>
      </c>
      <c r="F719" s="88" t="s">
        <v>222</v>
      </c>
      <c r="G719" s="89"/>
      <c r="H719" s="89">
        <v>25169500</v>
      </c>
      <c r="I719" s="83">
        <f t="shared" si="33"/>
        <v>9</v>
      </c>
    </row>
    <row r="720" spans="1:9" s="90" customFormat="1" ht="19.5" customHeight="1">
      <c r="A720" s="85">
        <v>42273</v>
      </c>
      <c r="B720" s="88" t="s">
        <v>684</v>
      </c>
      <c r="C720" s="85">
        <v>42273</v>
      </c>
      <c r="D720" s="87" t="s">
        <v>671</v>
      </c>
      <c r="E720" s="206" t="s">
        <v>100</v>
      </c>
      <c r="F720" s="88" t="s">
        <v>76</v>
      </c>
      <c r="G720" s="89"/>
      <c r="H720" s="89">
        <v>2516950</v>
      </c>
      <c r="I720" s="83">
        <f t="shared" si="33"/>
        <v>9</v>
      </c>
    </row>
    <row r="721" spans="1:9" s="90" customFormat="1" ht="19.5" customHeight="1">
      <c r="A721" s="85">
        <v>42254</v>
      </c>
      <c r="B721" s="86" t="s">
        <v>141</v>
      </c>
      <c r="C721" s="85">
        <v>42254</v>
      </c>
      <c r="D721" s="87" t="s">
        <v>673</v>
      </c>
      <c r="E721" s="206" t="s">
        <v>100</v>
      </c>
      <c r="F721" s="88" t="s">
        <v>142</v>
      </c>
      <c r="G721" s="89">
        <v>37329930</v>
      </c>
      <c r="H721" s="89"/>
      <c r="I721" s="83">
        <f t="shared" si="33"/>
        <v>9</v>
      </c>
    </row>
    <row r="722" spans="1:9" s="90" customFormat="1" ht="19.5" customHeight="1">
      <c r="A722" s="85">
        <v>42254</v>
      </c>
      <c r="B722" s="86" t="s">
        <v>141</v>
      </c>
      <c r="C722" s="85">
        <v>42254</v>
      </c>
      <c r="D722" s="87" t="s">
        <v>674</v>
      </c>
      <c r="E722" s="206" t="s">
        <v>329</v>
      </c>
      <c r="F722" s="88" t="s">
        <v>142</v>
      </c>
      <c r="G722" s="89">
        <v>57697877</v>
      </c>
      <c r="H722" s="89"/>
      <c r="I722" s="83">
        <f t="shared" si="33"/>
        <v>9</v>
      </c>
    </row>
    <row r="723" spans="1:9" s="90" customFormat="1" ht="19.5" customHeight="1">
      <c r="A723" s="85">
        <v>42254</v>
      </c>
      <c r="B723" s="86" t="s">
        <v>141</v>
      </c>
      <c r="C723" s="85">
        <v>42254</v>
      </c>
      <c r="D723" s="87" t="s">
        <v>675</v>
      </c>
      <c r="E723" s="206" t="s">
        <v>327</v>
      </c>
      <c r="F723" s="88" t="s">
        <v>142</v>
      </c>
      <c r="G723" s="89">
        <v>3470000</v>
      </c>
      <c r="H723" s="89"/>
      <c r="I723" s="83">
        <f t="shared" si="33"/>
        <v>9</v>
      </c>
    </row>
    <row r="724" spans="1:9" s="90" customFormat="1" ht="19.5" customHeight="1">
      <c r="A724" s="85">
        <v>42254</v>
      </c>
      <c r="B724" s="86" t="s">
        <v>141</v>
      </c>
      <c r="C724" s="85">
        <v>42254</v>
      </c>
      <c r="D724" s="87" t="s">
        <v>678</v>
      </c>
      <c r="E724" s="206" t="s">
        <v>327</v>
      </c>
      <c r="F724" s="88" t="s">
        <v>142</v>
      </c>
      <c r="G724" s="89">
        <v>1260000</v>
      </c>
      <c r="H724" s="89"/>
      <c r="I724" s="83">
        <f t="shared" ref="I724" si="38">IF(A724&lt;&gt;"",MONTH(A724),"")</f>
        <v>9</v>
      </c>
    </row>
    <row r="725" spans="1:9" s="90" customFormat="1" ht="19.5" customHeight="1">
      <c r="A725" s="85">
        <v>42266</v>
      </c>
      <c r="B725" s="86" t="s">
        <v>141</v>
      </c>
      <c r="C725" s="85">
        <v>42266</v>
      </c>
      <c r="D725" s="87" t="s">
        <v>676</v>
      </c>
      <c r="E725" s="206" t="s">
        <v>100</v>
      </c>
      <c r="F725" s="88" t="s">
        <v>142</v>
      </c>
      <c r="G725" s="89">
        <v>31189180</v>
      </c>
      <c r="H725" s="89"/>
      <c r="I725" s="83">
        <f t="shared" ref="I725" si="39">IF(A725&lt;&gt;"",MONTH(A725),"")</f>
        <v>9</v>
      </c>
    </row>
    <row r="726" spans="1:9" s="90" customFormat="1" ht="19.5" customHeight="1">
      <c r="A726" s="85">
        <v>42269</v>
      </c>
      <c r="B726" s="86" t="s">
        <v>141</v>
      </c>
      <c r="C726" s="85">
        <v>42269</v>
      </c>
      <c r="D726" s="87" t="s">
        <v>677</v>
      </c>
      <c r="E726" s="206" t="s">
        <v>327</v>
      </c>
      <c r="F726" s="88" t="s">
        <v>142</v>
      </c>
      <c r="G726" s="89">
        <v>3595000</v>
      </c>
      <c r="H726" s="89"/>
      <c r="I726" s="83">
        <f t="shared" si="33"/>
        <v>9</v>
      </c>
    </row>
    <row r="727" spans="1:9" s="90" customFormat="1" ht="19.5" customHeight="1">
      <c r="A727" s="85">
        <v>42271</v>
      </c>
      <c r="B727" s="86" t="s">
        <v>685</v>
      </c>
      <c r="C727" s="85">
        <v>42271</v>
      </c>
      <c r="D727" s="87" t="s">
        <v>273</v>
      </c>
      <c r="E727" s="206" t="s">
        <v>85</v>
      </c>
      <c r="F727" s="88" t="s">
        <v>358</v>
      </c>
      <c r="G727" s="89">
        <v>5610000</v>
      </c>
      <c r="H727" s="89"/>
      <c r="I727" s="83">
        <f t="shared" si="33"/>
        <v>9</v>
      </c>
    </row>
    <row r="728" spans="1:9" s="90" customFormat="1" ht="19.5" customHeight="1">
      <c r="A728" s="85">
        <v>42279</v>
      </c>
      <c r="B728" s="86" t="s">
        <v>141</v>
      </c>
      <c r="C728" s="85">
        <v>42279</v>
      </c>
      <c r="D728" s="87" t="s">
        <v>713</v>
      </c>
      <c r="E728" s="206" t="s">
        <v>100</v>
      </c>
      <c r="F728" s="88" t="s">
        <v>142</v>
      </c>
      <c r="G728" s="89">
        <v>27152620</v>
      </c>
      <c r="H728" s="89"/>
      <c r="I728" s="83">
        <f t="shared" ref="I728:I753" si="40">IF(A728&lt;&gt;"",MONTH(A728),"")</f>
        <v>10</v>
      </c>
    </row>
    <row r="729" spans="1:9" s="90" customFormat="1" ht="19.5" customHeight="1">
      <c r="A729" s="85">
        <v>42279</v>
      </c>
      <c r="B729" s="86" t="s">
        <v>141</v>
      </c>
      <c r="C729" s="85">
        <v>42279</v>
      </c>
      <c r="D729" s="87" t="s">
        <v>705</v>
      </c>
      <c r="E729" s="206" t="s">
        <v>621</v>
      </c>
      <c r="F729" s="88" t="s">
        <v>142</v>
      </c>
      <c r="G729" s="89">
        <v>12255518</v>
      </c>
      <c r="H729" s="89"/>
      <c r="I729" s="83">
        <f t="shared" si="40"/>
        <v>10</v>
      </c>
    </row>
    <row r="730" spans="1:9" s="90" customFormat="1" ht="19.5" customHeight="1">
      <c r="A730" s="85">
        <v>42279</v>
      </c>
      <c r="B730" s="86" t="s">
        <v>141</v>
      </c>
      <c r="C730" s="85">
        <v>42279</v>
      </c>
      <c r="D730" s="87" t="s">
        <v>706</v>
      </c>
      <c r="E730" s="206" t="s">
        <v>475</v>
      </c>
      <c r="F730" s="88" t="s">
        <v>142</v>
      </c>
      <c r="G730" s="89">
        <v>34942000</v>
      </c>
      <c r="H730" s="89"/>
      <c r="I730" s="83">
        <f t="shared" si="40"/>
        <v>10</v>
      </c>
    </row>
    <row r="731" spans="1:9" s="90" customFormat="1" ht="19.5" customHeight="1">
      <c r="A731" s="85">
        <v>42279</v>
      </c>
      <c r="B731" s="86" t="s">
        <v>141</v>
      </c>
      <c r="C731" s="85">
        <v>42279</v>
      </c>
      <c r="D731" s="87" t="s">
        <v>707</v>
      </c>
      <c r="E731" s="206" t="s">
        <v>329</v>
      </c>
      <c r="F731" s="88" t="s">
        <v>142</v>
      </c>
      <c r="G731" s="89">
        <v>34173672</v>
      </c>
      <c r="H731" s="89"/>
      <c r="I731" s="83">
        <f t="shared" si="40"/>
        <v>10</v>
      </c>
    </row>
    <row r="732" spans="1:9" s="90" customFormat="1" ht="19.5" customHeight="1">
      <c r="A732" s="85">
        <v>42279</v>
      </c>
      <c r="B732" s="86" t="s">
        <v>141</v>
      </c>
      <c r="C732" s="85">
        <v>42279</v>
      </c>
      <c r="D732" s="87" t="s">
        <v>708</v>
      </c>
      <c r="E732" s="206" t="s">
        <v>90</v>
      </c>
      <c r="F732" s="88" t="s">
        <v>142</v>
      </c>
      <c r="G732" s="89">
        <v>70000000</v>
      </c>
      <c r="H732" s="89"/>
      <c r="I732" s="83">
        <f t="shared" si="40"/>
        <v>10</v>
      </c>
    </row>
    <row r="733" spans="1:9" s="90" customFormat="1" ht="19.5" customHeight="1">
      <c r="A733" s="85">
        <v>42279</v>
      </c>
      <c r="B733" s="86" t="s">
        <v>141</v>
      </c>
      <c r="C733" s="85">
        <v>42279</v>
      </c>
      <c r="D733" s="87" t="s">
        <v>709</v>
      </c>
      <c r="E733" s="206" t="s">
        <v>98</v>
      </c>
      <c r="F733" s="88" t="s">
        <v>142</v>
      </c>
      <c r="G733" s="89">
        <v>12000000</v>
      </c>
      <c r="H733" s="89"/>
      <c r="I733" s="83">
        <f t="shared" si="40"/>
        <v>10</v>
      </c>
    </row>
    <row r="734" spans="1:9" s="90" customFormat="1" ht="19.5" customHeight="1">
      <c r="A734" s="85">
        <v>42279</v>
      </c>
      <c r="B734" s="86" t="s">
        <v>141</v>
      </c>
      <c r="C734" s="85">
        <v>42279</v>
      </c>
      <c r="D734" s="87" t="s">
        <v>710</v>
      </c>
      <c r="E734" s="206" t="s">
        <v>292</v>
      </c>
      <c r="F734" s="88" t="s">
        <v>142</v>
      </c>
      <c r="G734" s="89">
        <v>50110768</v>
      </c>
      <c r="H734" s="89"/>
      <c r="I734" s="83">
        <f t="shared" si="40"/>
        <v>10</v>
      </c>
    </row>
    <row r="735" spans="1:9" s="90" customFormat="1" ht="19.5" customHeight="1">
      <c r="A735" s="85">
        <v>42282</v>
      </c>
      <c r="B735" s="88" t="s">
        <v>688</v>
      </c>
      <c r="C735" s="85">
        <v>42282</v>
      </c>
      <c r="D735" s="87" t="s">
        <v>689</v>
      </c>
      <c r="E735" s="206" t="s">
        <v>621</v>
      </c>
      <c r="F735" s="88" t="s">
        <v>62</v>
      </c>
      <c r="G735" s="89"/>
      <c r="H735" s="89">
        <v>11141380</v>
      </c>
      <c r="I735" s="83">
        <f t="shared" si="40"/>
        <v>10</v>
      </c>
    </row>
    <row r="736" spans="1:9" s="90" customFormat="1" ht="19.5" customHeight="1">
      <c r="A736" s="85">
        <v>42282</v>
      </c>
      <c r="B736" s="88" t="s">
        <v>688</v>
      </c>
      <c r="C736" s="85">
        <v>42282</v>
      </c>
      <c r="D736" s="87" t="s">
        <v>690</v>
      </c>
      <c r="E736" s="206" t="s">
        <v>621</v>
      </c>
      <c r="F736" s="88" t="s">
        <v>76</v>
      </c>
      <c r="G736" s="89"/>
      <c r="H736" s="89">
        <v>1114138</v>
      </c>
      <c r="I736" s="83">
        <f t="shared" si="40"/>
        <v>10</v>
      </c>
    </row>
    <row r="737" spans="1:9" s="90" customFormat="1" ht="19.5" customHeight="1">
      <c r="A737" s="85">
        <v>42283</v>
      </c>
      <c r="B737" s="88" t="s">
        <v>704</v>
      </c>
      <c r="C737" s="85">
        <v>42283</v>
      </c>
      <c r="D737" s="87" t="s">
        <v>698</v>
      </c>
      <c r="E737" s="206" t="s">
        <v>100</v>
      </c>
      <c r="F737" s="88" t="s">
        <v>222</v>
      </c>
      <c r="G737" s="89"/>
      <c r="H737" s="89">
        <v>21117800</v>
      </c>
      <c r="I737" s="83">
        <f t="shared" si="40"/>
        <v>10</v>
      </c>
    </row>
    <row r="738" spans="1:9" s="90" customFormat="1" ht="19.5" customHeight="1">
      <c r="A738" s="85">
        <v>42283</v>
      </c>
      <c r="B738" s="88" t="s">
        <v>704</v>
      </c>
      <c r="C738" s="85">
        <v>42283</v>
      </c>
      <c r="D738" s="87" t="s">
        <v>699</v>
      </c>
      <c r="E738" s="206" t="s">
        <v>100</v>
      </c>
      <c r="F738" s="88" t="s">
        <v>76</v>
      </c>
      <c r="G738" s="89"/>
      <c r="H738" s="89">
        <v>2111780</v>
      </c>
      <c r="I738" s="83">
        <f t="shared" si="40"/>
        <v>10</v>
      </c>
    </row>
    <row r="739" spans="1:9" s="90" customFormat="1" ht="19.5" customHeight="1">
      <c r="A739" s="85">
        <v>42291</v>
      </c>
      <c r="B739" s="86" t="s">
        <v>141</v>
      </c>
      <c r="C739" s="85">
        <v>42291</v>
      </c>
      <c r="D739" s="87" t="s">
        <v>711</v>
      </c>
      <c r="E739" s="206" t="s">
        <v>100</v>
      </c>
      <c r="F739" s="88" t="s">
        <v>142</v>
      </c>
      <c r="G739" s="89">
        <v>27686450</v>
      </c>
      <c r="H739" s="89"/>
      <c r="I739" s="83">
        <f t="shared" si="40"/>
        <v>10</v>
      </c>
    </row>
    <row r="740" spans="1:9" s="90" customFormat="1" ht="19.5" customHeight="1">
      <c r="A740" s="85">
        <v>42293</v>
      </c>
      <c r="B740" s="88" t="s">
        <v>714</v>
      </c>
      <c r="C740" s="85">
        <v>42293</v>
      </c>
      <c r="D740" s="87" t="s">
        <v>700</v>
      </c>
      <c r="E740" s="206" t="s">
        <v>100</v>
      </c>
      <c r="F740" s="88" t="s">
        <v>222</v>
      </c>
      <c r="G740" s="89"/>
      <c r="H740" s="89">
        <v>18148700</v>
      </c>
      <c r="I740" s="83">
        <f t="shared" si="40"/>
        <v>10</v>
      </c>
    </row>
    <row r="741" spans="1:9" s="90" customFormat="1" ht="19.5" customHeight="1">
      <c r="A741" s="85">
        <v>42293</v>
      </c>
      <c r="B741" s="88" t="s">
        <v>714</v>
      </c>
      <c r="C741" s="85">
        <v>42293</v>
      </c>
      <c r="D741" s="87" t="s">
        <v>701</v>
      </c>
      <c r="E741" s="206" t="s">
        <v>100</v>
      </c>
      <c r="F741" s="88" t="s">
        <v>76</v>
      </c>
      <c r="G741" s="89"/>
      <c r="H741" s="89">
        <v>1814870</v>
      </c>
      <c r="I741" s="83">
        <f t="shared" si="40"/>
        <v>10</v>
      </c>
    </row>
    <row r="742" spans="1:9" s="90" customFormat="1" ht="19.5" customHeight="1">
      <c r="A742" s="85">
        <v>42296</v>
      </c>
      <c r="B742" s="88" t="s">
        <v>686</v>
      </c>
      <c r="C742" s="85">
        <v>42296</v>
      </c>
      <c r="D742" s="87" t="s">
        <v>470</v>
      </c>
      <c r="E742" s="206" t="s">
        <v>475</v>
      </c>
      <c r="F742" s="88" t="s">
        <v>132</v>
      </c>
      <c r="G742" s="89"/>
      <c r="H742" s="89">
        <v>80460000</v>
      </c>
      <c r="I742" s="83">
        <f t="shared" si="40"/>
        <v>10</v>
      </c>
    </row>
    <row r="743" spans="1:9" s="90" customFormat="1" ht="19.5" customHeight="1">
      <c r="A743" s="85">
        <v>42296</v>
      </c>
      <c r="B743" s="88" t="s">
        <v>686</v>
      </c>
      <c r="C743" s="85">
        <v>42296</v>
      </c>
      <c r="D743" s="87" t="s">
        <v>471</v>
      </c>
      <c r="E743" s="206" t="s">
        <v>475</v>
      </c>
      <c r="F743" s="88" t="s">
        <v>76</v>
      </c>
      <c r="G743" s="89"/>
      <c r="H743" s="89">
        <v>8046000</v>
      </c>
      <c r="I743" s="83">
        <f t="shared" si="40"/>
        <v>10</v>
      </c>
    </row>
    <row r="744" spans="1:9" s="90" customFormat="1" ht="19.5" customHeight="1">
      <c r="A744" s="85">
        <v>42300</v>
      </c>
      <c r="B744" s="88" t="s">
        <v>691</v>
      </c>
      <c r="C744" s="85">
        <v>42300</v>
      </c>
      <c r="D744" s="87" t="s">
        <v>208</v>
      </c>
      <c r="E744" s="206" t="s">
        <v>329</v>
      </c>
      <c r="F744" s="88" t="s">
        <v>284</v>
      </c>
      <c r="G744" s="89"/>
      <c r="H744" s="89">
        <v>22350000</v>
      </c>
      <c r="I744" s="83">
        <f t="shared" si="40"/>
        <v>10</v>
      </c>
    </row>
    <row r="745" spans="1:9" s="90" customFormat="1" ht="19.5" customHeight="1">
      <c r="A745" s="85">
        <v>42300</v>
      </c>
      <c r="B745" s="88" t="s">
        <v>692</v>
      </c>
      <c r="C745" s="85">
        <v>42300</v>
      </c>
      <c r="D745" s="87" t="s">
        <v>693</v>
      </c>
      <c r="E745" s="206" t="s">
        <v>329</v>
      </c>
      <c r="F745" s="88" t="s">
        <v>62</v>
      </c>
      <c r="G745" s="89"/>
      <c r="H745" s="89">
        <v>6436800</v>
      </c>
      <c r="I745" s="83">
        <f t="shared" si="40"/>
        <v>10</v>
      </c>
    </row>
    <row r="746" spans="1:9" s="90" customFormat="1" ht="19.5" customHeight="1">
      <c r="A746" s="85">
        <v>42300</v>
      </c>
      <c r="B746" s="88" t="s">
        <v>691</v>
      </c>
      <c r="C746" s="85">
        <v>42300</v>
      </c>
      <c r="D746" s="87" t="s">
        <v>694</v>
      </c>
      <c r="E746" s="206" t="s">
        <v>329</v>
      </c>
      <c r="F746" s="88" t="s">
        <v>76</v>
      </c>
      <c r="G746" s="89"/>
      <c r="H746" s="89">
        <v>643680</v>
      </c>
      <c r="I746" s="83">
        <f t="shared" si="40"/>
        <v>10</v>
      </c>
    </row>
    <row r="747" spans="1:9" s="90" customFormat="1" ht="19.5" customHeight="1">
      <c r="A747" s="85">
        <v>42301</v>
      </c>
      <c r="B747" s="88" t="s">
        <v>687</v>
      </c>
      <c r="C747" s="85">
        <v>42301</v>
      </c>
      <c r="D747" s="87" t="s">
        <v>664</v>
      </c>
      <c r="E747" s="206" t="s">
        <v>90</v>
      </c>
      <c r="F747" s="88" t="s">
        <v>132</v>
      </c>
      <c r="G747" s="89"/>
      <c r="H747" s="89">
        <v>19230000</v>
      </c>
      <c r="I747" s="83">
        <f t="shared" si="40"/>
        <v>10</v>
      </c>
    </row>
    <row r="748" spans="1:9" s="90" customFormat="1" ht="19.5" customHeight="1">
      <c r="A748" s="85">
        <v>42301</v>
      </c>
      <c r="B748" s="88" t="s">
        <v>687</v>
      </c>
      <c r="C748" s="85">
        <v>42301</v>
      </c>
      <c r="D748" s="87" t="s">
        <v>276</v>
      </c>
      <c r="E748" s="206" t="s">
        <v>90</v>
      </c>
      <c r="F748" s="88" t="s">
        <v>76</v>
      </c>
      <c r="G748" s="89"/>
      <c r="H748" s="89">
        <v>1923000</v>
      </c>
      <c r="I748" s="83">
        <f t="shared" si="40"/>
        <v>10</v>
      </c>
    </row>
    <row r="749" spans="1:9" s="90" customFormat="1" ht="19.5" customHeight="1">
      <c r="A749" s="85">
        <v>42303</v>
      </c>
      <c r="B749" s="88" t="s">
        <v>715</v>
      </c>
      <c r="C749" s="85">
        <v>42303</v>
      </c>
      <c r="D749" s="87" t="s">
        <v>702</v>
      </c>
      <c r="E749" s="206" t="s">
        <v>100</v>
      </c>
      <c r="F749" s="88" t="s">
        <v>222</v>
      </c>
      <c r="G749" s="89"/>
      <c r="H749" s="89">
        <v>21038500</v>
      </c>
      <c r="I749" s="83">
        <f t="shared" si="40"/>
        <v>10</v>
      </c>
    </row>
    <row r="750" spans="1:9" s="90" customFormat="1" ht="19.5" customHeight="1">
      <c r="A750" s="85">
        <v>42303</v>
      </c>
      <c r="B750" s="88" t="s">
        <v>715</v>
      </c>
      <c r="C750" s="85">
        <v>42303</v>
      </c>
      <c r="D750" s="87" t="s">
        <v>703</v>
      </c>
      <c r="E750" s="206" t="s">
        <v>100</v>
      </c>
      <c r="F750" s="88" t="s">
        <v>76</v>
      </c>
      <c r="G750" s="89"/>
      <c r="H750" s="89">
        <v>2103850</v>
      </c>
      <c r="I750" s="83">
        <f t="shared" si="40"/>
        <v>10</v>
      </c>
    </row>
    <row r="751" spans="1:9" s="90" customFormat="1" ht="19.5" customHeight="1">
      <c r="A751" s="85">
        <v>42303</v>
      </c>
      <c r="B751" s="86" t="s">
        <v>141</v>
      </c>
      <c r="C751" s="85">
        <v>42303</v>
      </c>
      <c r="D751" s="87" t="s">
        <v>712</v>
      </c>
      <c r="E751" s="206" t="s">
        <v>100</v>
      </c>
      <c r="F751" s="88" t="s">
        <v>142</v>
      </c>
      <c r="G751" s="89">
        <v>23229580</v>
      </c>
      <c r="H751" s="89"/>
      <c r="I751" s="83">
        <f t="shared" si="40"/>
        <v>10</v>
      </c>
    </row>
    <row r="752" spans="1:9" s="90" customFormat="1" ht="19.5" customHeight="1">
      <c r="A752" s="85">
        <v>42308</v>
      </c>
      <c r="B752" s="88" t="s">
        <v>695</v>
      </c>
      <c r="C752" s="85">
        <v>42308</v>
      </c>
      <c r="D752" s="87" t="s">
        <v>194</v>
      </c>
      <c r="E752" s="206" t="s">
        <v>99</v>
      </c>
      <c r="F752" s="88" t="s">
        <v>284</v>
      </c>
      <c r="G752" s="89"/>
      <c r="H752" s="89">
        <v>2000000</v>
      </c>
      <c r="I752" s="83">
        <f t="shared" si="40"/>
        <v>10</v>
      </c>
    </row>
    <row r="753" spans="1:9" s="90" customFormat="1" ht="19.5" customHeight="1">
      <c r="A753" s="85">
        <v>42308</v>
      </c>
      <c r="B753" s="88" t="s">
        <v>695</v>
      </c>
      <c r="C753" s="85">
        <v>42308</v>
      </c>
      <c r="D753" s="87" t="s">
        <v>195</v>
      </c>
      <c r="E753" s="206" t="s">
        <v>99</v>
      </c>
      <c r="F753" s="88" t="s">
        <v>76</v>
      </c>
      <c r="G753" s="89"/>
      <c r="H753" s="89">
        <v>200000</v>
      </c>
      <c r="I753" s="83">
        <f t="shared" si="40"/>
        <v>10</v>
      </c>
    </row>
    <row r="754" spans="1:9" s="90" customFormat="1" ht="19.5" customHeight="1">
      <c r="A754" s="85">
        <v>42321</v>
      </c>
      <c r="B754" s="88" t="s">
        <v>729</v>
      </c>
      <c r="C754" s="85">
        <v>42321</v>
      </c>
      <c r="D754" s="87" t="s">
        <v>208</v>
      </c>
      <c r="E754" s="206" t="s">
        <v>329</v>
      </c>
      <c r="F754" s="88" t="s">
        <v>284</v>
      </c>
      <c r="G754" s="89"/>
      <c r="H754" s="89">
        <v>10102500</v>
      </c>
      <c r="I754" s="83">
        <f t="shared" ref="I754:I803" si="41">IF(A754&lt;&gt;"",MONTH(A754),"")</f>
        <v>11</v>
      </c>
    </row>
    <row r="755" spans="1:9" s="90" customFormat="1" ht="19.5" customHeight="1">
      <c r="A755" s="85">
        <v>42321</v>
      </c>
      <c r="B755" s="88" t="s">
        <v>730</v>
      </c>
      <c r="C755" s="85">
        <v>42321</v>
      </c>
      <c r="D755" s="87" t="s">
        <v>211</v>
      </c>
      <c r="E755" s="206" t="s">
        <v>329</v>
      </c>
      <c r="F755" s="88" t="s">
        <v>62</v>
      </c>
      <c r="G755" s="89"/>
      <c r="H755" s="89">
        <v>6353350</v>
      </c>
      <c r="I755" s="83">
        <f t="shared" ref="I755:I756" si="42">IF(A755&lt;&gt;"",MONTH(A755),"")</f>
        <v>11</v>
      </c>
    </row>
    <row r="756" spans="1:9" s="90" customFormat="1" ht="19.5" customHeight="1">
      <c r="A756" s="85">
        <v>42321</v>
      </c>
      <c r="B756" s="88" t="s">
        <v>730</v>
      </c>
      <c r="C756" s="85">
        <v>42321</v>
      </c>
      <c r="D756" s="87" t="s">
        <v>212</v>
      </c>
      <c r="E756" s="206" t="s">
        <v>329</v>
      </c>
      <c r="F756" s="88" t="s">
        <v>76</v>
      </c>
      <c r="G756" s="89"/>
      <c r="H756" s="89">
        <v>635335</v>
      </c>
      <c r="I756" s="83">
        <f t="shared" si="42"/>
        <v>11</v>
      </c>
    </row>
    <row r="757" spans="1:9" s="90" customFormat="1" ht="19.5" customHeight="1">
      <c r="A757" s="85">
        <v>42321</v>
      </c>
      <c r="B757" s="88" t="s">
        <v>731</v>
      </c>
      <c r="C757" s="85">
        <v>42321</v>
      </c>
      <c r="D757" s="87" t="s">
        <v>732</v>
      </c>
      <c r="E757" s="206" t="s">
        <v>327</v>
      </c>
      <c r="F757" s="88" t="s">
        <v>284</v>
      </c>
      <c r="G757" s="89"/>
      <c r="H757" s="89">
        <v>5775000</v>
      </c>
      <c r="I757" s="83">
        <f t="shared" si="41"/>
        <v>11</v>
      </c>
    </row>
    <row r="758" spans="1:9" s="90" customFormat="1" ht="19.5" customHeight="1">
      <c r="A758" s="85">
        <v>42327</v>
      </c>
      <c r="B758" s="88" t="s">
        <v>736</v>
      </c>
      <c r="C758" s="85">
        <v>42327</v>
      </c>
      <c r="D758" s="87" t="s">
        <v>664</v>
      </c>
      <c r="E758" s="206" t="s">
        <v>90</v>
      </c>
      <c r="F758" s="88" t="s">
        <v>132</v>
      </c>
      <c r="G758" s="89"/>
      <c r="H758" s="89">
        <v>3060000</v>
      </c>
      <c r="I758" s="83">
        <f>IF(A758&lt;&gt;"",MONTH(A758),"")</f>
        <v>11</v>
      </c>
    </row>
    <row r="759" spans="1:9" s="90" customFormat="1" ht="19.5" customHeight="1">
      <c r="A759" s="85">
        <v>42327</v>
      </c>
      <c r="B759" s="88" t="s">
        <v>736</v>
      </c>
      <c r="C759" s="85">
        <v>42327</v>
      </c>
      <c r="D759" s="87" t="s">
        <v>276</v>
      </c>
      <c r="E759" s="206" t="s">
        <v>90</v>
      </c>
      <c r="F759" s="88" t="s">
        <v>76</v>
      </c>
      <c r="G759" s="89"/>
      <c r="H759" s="89">
        <v>306000</v>
      </c>
      <c r="I759" s="83">
        <f>IF(A759&lt;&gt;"",MONTH(A759),"")</f>
        <v>11</v>
      </c>
    </row>
    <row r="760" spans="1:9" s="90" customFormat="1" ht="19.5" customHeight="1">
      <c r="A760" s="85">
        <v>42328</v>
      </c>
      <c r="B760" s="88" t="s">
        <v>733</v>
      </c>
      <c r="C760" s="85">
        <v>42328</v>
      </c>
      <c r="D760" s="87" t="s">
        <v>367</v>
      </c>
      <c r="E760" s="206" t="s">
        <v>327</v>
      </c>
      <c r="F760" s="88" t="s">
        <v>284</v>
      </c>
      <c r="G760" s="89"/>
      <c r="H760" s="89">
        <v>240000</v>
      </c>
      <c r="I760" s="83">
        <f t="shared" si="41"/>
        <v>11</v>
      </c>
    </row>
    <row r="761" spans="1:9" s="90" customFormat="1" ht="19.5" customHeight="1">
      <c r="A761" s="85">
        <v>42332</v>
      </c>
      <c r="B761" s="88" t="s">
        <v>736</v>
      </c>
      <c r="C761" s="85">
        <v>42332</v>
      </c>
      <c r="D761" s="87" t="s">
        <v>664</v>
      </c>
      <c r="E761" s="206" t="s">
        <v>90</v>
      </c>
      <c r="F761" s="88" t="s">
        <v>132</v>
      </c>
      <c r="G761" s="89"/>
      <c r="H761" s="89">
        <v>12425000</v>
      </c>
      <c r="I761" s="83">
        <f t="shared" si="41"/>
        <v>11</v>
      </c>
    </row>
    <row r="762" spans="1:9" s="90" customFormat="1" ht="19.5" customHeight="1">
      <c r="A762" s="85">
        <v>42332</v>
      </c>
      <c r="B762" s="88" t="s">
        <v>736</v>
      </c>
      <c r="C762" s="85">
        <v>42332</v>
      </c>
      <c r="D762" s="87" t="s">
        <v>276</v>
      </c>
      <c r="E762" s="206" t="s">
        <v>90</v>
      </c>
      <c r="F762" s="88" t="s">
        <v>76</v>
      </c>
      <c r="G762" s="89"/>
      <c r="H762" s="89">
        <v>1242500</v>
      </c>
      <c r="I762" s="83">
        <f t="shared" si="41"/>
        <v>11</v>
      </c>
    </row>
    <row r="763" spans="1:9" s="90" customFormat="1" ht="19.5" customHeight="1">
      <c r="A763" s="85">
        <v>42336</v>
      </c>
      <c r="B763" s="88" t="s">
        <v>734</v>
      </c>
      <c r="C763" s="85">
        <v>42336</v>
      </c>
      <c r="D763" s="87" t="s">
        <v>208</v>
      </c>
      <c r="E763" s="206" t="s">
        <v>329</v>
      </c>
      <c r="F763" s="88" t="s">
        <v>284</v>
      </c>
      <c r="G763" s="89"/>
      <c r="H763" s="89">
        <v>27012000</v>
      </c>
      <c r="I763" s="83">
        <f t="shared" ref="I763:I765" si="43">IF(A763&lt;&gt;"",MONTH(A763),"")</f>
        <v>11</v>
      </c>
    </row>
    <row r="764" spans="1:9" s="90" customFormat="1" ht="19.5" customHeight="1">
      <c r="A764" s="85">
        <v>42336</v>
      </c>
      <c r="B764" s="88" t="s">
        <v>735</v>
      </c>
      <c r="C764" s="85">
        <v>42336</v>
      </c>
      <c r="D764" s="87" t="s">
        <v>211</v>
      </c>
      <c r="E764" s="206" t="s">
        <v>329</v>
      </c>
      <c r="F764" s="88" t="s">
        <v>62</v>
      </c>
      <c r="G764" s="89"/>
      <c r="H764" s="89">
        <v>6482880</v>
      </c>
      <c r="I764" s="83">
        <f t="shared" si="43"/>
        <v>11</v>
      </c>
    </row>
    <row r="765" spans="1:9" s="90" customFormat="1" ht="19.5" customHeight="1">
      <c r="A765" s="85">
        <v>42336</v>
      </c>
      <c r="B765" s="88" t="s">
        <v>735</v>
      </c>
      <c r="C765" s="85">
        <v>42336</v>
      </c>
      <c r="D765" s="87" t="s">
        <v>212</v>
      </c>
      <c r="E765" s="206" t="s">
        <v>329</v>
      </c>
      <c r="F765" s="88" t="s">
        <v>76</v>
      </c>
      <c r="G765" s="89"/>
      <c r="H765" s="89">
        <v>648288</v>
      </c>
      <c r="I765" s="83">
        <f t="shared" si="43"/>
        <v>11</v>
      </c>
    </row>
    <row r="766" spans="1:9" s="90" customFormat="1" ht="19.5" customHeight="1">
      <c r="A766" s="85">
        <v>42338</v>
      </c>
      <c r="B766" s="88" t="s">
        <v>737</v>
      </c>
      <c r="C766" s="85">
        <v>42338</v>
      </c>
      <c r="D766" s="87" t="s">
        <v>738</v>
      </c>
      <c r="E766" s="206" t="s">
        <v>329</v>
      </c>
      <c r="F766" s="88" t="s">
        <v>62</v>
      </c>
      <c r="G766" s="89"/>
      <c r="H766" s="89">
        <v>901200</v>
      </c>
      <c r="I766" s="83">
        <f t="shared" si="41"/>
        <v>11</v>
      </c>
    </row>
    <row r="767" spans="1:9" s="90" customFormat="1" ht="19.5" customHeight="1">
      <c r="A767" s="85">
        <v>42338</v>
      </c>
      <c r="B767" s="88" t="s">
        <v>737</v>
      </c>
      <c r="C767" s="85">
        <v>42338</v>
      </c>
      <c r="D767" s="87" t="s">
        <v>739</v>
      </c>
      <c r="E767" s="206" t="s">
        <v>329</v>
      </c>
      <c r="F767" s="88" t="s">
        <v>76</v>
      </c>
      <c r="G767" s="89"/>
      <c r="H767" s="89">
        <v>90120</v>
      </c>
      <c r="I767" s="83">
        <f t="shared" ref="I767" si="44">IF(A767&lt;&gt;"",MONTH(A767),"")</f>
        <v>11</v>
      </c>
    </row>
    <row r="768" spans="1:9" s="90" customFormat="1" ht="19.5" customHeight="1">
      <c r="A768" s="85">
        <v>42338</v>
      </c>
      <c r="B768" s="88" t="s">
        <v>740</v>
      </c>
      <c r="C768" s="85">
        <v>42338</v>
      </c>
      <c r="D768" s="87" t="s">
        <v>664</v>
      </c>
      <c r="E768" s="206" t="s">
        <v>326</v>
      </c>
      <c r="F768" s="88" t="s">
        <v>132</v>
      </c>
      <c r="G768" s="89"/>
      <c r="H768" s="89">
        <v>21528000</v>
      </c>
      <c r="I768" s="83">
        <f t="shared" ref="I768:I769" si="45">IF(A768&lt;&gt;"",MONTH(A768),"")</f>
        <v>11</v>
      </c>
    </row>
    <row r="769" spans="1:9" s="90" customFormat="1" ht="19.5" customHeight="1">
      <c r="A769" s="85">
        <v>42338</v>
      </c>
      <c r="B769" s="88" t="s">
        <v>740</v>
      </c>
      <c r="C769" s="85">
        <v>42338</v>
      </c>
      <c r="D769" s="87" t="s">
        <v>276</v>
      </c>
      <c r="E769" s="206" t="s">
        <v>326</v>
      </c>
      <c r="F769" s="88" t="s">
        <v>76</v>
      </c>
      <c r="G769" s="89"/>
      <c r="H769" s="89">
        <v>2152800</v>
      </c>
      <c r="I769" s="83">
        <f t="shared" si="45"/>
        <v>11</v>
      </c>
    </row>
    <row r="770" spans="1:9" s="90" customFormat="1" ht="19.5" customHeight="1">
      <c r="A770" s="85">
        <v>42338</v>
      </c>
      <c r="B770" s="88" t="s">
        <v>741</v>
      </c>
      <c r="C770" s="85">
        <v>42338</v>
      </c>
      <c r="D770" s="87" t="s">
        <v>742</v>
      </c>
      <c r="E770" s="206" t="s">
        <v>99</v>
      </c>
      <c r="F770" s="88" t="s">
        <v>284</v>
      </c>
      <c r="G770" s="89"/>
      <c r="H770" s="89">
        <v>144387112</v>
      </c>
      <c r="I770" s="83">
        <f t="shared" ref="I770:I772" si="46">IF(A770&lt;&gt;"",MONTH(A770),"")</f>
        <v>11</v>
      </c>
    </row>
    <row r="771" spans="1:9" s="90" customFormat="1" ht="19.5" customHeight="1">
      <c r="A771" s="85">
        <v>42338</v>
      </c>
      <c r="B771" s="88" t="s">
        <v>741</v>
      </c>
      <c r="C771" s="85">
        <v>42338</v>
      </c>
      <c r="D771" s="87" t="s">
        <v>743</v>
      </c>
      <c r="E771" s="206" t="s">
        <v>99</v>
      </c>
      <c r="F771" s="88" t="s">
        <v>76</v>
      </c>
      <c r="G771" s="89"/>
      <c r="H771" s="89">
        <v>14438711</v>
      </c>
      <c r="I771" s="83">
        <f t="shared" si="46"/>
        <v>11</v>
      </c>
    </row>
    <row r="772" spans="1:9" s="90" customFormat="1" ht="19.5" customHeight="1">
      <c r="A772" s="85">
        <v>42314</v>
      </c>
      <c r="B772" s="88" t="s">
        <v>753</v>
      </c>
      <c r="C772" s="85">
        <v>42314</v>
      </c>
      <c r="D772" s="87" t="s">
        <v>754</v>
      </c>
      <c r="E772" s="206" t="s">
        <v>100</v>
      </c>
      <c r="F772" s="88" t="s">
        <v>222</v>
      </c>
      <c r="G772" s="89"/>
      <c r="H772" s="89">
        <v>19162200</v>
      </c>
      <c r="I772" s="83">
        <f t="shared" si="46"/>
        <v>11</v>
      </c>
    </row>
    <row r="773" spans="1:9" s="90" customFormat="1" ht="19.5" customHeight="1">
      <c r="A773" s="85">
        <v>42314</v>
      </c>
      <c r="B773" s="88" t="s">
        <v>753</v>
      </c>
      <c r="C773" s="85">
        <v>42314</v>
      </c>
      <c r="D773" s="87" t="s">
        <v>755</v>
      </c>
      <c r="E773" s="206" t="s">
        <v>100</v>
      </c>
      <c r="F773" s="88" t="s">
        <v>76</v>
      </c>
      <c r="G773" s="89"/>
      <c r="H773" s="89">
        <v>1916220</v>
      </c>
      <c r="I773" s="83"/>
    </row>
    <row r="774" spans="1:9" s="90" customFormat="1" ht="19.5" customHeight="1">
      <c r="A774" s="85">
        <v>42324</v>
      </c>
      <c r="B774" s="88" t="s">
        <v>760</v>
      </c>
      <c r="C774" s="85">
        <v>42324</v>
      </c>
      <c r="D774" s="87" t="s">
        <v>756</v>
      </c>
      <c r="E774" s="206" t="s">
        <v>100</v>
      </c>
      <c r="F774" s="88" t="s">
        <v>222</v>
      </c>
      <c r="G774" s="89"/>
      <c r="H774" s="89">
        <v>20285700</v>
      </c>
      <c r="I774" s="83"/>
    </row>
    <row r="775" spans="1:9" s="90" customFormat="1" ht="19.5" customHeight="1">
      <c r="A775" s="85">
        <v>42324</v>
      </c>
      <c r="B775" s="88" t="s">
        <v>760</v>
      </c>
      <c r="C775" s="85">
        <v>42324</v>
      </c>
      <c r="D775" s="87" t="s">
        <v>758</v>
      </c>
      <c r="E775" s="206" t="s">
        <v>100</v>
      </c>
      <c r="F775" s="88" t="s">
        <v>76</v>
      </c>
      <c r="G775" s="89"/>
      <c r="H775" s="89">
        <v>2028570</v>
      </c>
      <c r="I775" s="83"/>
    </row>
    <row r="776" spans="1:9" s="90" customFormat="1" ht="19.5" customHeight="1">
      <c r="A776" s="85">
        <v>42334</v>
      </c>
      <c r="B776" s="88" t="s">
        <v>764</v>
      </c>
      <c r="C776" s="85">
        <v>42335</v>
      </c>
      <c r="D776" s="87" t="s">
        <v>757</v>
      </c>
      <c r="E776" s="206" t="s">
        <v>100</v>
      </c>
      <c r="F776" s="88" t="s">
        <v>222</v>
      </c>
      <c r="G776" s="89"/>
      <c r="H776" s="89">
        <v>19121300</v>
      </c>
      <c r="I776" s="83"/>
    </row>
    <row r="777" spans="1:9" s="90" customFormat="1" ht="19.5" customHeight="1">
      <c r="A777" s="85">
        <v>42334</v>
      </c>
      <c r="B777" s="88" t="s">
        <v>764</v>
      </c>
      <c r="C777" s="85">
        <v>42335</v>
      </c>
      <c r="D777" s="87" t="s">
        <v>759</v>
      </c>
      <c r="E777" s="206" t="s">
        <v>100</v>
      </c>
      <c r="F777" s="88" t="s">
        <v>76</v>
      </c>
      <c r="G777" s="89"/>
      <c r="H777" s="89">
        <v>1912130</v>
      </c>
      <c r="I777" s="83"/>
    </row>
    <row r="778" spans="1:9" s="90" customFormat="1" ht="19.5" customHeight="1">
      <c r="A778" s="85">
        <v>42335</v>
      </c>
      <c r="B778" s="88" t="s">
        <v>761</v>
      </c>
      <c r="C778" s="85">
        <v>42335</v>
      </c>
      <c r="D778" s="87" t="s">
        <v>762</v>
      </c>
      <c r="E778" s="206" t="s">
        <v>95</v>
      </c>
      <c r="F778" s="88" t="s">
        <v>284</v>
      </c>
      <c r="G778" s="89"/>
      <c r="H778" s="89">
        <v>96000000</v>
      </c>
      <c r="I778" s="83"/>
    </row>
    <row r="779" spans="1:9" s="90" customFormat="1" ht="19.5" customHeight="1">
      <c r="A779" s="85">
        <v>42335</v>
      </c>
      <c r="B779" s="88" t="s">
        <v>761</v>
      </c>
      <c r="C779" s="85">
        <v>42335</v>
      </c>
      <c r="D779" s="87" t="s">
        <v>763</v>
      </c>
      <c r="E779" s="206" t="s">
        <v>95</v>
      </c>
      <c r="F779" s="88" t="s">
        <v>76</v>
      </c>
      <c r="G779" s="89"/>
      <c r="H779" s="89">
        <v>9600000</v>
      </c>
      <c r="I779" s="83"/>
    </row>
    <row r="780" spans="1:9" s="90" customFormat="1" ht="19.5" customHeight="1">
      <c r="A780" s="85">
        <v>42314</v>
      </c>
      <c r="B780" s="152" t="s">
        <v>357</v>
      </c>
      <c r="C780" s="85">
        <v>42314</v>
      </c>
      <c r="D780" s="87" t="s">
        <v>750</v>
      </c>
      <c r="E780" s="206" t="s">
        <v>100</v>
      </c>
      <c r="F780" s="88" t="s">
        <v>358</v>
      </c>
      <c r="G780" s="89">
        <v>19963570</v>
      </c>
      <c r="H780" s="89"/>
      <c r="I780" s="83">
        <f>IF(A780&lt;&gt;"",MONTH(A780),"")</f>
        <v>11</v>
      </c>
    </row>
    <row r="781" spans="1:9" s="90" customFormat="1" ht="19.5" customHeight="1">
      <c r="A781" s="85">
        <v>42319</v>
      </c>
      <c r="B781" s="86" t="s">
        <v>141</v>
      </c>
      <c r="C781" s="85">
        <v>42319</v>
      </c>
      <c r="D781" s="87" t="s">
        <v>744</v>
      </c>
      <c r="E781" s="206" t="s">
        <v>751</v>
      </c>
      <c r="F781" s="88" t="s">
        <v>142</v>
      </c>
      <c r="G781" s="89">
        <v>60000000</v>
      </c>
      <c r="H781" s="89"/>
      <c r="I781" s="83">
        <f t="shared" si="41"/>
        <v>11</v>
      </c>
    </row>
    <row r="782" spans="1:9" s="90" customFormat="1" ht="19.5" customHeight="1">
      <c r="A782" s="85">
        <v>42321</v>
      </c>
      <c r="B782" s="86" t="s">
        <v>141</v>
      </c>
      <c r="C782" s="85">
        <v>42321</v>
      </c>
      <c r="D782" s="87" t="s">
        <v>745</v>
      </c>
      <c r="E782" s="206" t="s">
        <v>327</v>
      </c>
      <c r="F782" s="88" t="s">
        <v>142</v>
      </c>
      <c r="G782" s="89">
        <v>240000</v>
      </c>
      <c r="H782" s="89"/>
      <c r="I782" s="83">
        <f t="shared" si="41"/>
        <v>11</v>
      </c>
    </row>
    <row r="783" spans="1:9" s="90" customFormat="1" ht="19.5" customHeight="1">
      <c r="A783" s="85">
        <v>42321</v>
      </c>
      <c r="B783" s="86" t="s">
        <v>141</v>
      </c>
      <c r="C783" s="85">
        <v>42321</v>
      </c>
      <c r="D783" s="87" t="s">
        <v>746</v>
      </c>
      <c r="E783" s="206" t="s">
        <v>654</v>
      </c>
      <c r="F783" s="88" t="s">
        <v>142</v>
      </c>
      <c r="G783" s="89">
        <v>14261518</v>
      </c>
      <c r="H783" s="89"/>
      <c r="I783" s="83">
        <f t="shared" si="41"/>
        <v>11</v>
      </c>
    </row>
    <row r="784" spans="1:9" s="90" customFormat="1" ht="19.5" customHeight="1">
      <c r="A784" s="85">
        <v>42321</v>
      </c>
      <c r="B784" s="86" t="s">
        <v>141</v>
      </c>
      <c r="C784" s="85">
        <v>42321</v>
      </c>
      <c r="D784" s="87" t="s">
        <v>585</v>
      </c>
      <c r="E784" s="206" t="s">
        <v>329</v>
      </c>
      <c r="F784" s="88" t="s">
        <v>142</v>
      </c>
      <c r="G784" s="89">
        <v>76589573</v>
      </c>
      <c r="H784" s="89"/>
      <c r="I784" s="83">
        <f t="shared" si="41"/>
        <v>11</v>
      </c>
    </row>
    <row r="785" spans="1:9" s="90" customFormat="1" ht="19.5" customHeight="1">
      <c r="A785" s="85">
        <v>42321</v>
      </c>
      <c r="B785" s="86" t="s">
        <v>141</v>
      </c>
      <c r="C785" s="85">
        <v>42321</v>
      </c>
      <c r="D785" s="87" t="s">
        <v>747</v>
      </c>
      <c r="E785" s="206" t="s">
        <v>752</v>
      </c>
      <c r="F785" s="88" t="s">
        <v>142</v>
      </c>
      <c r="G785" s="89">
        <v>45900000</v>
      </c>
      <c r="H785" s="89"/>
      <c r="I785" s="83">
        <f t="shared" si="41"/>
        <v>11</v>
      </c>
    </row>
    <row r="786" spans="1:9" s="90" customFormat="1" ht="19.5" customHeight="1">
      <c r="A786" s="85">
        <v>42321</v>
      </c>
      <c r="B786" s="86" t="s">
        <v>141</v>
      </c>
      <c r="C786" s="85">
        <v>42321</v>
      </c>
      <c r="D786" s="87" t="s">
        <v>745</v>
      </c>
      <c r="E786" s="206" t="s">
        <v>327</v>
      </c>
      <c r="F786" s="88" t="s">
        <v>142</v>
      </c>
      <c r="G786" s="89">
        <v>5775000</v>
      </c>
      <c r="H786" s="89"/>
      <c r="I786" s="83">
        <f t="shared" si="41"/>
        <v>11</v>
      </c>
    </row>
    <row r="787" spans="1:9" s="90" customFormat="1" ht="19.5" customHeight="1">
      <c r="A787" s="85">
        <v>42321</v>
      </c>
      <c r="B787" s="86" t="s">
        <v>141</v>
      </c>
      <c r="C787" s="85">
        <v>42321</v>
      </c>
      <c r="D787" s="87" t="s">
        <v>708</v>
      </c>
      <c r="E787" s="206" t="s">
        <v>90</v>
      </c>
      <c r="F787" s="88" t="s">
        <v>142</v>
      </c>
      <c r="G787" s="89">
        <v>40000000</v>
      </c>
      <c r="H787" s="89"/>
      <c r="I787" s="83">
        <f t="shared" si="41"/>
        <v>11</v>
      </c>
    </row>
    <row r="788" spans="1:9" s="90" customFormat="1" ht="19.5" customHeight="1">
      <c r="A788" s="85">
        <v>42321</v>
      </c>
      <c r="B788" s="86" t="s">
        <v>141</v>
      </c>
      <c r="C788" s="85">
        <v>42321</v>
      </c>
      <c r="D788" s="87" t="s">
        <v>748</v>
      </c>
      <c r="E788" s="206" t="s">
        <v>100</v>
      </c>
      <c r="F788" s="88" t="s">
        <v>142</v>
      </c>
      <c r="G788" s="89">
        <v>23142350</v>
      </c>
      <c r="H788" s="89"/>
      <c r="I788" s="83">
        <f t="shared" si="41"/>
        <v>11</v>
      </c>
    </row>
    <row r="789" spans="1:9" s="90" customFormat="1" ht="19.5" customHeight="1">
      <c r="A789" s="85">
        <v>42335</v>
      </c>
      <c r="B789" s="86" t="s">
        <v>141</v>
      </c>
      <c r="C789" s="85">
        <v>42335</v>
      </c>
      <c r="D789" s="87" t="s">
        <v>749</v>
      </c>
      <c r="E789" s="206" t="s">
        <v>100</v>
      </c>
      <c r="F789" s="88" t="s">
        <v>142</v>
      </c>
      <c r="G789" s="89">
        <v>21078420</v>
      </c>
      <c r="H789" s="89"/>
      <c r="I789" s="83">
        <f t="shared" si="41"/>
        <v>11</v>
      </c>
    </row>
    <row r="790" spans="1:9" s="90" customFormat="1" ht="19.5" customHeight="1">
      <c r="A790" s="85">
        <v>42340</v>
      </c>
      <c r="B790" s="88" t="s">
        <v>768</v>
      </c>
      <c r="C790" s="85">
        <v>42340</v>
      </c>
      <c r="D790" s="87" t="s">
        <v>664</v>
      </c>
      <c r="E790" s="206" t="s">
        <v>326</v>
      </c>
      <c r="F790" s="88" t="s">
        <v>132</v>
      </c>
      <c r="G790" s="89"/>
      <c r="H790" s="89">
        <v>9968000</v>
      </c>
      <c r="I790" s="83">
        <f t="shared" si="41"/>
        <v>12</v>
      </c>
    </row>
    <row r="791" spans="1:9" s="90" customFormat="1" ht="19.5" customHeight="1">
      <c r="A791" s="85">
        <v>42340</v>
      </c>
      <c r="B791" s="88" t="s">
        <v>768</v>
      </c>
      <c r="C791" s="85">
        <v>42340</v>
      </c>
      <c r="D791" s="87" t="s">
        <v>276</v>
      </c>
      <c r="E791" s="206" t="s">
        <v>326</v>
      </c>
      <c r="F791" s="88" t="s">
        <v>76</v>
      </c>
      <c r="G791" s="89"/>
      <c r="H791" s="89">
        <v>996800</v>
      </c>
      <c r="I791" s="83">
        <f t="shared" ref="I791" si="47">IF(A791&lt;&gt;"",MONTH(A791),"")</f>
        <v>12</v>
      </c>
    </row>
    <row r="792" spans="1:9" s="90" customFormat="1" ht="19.5" customHeight="1">
      <c r="A792" s="85">
        <v>42341</v>
      </c>
      <c r="B792" s="88" t="s">
        <v>828</v>
      </c>
      <c r="C792" s="85">
        <v>42340</v>
      </c>
      <c r="D792" s="87" t="s">
        <v>139</v>
      </c>
      <c r="E792" s="206" t="s">
        <v>87</v>
      </c>
      <c r="F792" s="88" t="s">
        <v>132</v>
      </c>
      <c r="G792" s="89"/>
      <c r="H792" s="89">
        <v>9989087</v>
      </c>
      <c r="I792" s="83">
        <f t="shared" ref="I792:I793" si="48">IF(A792&lt;&gt;"",MONTH(A792),"")</f>
        <v>12</v>
      </c>
    </row>
    <row r="793" spans="1:9" s="90" customFormat="1" ht="19.5" customHeight="1">
      <c r="A793" s="85">
        <v>42341</v>
      </c>
      <c r="B793" s="88" t="s">
        <v>828</v>
      </c>
      <c r="C793" s="85">
        <v>42340</v>
      </c>
      <c r="D793" s="87" t="s">
        <v>140</v>
      </c>
      <c r="E793" s="206" t="s">
        <v>87</v>
      </c>
      <c r="F793" s="88" t="s">
        <v>76</v>
      </c>
      <c r="G793" s="89"/>
      <c r="H793" s="89">
        <v>998909</v>
      </c>
      <c r="I793" s="83">
        <f t="shared" si="48"/>
        <v>12</v>
      </c>
    </row>
    <row r="794" spans="1:9" s="90" customFormat="1" ht="19.5" customHeight="1">
      <c r="A794" s="85">
        <v>42342</v>
      </c>
      <c r="B794" s="88" t="s">
        <v>787</v>
      </c>
      <c r="C794" s="85">
        <v>42342</v>
      </c>
      <c r="D794" s="87" t="s">
        <v>271</v>
      </c>
      <c r="E794" s="206" t="s">
        <v>85</v>
      </c>
      <c r="F794" s="88" t="s">
        <v>132</v>
      </c>
      <c r="G794" s="89"/>
      <c r="H794" s="89">
        <v>5100000</v>
      </c>
      <c r="I794" s="83">
        <f t="shared" ref="I794:I795" si="49">IF(A794&lt;&gt;"",MONTH(A794),"")</f>
        <v>12</v>
      </c>
    </row>
    <row r="795" spans="1:9" s="90" customFormat="1" ht="19.5" customHeight="1">
      <c r="A795" s="85">
        <v>42342</v>
      </c>
      <c r="B795" s="88" t="s">
        <v>787</v>
      </c>
      <c r="C795" s="85">
        <v>42342</v>
      </c>
      <c r="D795" s="87" t="s">
        <v>272</v>
      </c>
      <c r="E795" s="206" t="s">
        <v>85</v>
      </c>
      <c r="F795" s="88" t="s">
        <v>76</v>
      </c>
      <c r="G795" s="89"/>
      <c r="H795" s="89">
        <v>510000</v>
      </c>
      <c r="I795" s="83">
        <f t="shared" si="49"/>
        <v>12</v>
      </c>
    </row>
    <row r="796" spans="1:9" s="90" customFormat="1" ht="19.5" customHeight="1">
      <c r="A796" s="85">
        <v>42354</v>
      </c>
      <c r="B796" s="88" t="s">
        <v>769</v>
      </c>
      <c r="C796" s="85">
        <v>42354</v>
      </c>
      <c r="D796" s="87" t="s">
        <v>664</v>
      </c>
      <c r="E796" s="206" t="s">
        <v>90</v>
      </c>
      <c r="F796" s="88" t="s">
        <v>132</v>
      </c>
      <c r="G796" s="89"/>
      <c r="H796" s="89">
        <v>16280000</v>
      </c>
      <c r="I796" s="83">
        <f t="shared" si="41"/>
        <v>12</v>
      </c>
    </row>
    <row r="797" spans="1:9" s="90" customFormat="1" ht="19.5" customHeight="1">
      <c r="A797" s="85">
        <v>42354</v>
      </c>
      <c r="B797" s="88" t="s">
        <v>769</v>
      </c>
      <c r="C797" s="85">
        <v>42354</v>
      </c>
      <c r="D797" s="87" t="s">
        <v>276</v>
      </c>
      <c r="E797" s="206" t="s">
        <v>90</v>
      </c>
      <c r="F797" s="88" t="s">
        <v>76</v>
      </c>
      <c r="G797" s="89"/>
      <c r="H797" s="89">
        <v>1628000</v>
      </c>
      <c r="I797" s="83">
        <f t="shared" si="41"/>
        <v>12</v>
      </c>
    </row>
    <row r="798" spans="1:9" s="90" customFormat="1" ht="19.5" customHeight="1">
      <c r="A798" s="85">
        <v>42360</v>
      </c>
      <c r="B798" s="88" t="s">
        <v>781</v>
      </c>
      <c r="C798" s="85">
        <v>42360</v>
      </c>
      <c r="D798" s="87" t="s">
        <v>782</v>
      </c>
      <c r="E798" s="206" t="s">
        <v>752</v>
      </c>
      <c r="F798" s="88" t="s">
        <v>132</v>
      </c>
      <c r="G798" s="89"/>
      <c r="H798" s="89">
        <v>63892890</v>
      </c>
      <c r="I798" s="83">
        <f>IF(A798&lt;&gt;"",MONTH(A798),"")</f>
        <v>12</v>
      </c>
    </row>
    <row r="799" spans="1:9" s="90" customFormat="1" ht="19.5" customHeight="1">
      <c r="A799" s="85">
        <v>42360</v>
      </c>
      <c r="B799" s="88" t="s">
        <v>781</v>
      </c>
      <c r="C799" s="85">
        <v>42360</v>
      </c>
      <c r="D799" s="87" t="s">
        <v>783</v>
      </c>
      <c r="E799" s="206" t="s">
        <v>752</v>
      </c>
      <c r="F799" s="88" t="s">
        <v>76</v>
      </c>
      <c r="G799" s="89"/>
      <c r="H799" s="89">
        <v>6389289</v>
      </c>
      <c r="I799" s="83">
        <f t="shared" ref="I799" si="50">IF(A799&lt;&gt;"",MONTH(A799),"")</f>
        <v>12</v>
      </c>
    </row>
    <row r="800" spans="1:9" s="90" customFormat="1" ht="19.5" customHeight="1">
      <c r="A800" s="85">
        <v>42361</v>
      </c>
      <c r="B800" s="88" t="s">
        <v>784</v>
      </c>
      <c r="C800" s="85">
        <v>42361</v>
      </c>
      <c r="D800" s="87" t="s">
        <v>785</v>
      </c>
      <c r="E800" s="206" t="s">
        <v>752</v>
      </c>
      <c r="F800" s="88" t="s">
        <v>62</v>
      </c>
      <c r="G800" s="89"/>
      <c r="H800" s="89">
        <v>23545459</v>
      </c>
      <c r="I800" s="83">
        <f>IF(A800&lt;&gt;"",MONTH(A800),"")</f>
        <v>12</v>
      </c>
    </row>
    <row r="801" spans="1:9" s="90" customFormat="1" ht="19.5" customHeight="1">
      <c r="A801" s="85">
        <v>42361</v>
      </c>
      <c r="B801" s="88" t="s">
        <v>784</v>
      </c>
      <c r="C801" s="85">
        <v>42361</v>
      </c>
      <c r="D801" s="87" t="s">
        <v>786</v>
      </c>
      <c r="E801" s="206" t="s">
        <v>752</v>
      </c>
      <c r="F801" s="88" t="s">
        <v>76</v>
      </c>
      <c r="G801" s="89"/>
      <c r="H801" s="89">
        <v>2354546</v>
      </c>
      <c r="I801" s="83">
        <f t="shared" ref="I801" si="51">IF(A801&lt;&gt;"",MONTH(A801),"")</f>
        <v>12</v>
      </c>
    </row>
    <row r="802" spans="1:9" s="90" customFormat="1" ht="19.5" customHeight="1">
      <c r="A802" s="85">
        <v>42346</v>
      </c>
      <c r="B802" s="88" t="s">
        <v>770</v>
      </c>
      <c r="C802" s="85">
        <v>42346</v>
      </c>
      <c r="D802" s="87" t="s">
        <v>208</v>
      </c>
      <c r="E802" s="206" t="s">
        <v>329</v>
      </c>
      <c r="F802" s="88" t="s">
        <v>284</v>
      </c>
      <c r="G802" s="89"/>
      <c r="H802" s="89">
        <v>15306800</v>
      </c>
      <c r="I802" s="83">
        <f t="shared" si="41"/>
        <v>12</v>
      </c>
    </row>
    <row r="803" spans="1:9" s="90" customFormat="1" ht="19.5" customHeight="1">
      <c r="A803" s="85">
        <v>42346</v>
      </c>
      <c r="B803" s="88" t="s">
        <v>771</v>
      </c>
      <c r="C803" s="85">
        <v>42346</v>
      </c>
      <c r="D803" s="87" t="s">
        <v>640</v>
      </c>
      <c r="E803" s="206" t="s">
        <v>329</v>
      </c>
      <c r="F803" s="88" t="s">
        <v>284</v>
      </c>
      <c r="G803" s="89"/>
      <c r="H803" s="89">
        <v>6707980</v>
      </c>
      <c r="I803" s="83">
        <f t="shared" si="41"/>
        <v>12</v>
      </c>
    </row>
    <row r="804" spans="1:9" s="90" customFormat="1" ht="19.5" customHeight="1">
      <c r="A804" s="85">
        <v>42346</v>
      </c>
      <c r="B804" s="88" t="s">
        <v>771</v>
      </c>
      <c r="C804" s="85">
        <v>42346</v>
      </c>
      <c r="D804" s="87" t="s">
        <v>641</v>
      </c>
      <c r="E804" s="206" t="s">
        <v>329</v>
      </c>
      <c r="F804" s="88" t="s">
        <v>76</v>
      </c>
      <c r="G804" s="89"/>
      <c r="H804" s="89">
        <v>670798</v>
      </c>
      <c r="I804" s="83">
        <f t="shared" ref="I804:I806" si="52">IF(A804&lt;&gt;"",MONTH(A804),"")</f>
        <v>12</v>
      </c>
    </row>
    <row r="805" spans="1:9" s="90" customFormat="1" ht="19.5" customHeight="1">
      <c r="A805" s="85">
        <v>42346</v>
      </c>
      <c r="B805" s="88" t="s">
        <v>772</v>
      </c>
      <c r="C805" s="85">
        <v>42346</v>
      </c>
      <c r="D805" s="87" t="s">
        <v>208</v>
      </c>
      <c r="E805" s="206" t="s">
        <v>329</v>
      </c>
      <c r="F805" s="88" t="s">
        <v>284</v>
      </c>
      <c r="G805" s="89"/>
      <c r="H805" s="89">
        <v>11817750</v>
      </c>
      <c r="I805" s="83">
        <f t="shared" si="52"/>
        <v>12</v>
      </c>
    </row>
    <row r="806" spans="1:9" s="90" customFormat="1" ht="19.5" customHeight="1">
      <c r="A806" s="85">
        <v>42346</v>
      </c>
      <c r="B806" s="88" t="s">
        <v>773</v>
      </c>
      <c r="C806" s="85">
        <v>42346</v>
      </c>
      <c r="D806" s="87" t="s">
        <v>640</v>
      </c>
      <c r="E806" s="206" t="s">
        <v>329</v>
      </c>
      <c r="F806" s="88" t="s">
        <v>284</v>
      </c>
      <c r="G806" s="89"/>
      <c r="H806" s="89">
        <v>5357380</v>
      </c>
      <c r="I806" s="83">
        <f t="shared" si="52"/>
        <v>12</v>
      </c>
    </row>
    <row r="807" spans="1:9" s="90" customFormat="1" ht="19.5" customHeight="1">
      <c r="A807" s="85">
        <v>42346</v>
      </c>
      <c r="B807" s="88" t="s">
        <v>773</v>
      </c>
      <c r="C807" s="85">
        <v>42346</v>
      </c>
      <c r="D807" s="87" t="s">
        <v>641</v>
      </c>
      <c r="E807" s="206" t="s">
        <v>329</v>
      </c>
      <c r="F807" s="88" t="s">
        <v>76</v>
      </c>
      <c r="G807" s="89"/>
      <c r="H807" s="89">
        <v>535738</v>
      </c>
      <c r="I807" s="83">
        <f t="shared" ref="I807" si="53">IF(A807&lt;&gt;"",MONTH(A807),"")</f>
        <v>12</v>
      </c>
    </row>
    <row r="808" spans="1:9" s="90" customFormat="1" ht="19.5" customHeight="1">
      <c r="A808" s="85">
        <v>42348</v>
      </c>
      <c r="B808" s="88" t="s">
        <v>774</v>
      </c>
      <c r="C808" s="85">
        <v>42348</v>
      </c>
      <c r="D808" s="87" t="s">
        <v>775</v>
      </c>
      <c r="E808" s="206" t="s">
        <v>98</v>
      </c>
      <c r="F808" s="88" t="s">
        <v>62</v>
      </c>
      <c r="G808" s="89"/>
      <c r="H808" s="89">
        <v>7500000</v>
      </c>
      <c r="I808" s="83">
        <f t="shared" ref="I808:I856" si="54">IF(A808&lt;&gt;"",MONTH(A808),"")</f>
        <v>12</v>
      </c>
    </row>
    <row r="809" spans="1:9" s="90" customFormat="1" ht="19.5" customHeight="1">
      <c r="A809" s="85">
        <v>42349</v>
      </c>
      <c r="B809" s="88" t="s">
        <v>776</v>
      </c>
      <c r="C809" s="85">
        <v>42349</v>
      </c>
      <c r="D809" s="87" t="s">
        <v>425</v>
      </c>
      <c r="E809" s="206" t="s">
        <v>327</v>
      </c>
      <c r="F809" s="88" t="s">
        <v>284</v>
      </c>
      <c r="G809" s="89"/>
      <c r="H809" s="89">
        <v>3440000</v>
      </c>
      <c r="I809" s="83">
        <f t="shared" si="54"/>
        <v>12</v>
      </c>
    </row>
    <row r="810" spans="1:9" s="90" customFormat="1" ht="19.5" customHeight="1">
      <c r="A810" s="85">
        <v>42349</v>
      </c>
      <c r="B810" s="88" t="s">
        <v>827</v>
      </c>
      <c r="C810" s="85">
        <v>42349</v>
      </c>
      <c r="D810" s="87" t="s">
        <v>762</v>
      </c>
      <c r="E810" s="206" t="s">
        <v>95</v>
      </c>
      <c r="F810" s="88" t="s">
        <v>284</v>
      </c>
      <c r="G810" s="89"/>
      <c r="H810" s="89">
        <v>22224000</v>
      </c>
      <c r="I810" s="83">
        <f t="shared" ref="I810:I811" si="55">IF(A810&lt;&gt;"",MONTH(A810),"")</f>
        <v>12</v>
      </c>
    </row>
    <row r="811" spans="1:9" s="90" customFormat="1" ht="19.5" customHeight="1">
      <c r="A811" s="85">
        <v>42349</v>
      </c>
      <c r="B811" s="88" t="s">
        <v>827</v>
      </c>
      <c r="C811" s="85">
        <v>42349</v>
      </c>
      <c r="D811" s="87" t="s">
        <v>763</v>
      </c>
      <c r="E811" s="206" t="s">
        <v>95</v>
      </c>
      <c r="F811" s="88" t="s">
        <v>76</v>
      </c>
      <c r="G811" s="89"/>
      <c r="H811" s="89">
        <v>2222400</v>
      </c>
      <c r="I811" s="83">
        <f t="shared" si="55"/>
        <v>12</v>
      </c>
    </row>
    <row r="812" spans="1:9" s="90" customFormat="1" ht="19.5" customHeight="1">
      <c r="A812" s="85">
        <v>42355</v>
      </c>
      <c r="B812" s="88" t="s">
        <v>777</v>
      </c>
      <c r="C812" s="85">
        <v>42355</v>
      </c>
      <c r="D812" s="87" t="s">
        <v>367</v>
      </c>
      <c r="E812" s="206" t="s">
        <v>327</v>
      </c>
      <c r="F812" s="88" t="s">
        <v>284</v>
      </c>
      <c r="G812" s="89"/>
      <c r="H812" s="89">
        <v>780000</v>
      </c>
      <c r="I812" s="83">
        <f t="shared" ref="I812" si="56">IF(A812&lt;&gt;"",MONTH(A812),"")</f>
        <v>12</v>
      </c>
    </row>
    <row r="813" spans="1:9" s="90" customFormat="1" ht="19.5" customHeight="1">
      <c r="A813" s="85">
        <v>42352</v>
      </c>
      <c r="B813" s="88" t="s">
        <v>778</v>
      </c>
      <c r="C813" s="85">
        <v>42352</v>
      </c>
      <c r="D813" s="87" t="s">
        <v>194</v>
      </c>
      <c r="E813" s="206" t="s">
        <v>99</v>
      </c>
      <c r="F813" s="88" t="s">
        <v>284</v>
      </c>
      <c r="G813" s="89"/>
      <c r="H813" s="89">
        <v>33931412</v>
      </c>
      <c r="I813" s="83">
        <f t="shared" si="54"/>
        <v>12</v>
      </c>
    </row>
    <row r="814" spans="1:9" s="90" customFormat="1" ht="19.5" customHeight="1">
      <c r="A814" s="85">
        <v>42352</v>
      </c>
      <c r="B814" s="88" t="s">
        <v>778</v>
      </c>
      <c r="C814" s="85">
        <v>42352</v>
      </c>
      <c r="D814" s="87" t="s">
        <v>195</v>
      </c>
      <c r="E814" s="206" t="s">
        <v>99</v>
      </c>
      <c r="F814" s="88" t="s">
        <v>76</v>
      </c>
      <c r="G814" s="89"/>
      <c r="H814" s="89">
        <v>3393141</v>
      </c>
      <c r="I814" s="83">
        <f t="shared" ref="I814" si="57">IF(A814&lt;&gt;"",MONTH(A814),"")</f>
        <v>12</v>
      </c>
    </row>
    <row r="815" spans="1:9" s="90" customFormat="1" ht="19.5" customHeight="1">
      <c r="A815" s="85">
        <v>42359</v>
      </c>
      <c r="B815" s="88" t="s">
        <v>740</v>
      </c>
      <c r="C815" s="85">
        <v>42359</v>
      </c>
      <c r="D815" s="87" t="s">
        <v>177</v>
      </c>
      <c r="E815" s="9" t="s">
        <v>779</v>
      </c>
      <c r="F815" s="88" t="s">
        <v>62</v>
      </c>
      <c r="G815" s="89"/>
      <c r="H815" s="89">
        <v>51800000</v>
      </c>
      <c r="I815" s="83">
        <f t="shared" si="54"/>
        <v>12</v>
      </c>
    </row>
    <row r="816" spans="1:9" s="90" customFormat="1" ht="19.5" customHeight="1">
      <c r="A816" s="85">
        <v>42359</v>
      </c>
      <c r="B816" s="88" t="s">
        <v>740</v>
      </c>
      <c r="C816" s="85">
        <v>42359</v>
      </c>
      <c r="D816" s="87" t="s">
        <v>178</v>
      </c>
      <c r="E816" s="9" t="s">
        <v>779</v>
      </c>
      <c r="F816" s="88" t="s">
        <v>76</v>
      </c>
      <c r="G816" s="89"/>
      <c r="H816" s="89">
        <v>5180000</v>
      </c>
      <c r="I816" s="83">
        <f t="shared" ref="I816:I818" si="58">IF(A816&lt;&gt;"",MONTH(A816),"")</f>
        <v>12</v>
      </c>
    </row>
    <row r="817" spans="1:9" s="90" customFormat="1" ht="19.5" customHeight="1">
      <c r="A817" s="85">
        <v>42361</v>
      </c>
      <c r="B817" s="88" t="s">
        <v>780</v>
      </c>
      <c r="C817" s="85">
        <v>42361</v>
      </c>
      <c r="D817" s="87" t="s">
        <v>194</v>
      </c>
      <c r="E817" s="206" t="s">
        <v>99</v>
      </c>
      <c r="F817" s="88" t="s">
        <v>284</v>
      </c>
      <c r="G817" s="89"/>
      <c r="H817" s="89">
        <v>2000000</v>
      </c>
      <c r="I817" s="83">
        <f t="shared" si="58"/>
        <v>12</v>
      </c>
    </row>
    <row r="818" spans="1:9" s="90" customFormat="1" ht="19.5" customHeight="1">
      <c r="A818" s="85">
        <v>42361</v>
      </c>
      <c r="B818" s="88" t="s">
        <v>780</v>
      </c>
      <c r="C818" s="85">
        <v>42361</v>
      </c>
      <c r="D818" s="87" t="s">
        <v>195</v>
      </c>
      <c r="E818" s="206" t="s">
        <v>99</v>
      </c>
      <c r="F818" s="88" t="s">
        <v>76</v>
      </c>
      <c r="G818" s="89"/>
      <c r="H818" s="89">
        <v>200000</v>
      </c>
      <c r="I818" s="83">
        <f t="shared" si="58"/>
        <v>12</v>
      </c>
    </row>
    <row r="819" spans="1:9" s="90" customFormat="1" ht="19.5" customHeight="1">
      <c r="A819" s="85">
        <v>42369</v>
      </c>
      <c r="B819" s="88" t="s">
        <v>790</v>
      </c>
      <c r="C819" s="85">
        <v>42369</v>
      </c>
      <c r="D819" s="87" t="s">
        <v>194</v>
      </c>
      <c r="E819" s="206" t="s">
        <v>99</v>
      </c>
      <c r="F819" s="88" t="s">
        <v>284</v>
      </c>
      <c r="G819" s="89"/>
      <c r="H819" s="89">
        <v>22175280</v>
      </c>
      <c r="I819" s="83">
        <f t="shared" ref="I819:I830" si="59">IF(A819&lt;&gt;"",MONTH(A819),"")</f>
        <v>12</v>
      </c>
    </row>
    <row r="820" spans="1:9" s="90" customFormat="1" ht="19.5" customHeight="1">
      <c r="A820" s="85">
        <v>42369</v>
      </c>
      <c r="B820" s="88" t="s">
        <v>790</v>
      </c>
      <c r="C820" s="85">
        <v>42369</v>
      </c>
      <c r="D820" s="87" t="s">
        <v>195</v>
      </c>
      <c r="E820" s="206" t="s">
        <v>99</v>
      </c>
      <c r="F820" s="88" t="s">
        <v>76</v>
      </c>
      <c r="G820" s="89"/>
      <c r="H820" s="89">
        <v>2217528</v>
      </c>
      <c r="I820" s="83">
        <f t="shared" si="59"/>
        <v>12</v>
      </c>
    </row>
    <row r="821" spans="1:9" s="90" customFormat="1" ht="19.5" customHeight="1">
      <c r="A821" s="85">
        <v>42369</v>
      </c>
      <c r="B821" s="88" t="s">
        <v>791</v>
      </c>
      <c r="C821" s="85">
        <v>42369</v>
      </c>
      <c r="D821" s="87" t="s">
        <v>792</v>
      </c>
      <c r="E821" s="9" t="s">
        <v>789</v>
      </c>
      <c r="F821" s="88" t="s">
        <v>284</v>
      </c>
      <c r="G821" s="89"/>
      <c r="H821" s="89">
        <v>4998317</v>
      </c>
      <c r="I821" s="83">
        <f t="shared" si="59"/>
        <v>12</v>
      </c>
    </row>
    <row r="822" spans="1:9" s="90" customFormat="1" ht="19.5" customHeight="1">
      <c r="A822" s="85">
        <v>42369</v>
      </c>
      <c r="B822" s="88" t="s">
        <v>791</v>
      </c>
      <c r="C822" s="85">
        <v>42369</v>
      </c>
      <c r="D822" s="87" t="s">
        <v>793</v>
      </c>
      <c r="E822" s="9" t="s">
        <v>789</v>
      </c>
      <c r="F822" s="88" t="s">
        <v>76</v>
      </c>
      <c r="G822" s="89"/>
      <c r="H822" s="89">
        <v>275989</v>
      </c>
      <c r="I822" s="83">
        <f t="shared" si="59"/>
        <v>12</v>
      </c>
    </row>
    <row r="823" spans="1:9" s="90" customFormat="1" ht="19.5" customHeight="1">
      <c r="A823" s="85">
        <v>42345</v>
      </c>
      <c r="B823" s="88" t="s">
        <v>819</v>
      </c>
      <c r="C823" s="85">
        <v>42345</v>
      </c>
      <c r="D823" s="87" t="s">
        <v>821</v>
      </c>
      <c r="E823" s="206" t="s">
        <v>100</v>
      </c>
      <c r="F823" s="88" t="s">
        <v>222</v>
      </c>
      <c r="G823" s="89"/>
      <c r="H823" s="89">
        <v>24322900</v>
      </c>
      <c r="I823" s="83">
        <f t="shared" si="59"/>
        <v>12</v>
      </c>
    </row>
    <row r="824" spans="1:9" s="90" customFormat="1" ht="19.5" customHeight="1">
      <c r="A824" s="85">
        <v>42345</v>
      </c>
      <c r="B824" s="88" t="s">
        <v>819</v>
      </c>
      <c r="C824" s="85">
        <v>42345</v>
      </c>
      <c r="D824" s="87" t="s">
        <v>822</v>
      </c>
      <c r="E824" s="206" t="s">
        <v>100</v>
      </c>
      <c r="F824" s="88" t="s">
        <v>76</v>
      </c>
      <c r="G824" s="89"/>
      <c r="H824" s="89">
        <v>2432290</v>
      </c>
      <c r="I824" s="83">
        <f t="shared" si="59"/>
        <v>12</v>
      </c>
    </row>
    <row r="825" spans="1:9" s="90" customFormat="1" ht="19.5" customHeight="1">
      <c r="A825" s="85">
        <v>42354</v>
      </c>
      <c r="B825" s="88" t="s">
        <v>820</v>
      </c>
      <c r="C825" s="85">
        <v>42354</v>
      </c>
      <c r="D825" s="87" t="s">
        <v>825</v>
      </c>
      <c r="E825" s="206" t="s">
        <v>100</v>
      </c>
      <c r="F825" s="88" t="s">
        <v>222</v>
      </c>
      <c r="G825" s="89"/>
      <c r="H825" s="89">
        <v>24272600</v>
      </c>
      <c r="I825" s="83">
        <f t="shared" si="59"/>
        <v>12</v>
      </c>
    </row>
    <row r="826" spans="1:9" s="90" customFormat="1" ht="19.5" customHeight="1">
      <c r="A826" s="85">
        <v>42354</v>
      </c>
      <c r="B826" s="88" t="s">
        <v>820</v>
      </c>
      <c r="C826" s="85">
        <v>42354</v>
      </c>
      <c r="D826" s="87" t="s">
        <v>826</v>
      </c>
      <c r="E826" s="206" t="s">
        <v>100</v>
      </c>
      <c r="F826" s="88" t="s">
        <v>76</v>
      </c>
      <c r="G826" s="89"/>
      <c r="H826" s="89">
        <v>2427260</v>
      </c>
      <c r="I826" s="83">
        <f t="shared" si="59"/>
        <v>12</v>
      </c>
    </row>
    <row r="827" spans="1:9" s="296" customFormat="1" ht="19.5" customHeight="1">
      <c r="A827" s="294">
        <v>42364</v>
      </c>
      <c r="B827" s="295"/>
      <c r="C827" s="294">
        <v>42364</v>
      </c>
      <c r="D827" s="87" t="s">
        <v>823</v>
      </c>
      <c r="E827" s="206" t="s">
        <v>100</v>
      </c>
      <c r="F827" s="88" t="s">
        <v>222</v>
      </c>
      <c r="G827" s="89"/>
      <c r="H827" s="89">
        <v>35635300</v>
      </c>
      <c r="I827" s="83">
        <f t="shared" si="59"/>
        <v>12</v>
      </c>
    </row>
    <row r="828" spans="1:9" s="296" customFormat="1" ht="19.5" customHeight="1">
      <c r="A828" s="294">
        <v>42364</v>
      </c>
      <c r="B828" s="295"/>
      <c r="C828" s="294">
        <v>42364</v>
      </c>
      <c r="D828" s="87" t="s">
        <v>824</v>
      </c>
      <c r="E828" s="206" t="s">
        <v>100</v>
      </c>
      <c r="F828" s="88" t="s">
        <v>76</v>
      </c>
      <c r="G828" s="89"/>
      <c r="H828" s="89">
        <v>3563530</v>
      </c>
      <c r="I828" s="83">
        <f t="shared" si="59"/>
        <v>12</v>
      </c>
    </row>
    <row r="829" spans="1:9" s="90" customFormat="1" ht="19.5" customHeight="1">
      <c r="A829" s="85">
        <v>42341</v>
      </c>
      <c r="B829" s="86" t="s">
        <v>357</v>
      </c>
      <c r="C829" s="85">
        <v>42369</v>
      </c>
      <c r="D829" s="87" t="s">
        <v>788</v>
      </c>
      <c r="E829" s="206" t="s">
        <v>87</v>
      </c>
      <c r="F829" s="88" t="s">
        <v>358</v>
      </c>
      <c r="G829" s="89">
        <v>10987996</v>
      </c>
      <c r="H829" s="89"/>
      <c r="I829" s="83">
        <f t="shared" si="59"/>
        <v>12</v>
      </c>
    </row>
    <row r="830" spans="1:9" s="90" customFormat="1" ht="19.5" customHeight="1">
      <c r="A830" s="85">
        <v>42342</v>
      </c>
      <c r="B830" s="86" t="s">
        <v>357</v>
      </c>
      <c r="C830" s="85">
        <v>42342</v>
      </c>
      <c r="D830" s="87" t="s">
        <v>273</v>
      </c>
      <c r="E830" s="206" t="s">
        <v>85</v>
      </c>
      <c r="F830" s="88" t="s">
        <v>358</v>
      </c>
      <c r="G830" s="89">
        <v>5610000</v>
      </c>
      <c r="H830" s="89"/>
      <c r="I830" s="83">
        <f t="shared" si="59"/>
        <v>12</v>
      </c>
    </row>
    <row r="831" spans="1:9" s="90" customFormat="1" ht="19.5" customHeight="1">
      <c r="A831" s="85">
        <v>42345</v>
      </c>
      <c r="B831" s="86" t="s">
        <v>141</v>
      </c>
      <c r="C831" s="85">
        <v>42345</v>
      </c>
      <c r="D831" s="87" t="s">
        <v>797</v>
      </c>
      <c r="E831" s="206" t="s">
        <v>100</v>
      </c>
      <c r="F831" s="88" t="s">
        <v>142</v>
      </c>
      <c r="G831" s="89">
        <v>22314270</v>
      </c>
      <c r="H831" s="89"/>
      <c r="I831" s="83">
        <f t="shared" si="54"/>
        <v>12</v>
      </c>
    </row>
    <row r="832" spans="1:9" s="90" customFormat="1" ht="19.5" customHeight="1">
      <c r="A832" s="85">
        <v>42349</v>
      </c>
      <c r="B832" s="86" t="s">
        <v>141</v>
      </c>
      <c r="C832" s="85">
        <v>42349</v>
      </c>
      <c r="D832" s="87" t="s">
        <v>166</v>
      </c>
      <c r="E832" s="206" t="s">
        <v>90</v>
      </c>
      <c r="F832" s="88" t="s">
        <v>142</v>
      </c>
      <c r="G832" s="89">
        <v>50000000</v>
      </c>
      <c r="H832" s="89"/>
      <c r="I832" s="83">
        <f t="shared" si="54"/>
        <v>12</v>
      </c>
    </row>
    <row r="833" spans="1:9" s="90" customFormat="1" ht="19.5" customHeight="1">
      <c r="A833" s="85">
        <v>42349</v>
      </c>
      <c r="B833" s="86" t="s">
        <v>141</v>
      </c>
      <c r="C833" s="85">
        <v>42349</v>
      </c>
      <c r="D833" s="87" t="s">
        <v>798</v>
      </c>
      <c r="E833" s="206" t="s">
        <v>100</v>
      </c>
      <c r="F833" s="88" t="s">
        <v>142</v>
      </c>
      <c r="G833" s="89">
        <v>21033430</v>
      </c>
      <c r="H833" s="89"/>
      <c r="I833" s="83">
        <f t="shared" si="54"/>
        <v>12</v>
      </c>
    </row>
    <row r="834" spans="1:9" s="90" customFormat="1" ht="19.5" customHeight="1">
      <c r="A834" s="85">
        <v>42349</v>
      </c>
      <c r="B834" s="86" t="s">
        <v>141</v>
      </c>
      <c r="C834" s="85">
        <v>42349</v>
      </c>
      <c r="D834" s="87" t="s">
        <v>799</v>
      </c>
      <c r="E834" s="206" t="s">
        <v>98</v>
      </c>
      <c r="F834" s="88" t="s">
        <v>142</v>
      </c>
      <c r="G834" s="89">
        <v>9000000</v>
      </c>
      <c r="H834" s="89"/>
      <c r="I834" s="83">
        <f t="shared" si="54"/>
        <v>12</v>
      </c>
    </row>
    <row r="835" spans="1:9" s="90" customFormat="1" ht="19.5" customHeight="1">
      <c r="A835" s="85">
        <v>42349</v>
      </c>
      <c r="B835" s="86" t="s">
        <v>141</v>
      </c>
      <c r="C835" s="85">
        <v>42349</v>
      </c>
      <c r="D835" s="87" t="s">
        <v>800</v>
      </c>
      <c r="E835" s="206" t="s">
        <v>475</v>
      </c>
      <c r="F835" s="88" t="s">
        <v>142</v>
      </c>
      <c r="G835" s="89">
        <v>50000000</v>
      </c>
      <c r="H835" s="89"/>
      <c r="I835" s="83">
        <f t="shared" si="54"/>
        <v>12</v>
      </c>
    </row>
    <row r="836" spans="1:9" s="90" customFormat="1" ht="19.5" customHeight="1">
      <c r="A836" s="85">
        <v>42349</v>
      </c>
      <c r="B836" s="86" t="s">
        <v>141</v>
      </c>
      <c r="C836" s="85">
        <v>42349</v>
      </c>
      <c r="D836" s="87" t="s">
        <v>801</v>
      </c>
      <c r="E836" s="206" t="s">
        <v>327</v>
      </c>
      <c r="F836" s="88" t="s">
        <v>142</v>
      </c>
      <c r="G836" s="89">
        <v>3440000</v>
      </c>
      <c r="H836" s="89"/>
      <c r="I836" s="83">
        <f t="shared" si="54"/>
        <v>12</v>
      </c>
    </row>
    <row r="837" spans="1:9" s="90" customFormat="1" ht="19.5" customHeight="1">
      <c r="A837" s="85">
        <v>42349</v>
      </c>
      <c r="B837" s="86" t="s">
        <v>141</v>
      </c>
      <c r="C837" s="85">
        <v>42349</v>
      </c>
      <c r="D837" s="87" t="s">
        <v>802</v>
      </c>
      <c r="E837" s="206" t="s">
        <v>327</v>
      </c>
      <c r="F837" s="88" t="s">
        <v>142</v>
      </c>
      <c r="G837" s="89">
        <v>780000</v>
      </c>
      <c r="H837" s="89"/>
      <c r="I837" s="83">
        <f t="shared" si="54"/>
        <v>12</v>
      </c>
    </row>
    <row r="838" spans="1:9" s="90" customFormat="1" ht="19.5" customHeight="1">
      <c r="A838" s="85">
        <v>42361</v>
      </c>
      <c r="B838" s="86" t="s">
        <v>141</v>
      </c>
      <c r="C838" s="85">
        <v>42361</v>
      </c>
      <c r="D838" s="87" t="s">
        <v>803</v>
      </c>
      <c r="E838" s="206" t="s">
        <v>100</v>
      </c>
      <c r="F838" s="88" t="s">
        <v>142</v>
      </c>
      <c r="G838" s="89">
        <v>53455050</v>
      </c>
      <c r="H838" s="89"/>
      <c r="I838" s="83">
        <f t="shared" si="54"/>
        <v>12</v>
      </c>
    </row>
    <row r="839" spans="1:9" s="90" customFormat="1" ht="19.5" customHeight="1">
      <c r="A839" s="85">
        <v>42363</v>
      </c>
      <c r="B839" s="86" t="s">
        <v>141</v>
      </c>
      <c r="C839" s="85">
        <v>42363</v>
      </c>
      <c r="D839" s="87" t="s">
        <v>804</v>
      </c>
      <c r="E839" s="206" t="s">
        <v>99</v>
      </c>
      <c r="F839" s="88" t="s">
        <v>142</v>
      </c>
      <c r="G839" s="89">
        <v>100000000</v>
      </c>
      <c r="H839" s="89"/>
      <c r="I839" s="83">
        <f t="shared" si="54"/>
        <v>12</v>
      </c>
    </row>
    <row r="840" spans="1:9" s="90" customFormat="1" ht="19.5" customHeight="1">
      <c r="A840" s="85">
        <v>42363</v>
      </c>
      <c r="B840" s="86" t="s">
        <v>141</v>
      </c>
      <c r="C840" s="85">
        <v>42363</v>
      </c>
      <c r="D840" s="87" t="s">
        <v>805</v>
      </c>
      <c r="E840" s="206" t="s">
        <v>95</v>
      </c>
      <c r="F840" s="88" t="s">
        <v>142</v>
      </c>
      <c r="G840" s="89">
        <v>105600000</v>
      </c>
      <c r="H840" s="89"/>
      <c r="I840" s="83">
        <f t="shared" si="54"/>
        <v>12</v>
      </c>
    </row>
    <row r="841" spans="1:9" s="90" customFormat="1" ht="19.5" customHeight="1">
      <c r="A841" s="85">
        <v>42363</v>
      </c>
      <c r="B841" s="86" t="s">
        <v>141</v>
      </c>
      <c r="C841" s="85">
        <v>42363</v>
      </c>
      <c r="D841" s="87" t="s">
        <v>166</v>
      </c>
      <c r="E841" s="206" t="s">
        <v>326</v>
      </c>
      <c r="F841" s="88" t="s">
        <v>142</v>
      </c>
      <c r="G841" s="89">
        <v>34645600</v>
      </c>
      <c r="H841" s="89"/>
      <c r="I841" s="83">
        <f t="shared" si="54"/>
        <v>12</v>
      </c>
    </row>
    <row r="842" spans="1:9" s="90" customFormat="1" ht="19.5" customHeight="1">
      <c r="A842" s="85">
        <v>42363</v>
      </c>
      <c r="B842" s="86" t="s">
        <v>141</v>
      </c>
      <c r="C842" s="85">
        <v>42363</v>
      </c>
      <c r="D842" s="87" t="s">
        <v>806</v>
      </c>
      <c r="E842" s="206" t="s">
        <v>752</v>
      </c>
      <c r="F842" s="88" t="s">
        <v>142</v>
      </c>
      <c r="G842" s="89">
        <v>50282184</v>
      </c>
      <c r="H842" s="89"/>
      <c r="I842" s="83">
        <f t="shared" si="54"/>
        <v>12</v>
      </c>
    </row>
    <row r="843" spans="1:9" s="90" customFormat="1" ht="19.5" customHeight="1">
      <c r="A843" s="85">
        <v>42363</v>
      </c>
      <c r="B843" s="86" t="s">
        <v>141</v>
      </c>
      <c r="C843" s="85">
        <v>42363</v>
      </c>
      <c r="D843" s="87" t="s">
        <v>807</v>
      </c>
      <c r="E843" s="9" t="s">
        <v>789</v>
      </c>
      <c r="F843" s="88" t="s">
        <v>142</v>
      </c>
      <c r="G843" s="89">
        <v>5274306</v>
      </c>
      <c r="H843" s="89"/>
      <c r="I843" s="83">
        <f t="shared" si="54"/>
        <v>12</v>
      </c>
    </row>
    <row r="844" spans="1:9" s="90" customFormat="1" ht="19.5" customHeight="1">
      <c r="A844" s="85"/>
      <c r="B844" s="86"/>
      <c r="C844" s="85"/>
      <c r="D844" s="87"/>
      <c r="E844" s="206"/>
      <c r="F844" s="88"/>
      <c r="G844" s="89"/>
      <c r="H844" s="89"/>
      <c r="I844" s="83" t="str">
        <f t="shared" si="54"/>
        <v/>
      </c>
    </row>
    <row r="845" spans="1:9" s="90" customFormat="1" ht="19.5" customHeight="1">
      <c r="A845" s="85"/>
      <c r="B845" s="86"/>
      <c r="C845" s="85"/>
      <c r="D845" s="87"/>
      <c r="E845" s="206"/>
      <c r="F845" s="88"/>
      <c r="G845" s="89"/>
      <c r="H845" s="89"/>
      <c r="I845" s="83" t="str">
        <f t="shared" si="54"/>
        <v/>
      </c>
    </row>
    <row r="846" spans="1:9" s="90" customFormat="1" ht="19.5" customHeight="1">
      <c r="A846" s="85"/>
      <c r="B846" s="86"/>
      <c r="C846" s="85"/>
      <c r="D846" s="87"/>
      <c r="E846" s="206"/>
      <c r="F846" s="88"/>
      <c r="G846" s="89"/>
      <c r="H846" s="89"/>
      <c r="I846" s="83" t="str">
        <f t="shared" si="54"/>
        <v/>
      </c>
    </row>
    <row r="847" spans="1:9" s="90" customFormat="1" ht="19.5" customHeight="1">
      <c r="A847" s="85"/>
      <c r="B847" s="86"/>
      <c r="C847" s="85"/>
      <c r="D847" s="87"/>
      <c r="E847" s="206"/>
      <c r="F847" s="88"/>
      <c r="G847" s="89"/>
      <c r="H847" s="89"/>
      <c r="I847" s="83" t="str">
        <f t="shared" si="54"/>
        <v/>
      </c>
    </row>
    <row r="848" spans="1:9" s="90" customFormat="1" ht="19.5" customHeight="1">
      <c r="A848" s="85"/>
      <c r="B848" s="86"/>
      <c r="C848" s="85"/>
      <c r="D848" s="87"/>
      <c r="E848" s="206"/>
      <c r="F848" s="88"/>
      <c r="G848" s="89"/>
      <c r="H848" s="89"/>
      <c r="I848" s="83" t="str">
        <f t="shared" si="54"/>
        <v/>
      </c>
    </row>
    <row r="849" spans="1:9" s="90" customFormat="1" ht="19.5" customHeight="1">
      <c r="A849" s="85"/>
      <c r="B849" s="86"/>
      <c r="C849" s="85"/>
      <c r="D849" s="87"/>
      <c r="E849" s="206"/>
      <c r="F849" s="88"/>
      <c r="G849" s="89"/>
      <c r="H849" s="89"/>
      <c r="I849" s="83" t="str">
        <f t="shared" si="54"/>
        <v/>
      </c>
    </row>
    <row r="850" spans="1:9" s="90" customFormat="1" ht="19.5" customHeight="1">
      <c r="A850" s="85"/>
      <c r="B850" s="86"/>
      <c r="C850" s="85"/>
      <c r="D850" s="87"/>
      <c r="E850" s="206"/>
      <c r="F850" s="88"/>
      <c r="G850" s="89"/>
      <c r="H850" s="89"/>
      <c r="I850" s="83" t="str">
        <f t="shared" si="54"/>
        <v/>
      </c>
    </row>
    <row r="851" spans="1:9" s="90" customFormat="1" ht="19.5" customHeight="1">
      <c r="A851" s="85"/>
      <c r="B851" s="86"/>
      <c r="C851" s="85"/>
      <c r="D851" s="87"/>
      <c r="E851" s="206"/>
      <c r="F851" s="88"/>
      <c r="G851" s="89"/>
      <c r="H851" s="89"/>
      <c r="I851" s="83" t="str">
        <f t="shared" si="54"/>
        <v/>
      </c>
    </row>
    <row r="852" spans="1:9" s="90" customFormat="1" ht="19.5" customHeight="1">
      <c r="A852" s="85"/>
      <c r="B852" s="86"/>
      <c r="C852" s="85"/>
      <c r="D852" s="87"/>
      <c r="E852" s="206"/>
      <c r="F852" s="88"/>
      <c r="G852" s="89"/>
      <c r="H852" s="89"/>
      <c r="I852" s="83" t="str">
        <f t="shared" si="54"/>
        <v/>
      </c>
    </row>
    <row r="853" spans="1:9" s="90" customFormat="1" ht="19.5" customHeight="1">
      <c r="A853" s="85"/>
      <c r="B853" s="86"/>
      <c r="C853" s="85"/>
      <c r="D853" s="87"/>
      <c r="E853" s="206"/>
      <c r="F853" s="88"/>
      <c r="G853" s="89"/>
      <c r="H853" s="89"/>
      <c r="I853" s="83" t="str">
        <f t="shared" si="54"/>
        <v/>
      </c>
    </row>
    <row r="854" spans="1:9" s="90" customFormat="1" ht="19.5" customHeight="1">
      <c r="A854" s="85"/>
      <c r="B854" s="86"/>
      <c r="C854" s="85"/>
      <c r="D854" s="87"/>
      <c r="E854" s="206"/>
      <c r="F854" s="88"/>
      <c r="G854" s="89"/>
      <c r="H854" s="89"/>
      <c r="I854" s="83" t="str">
        <f t="shared" si="54"/>
        <v/>
      </c>
    </row>
    <row r="855" spans="1:9" s="90" customFormat="1" ht="19.5" customHeight="1">
      <c r="A855" s="85"/>
      <c r="B855" s="86"/>
      <c r="C855" s="85"/>
      <c r="D855" s="87"/>
      <c r="E855" s="206"/>
      <c r="F855" s="88"/>
      <c r="G855" s="89"/>
      <c r="H855" s="89"/>
      <c r="I855" s="83" t="str">
        <f t="shared" si="54"/>
        <v/>
      </c>
    </row>
    <row r="856" spans="1:9" s="90" customFormat="1" ht="19.5" customHeight="1">
      <c r="A856" s="85"/>
      <c r="B856" s="86"/>
      <c r="C856" s="85"/>
      <c r="D856" s="87"/>
      <c r="E856" s="206"/>
      <c r="F856" s="88"/>
      <c r="G856" s="89"/>
      <c r="H856" s="89"/>
      <c r="I856" s="83" t="str">
        <f t="shared" si="54"/>
        <v/>
      </c>
    </row>
    <row r="857" spans="1:9" s="90" customFormat="1" ht="19.5" customHeight="1">
      <c r="A857" s="85"/>
      <c r="B857" s="86"/>
      <c r="C857" s="85"/>
      <c r="D857" s="87"/>
      <c r="E857" s="206"/>
      <c r="F857" s="88"/>
      <c r="G857" s="89"/>
      <c r="H857" s="89"/>
      <c r="I857" s="83" t="str">
        <f t="shared" ref="I857:I920" si="60">IF(A857&lt;&gt;"",MONTH(A857),"")</f>
        <v/>
      </c>
    </row>
    <row r="858" spans="1:9" s="90" customFormat="1" ht="19.5" customHeight="1">
      <c r="A858" s="85"/>
      <c r="B858" s="86"/>
      <c r="C858" s="85"/>
      <c r="D858" s="87"/>
      <c r="E858" s="206"/>
      <c r="F858" s="88"/>
      <c r="G858" s="89"/>
      <c r="H858" s="89"/>
      <c r="I858" s="83" t="str">
        <f t="shared" si="60"/>
        <v/>
      </c>
    </row>
    <row r="859" spans="1:9" s="90" customFormat="1" ht="19.5" customHeight="1">
      <c r="A859" s="85"/>
      <c r="B859" s="86"/>
      <c r="C859" s="85"/>
      <c r="D859" s="87"/>
      <c r="E859" s="206"/>
      <c r="F859" s="88"/>
      <c r="G859" s="89"/>
      <c r="H859" s="89"/>
      <c r="I859" s="83" t="str">
        <f t="shared" si="60"/>
        <v/>
      </c>
    </row>
    <row r="860" spans="1:9" s="90" customFormat="1" ht="19.5" customHeight="1">
      <c r="A860" s="85"/>
      <c r="B860" s="86"/>
      <c r="C860" s="85"/>
      <c r="D860" s="87"/>
      <c r="E860" s="206"/>
      <c r="F860" s="88"/>
      <c r="G860" s="89"/>
      <c r="H860" s="89"/>
      <c r="I860" s="83" t="str">
        <f t="shared" si="60"/>
        <v/>
      </c>
    </row>
    <row r="861" spans="1:9" s="90" customFormat="1" ht="19.5" customHeight="1">
      <c r="A861" s="85"/>
      <c r="B861" s="86"/>
      <c r="C861" s="85"/>
      <c r="D861" s="87"/>
      <c r="E861" s="206"/>
      <c r="F861" s="88"/>
      <c r="G861" s="89"/>
      <c r="H861" s="89"/>
      <c r="I861" s="83" t="str">
        <f t="shared" si="60"/>
        <v/>
      </c>
    </row>
    <row r="862" spans="1:9" s="90" customFormat="1" ht="19.5" customHeight="1">
      <c r="A862" s="85"/>
      <c r="B862" s="86"/>
      <c r="C862" s="85"/>
      <c r="D862" s="87"/>
      <c r="E862" s="206"/>
      <c r="F862" s="88"/>
      <c r="G862" s="89"/>
      <c r="H862" s="89"/>
      <c r="I862" s="83" t="str">
        <f t="shared" si="60"/>
        <v/>
      </c>
    </row>
    <row r="863" spans="1:9" s="90" customFormat="1" ht="19.5" customHeight="1">
      <c r="A863" s="85"/>
      <c r="B863" s="86"/>
      <c r="C863" s="85"/>
      <c r="D863" s="87"/>
      <c r="E863" s="206"/>
      <c r="F863" s="88"/>
      <c r="G863" s="89"/>
      <c r="H863" s="89"/>
      <c r="I863" s="83" t="str">
        <f t="shared" si="60"/>
        <v/>
      </c>
    </row>
    <row r="864" spans="1:9" s="90" customFormat="1" ht="19.5" customHeight="1">
      <c r="A864" s="85"/>
      <c r="B864" s="86"/>
      <c r="C864" s="85"/>
      <c r="D864" s="87"/>
      <c r="E864" s="206"/>
      <c r="F864" s="88"/>
      <c r="G864" s="89"/>
      <c r="H864" s="89"/>
      <c r="I864" s="83" t="str">
        <f t="shared" si="60"/>
        <v/>
      </c>
    </row>
    <row r="865" spans="1:9" s="90" customFormat="1" ht="19.5" customHeight="1">
      <c r="A865" s="85"/>
      <c r="B865" s="86"/>
      <c r="C865" s="85"/>
      <c r="D865" s="87"/>
      <c r="E865" s="206"/>
      <c r="F865" s="88"/>
      <c r="G865" s="89"/>
      <c r="H865" s="89"/>
      <c r="I865" s="83" t="str">
        <f t="shared" si="60"/>
        <v/>
      </c>
    </row>
    <row r="866" spans="1:9" s="90" customFormat="1" ht="19.5" customHeight="1">
      <c r="A866" s="85"/>
      <c r="B866" s="86"/>
      <c r="C866" s="85"/>
      <c r="D866" s="87"/>
      <c r="E866" s="206"/>
      <c r="F866" s="88"/>
      <c r="G866" s="89"/>
      <c r="H866" s="89"/>
      <c r="I866" s="83" t="str">
        <f t="shared" si="60"/>
        <v/>
      </c>
    </row>
    <row r="867" spans="1:9" s="90" customFormat="1" ht="19.5" customHeight="1">
      <c r="A867" s="85"/>
      <c r="B867" s="86"/>
      <c r="C867" s="85"/>
      <c r="D867" s="87"/>
      <c r="E867" s="206"/>
      <c r="F867" s="88"/>
      <c r="G867" s="89"/>
      <c r="H867" s="89"/>
      <c r="I867" s="83" t="str">
        <f t="shared" si="60"/>
        <v/>
      </c>
    </row>
    <row r="868" spans="1:9" s="90" customFormat="1" ht="19.5" customHeight="1">
      <c r="A868" s="85"/>
      <c r="B868" s="86"/>
      <c r="C868" s="85"/>
      <c r="D868" s="87"/>
      <c r="E868" s="206"/>
      <c r="F868" s="88"/>
      <c r="G868" s="89"/>
      <c r="H868" s="89"/>
      <c r="I868" s="83" t="str">
        <f t="shared" si="60"/>
        <v/>
      </c>
    </row>
    <row r="869" spans="1:9" s="90" customFormat="1" ht="19.5" customHeight="1">
      <c r="A869" s="85"/>
      <c r="B869" s="86"/>
      <c r="C869" s="85"/>
      <c r="D869" s="87"/>
      <c r="E869" s="206"/>
      <c r="F869" s="88"/>
      <c r="G869" s="89"/>
      <c r="H869" s="89"/>
      <c r="I869" s="83" t="str">
        <f t="shared" si="60"/>
        <v/>
      </c>
    </row>
    <row r="870" spans="1:9" s="90" customFormat="1" ht="19.5" customHeight="1">
      <c r="A870" s="85"/>
      <c r="B870" s="86"/>
      <c r="C870" s="85"/>
      <c r="D870" s="87"/>
      <c r="E870" s="206"/>
      <c r="F870" s="88"/>
      <c r="G870" s="89"/>
      <c r="H870" s="89"/>
      <c r="I870" s="83" t="str">
        <f t="shared" si="60"/>
        <v/>
      </c>
    </row>
    <row r="871" spans="1:9" s="90" customFormat="1" ht="19.5" customHeight="1">
      <c r="A871" s="85"/>
      <c r="B871" s="86"/>
      <c r="C871" s="85"/>
      <c r="D871" s="87"/>
      <c r="E871" s="206"/>
      <c r="F871" s="88"/>
      <c r="G871" s="89"/>
      <c r="H871" s="89"/>
      <c r="I871" s="83" t="str">
        <f t="shared" si="60"/>
        <v/>
      </c>
    </row>
    <row r="872" spans="1:9" s="90" customFormat="1" ht="19.5" customHeight="1">
      <c r="A872" s="85"/>
      <c r="B872" s="86"/>
      <c r="C872" s="85"/>
      <c r="D872" s="87"/>
      <c r="E872" s="206"/>
      <c r="F872" s="88"/>
      <c r="G872" s="89"/>
      <c r="H872" s="89"/>
      <c r="I872" s="83" t="str">
        <f t="shared" si="60"/>
        <v/>
      </c>
    </row>
    <row r="873" spans="1:9" s="90" customFormat="1" ht="19.5" customHeight="1">
      <c r="A873" s="85"/>
      <c r="B873" s="86"/>
      <c r="C873" s="85"/>
      <c r="D873" s="87"/>
      <c r="E873" s="206"/>
      <c r="F873" s="88"/>
      <c r="G873" s="89"/>
      <c r="H873" s="89"/>
      <c r="I873" s="83" t="str">
        <f t="shared" si="60"/>
        <v/>
      </c>
    </row>
    <row r="874" spans="1:9" s="90" customFormat="1" ht="19.5" customHeight="1">
      <c r="A874" s="85"/>
      <c r="B874" s="86"/>
      <c r="C874" s="85"/>
      <c r="D874" s="87"/>
      <c r="E874" s="206"/>
      <c r="F874" s="88"/>
      <c r="G874" s="89"/>
      <c r="H874" s="89"/>
      <c r="I874" s="83" t="str">
        <f t="shared" si="60"/>
        <v/>
      </c>
    </row>
    <row r="875" spans="1:9" s="90" customFormat="1" ht="19.5" customHeight="1">
      <c r="A875" s="85"/>
      <c r="B875" s="86"/>
      <c r="C875" s="85"/>
      <c r="D875" s="87"/>
      <c r="E875" s="206"/>
      <c r="F875" s="88"/>
      <c r="G875" s="89"/>
      <c r="H875" s="89"/>
      <c r="I875" s="83" t="str">
        <f t="shared" si="60"/>
        <v/>
      </c>
    </row>
    <row r="876" spans="1:9" s="90" customFormat="1" ht="19.5" customHeight="1">
      <c r="A876" s="85"/>
      <c r="B876" s="86"/>
      <c r="C876" s="85"/>
      <c r="D876" s="87"/>
      <c r="E876" s="206"/>
      <c r="F876" s="88"/>
      <c r="G876" s="89"/>
      <c r="H876" s="89"/>
      <c r="I876" s="83" t="str">
        <f t="shared" si="60"/>
        <v/>
      </c>
    </row>
    <row r="877" spans="1:9" s="90" customFormat="1" ht="19.5" customHeight="1">
      <c r="A877" s="85"/>
      <c r="B877" s="86"/>
      <c r="C877" s="85"/>
      <c r="D877" s="87"/>
      <c r="E877" s="206"/>
      <c r="F877" s="88"/>
      <c r="G877" s="89"/>
      <c r="H877" s="89"/>
      <c r="I877" s="83" t="str">
        <f t="shared" si="60"/>
        <v/>
      </c>
    </row>
    <row r="878" spans="1:9" s="90" customFormat="1" ht="19.5" customHeight="1">
      <c r="A878" s="85"/>
      <c r="B878" s="86"/>
      <c r="C878" s="85"/>
      <c r="D878" s="87"/>
      <c r="E878" s="206"/>
      <c r="F878" s="88"/>
      <c r="G878" s="89"/>
      <c r="H878" s="89"/>
      <c r="I878" s="83" t="str">
        <f t="shared" si="60"/>
        <v/>
      </c>
    </row>
    <row r="879" spans="1:9" s="90" customFormat="1" ht="19.5" customHeight="1">
      <c r="A879" s="85"/>
      <c r="B879" s="86"/>
      <c r="C879" s="85"/>
      <c r="D879" s="87"/>
      <c r="E879" s="206"/>
      <c r="F879" s="88"/>
      <c r="G879" s="89"/>
      <c r="H879" s="89"/>
      <c r="I879" s="83" t="str">
        <f t="shared" si="60"/>
        <v/>
      </c>
    </row>
    <row r="880" spans="1:9" s="90" customFormat="1" ht="19.5" customHeight="1">
      <c r="A880" s="85"/>
      <c r="B880" s="86"/>
      <c r="C880" s="85"/>
      <c r="D880" s="87"/>
      <c r="E880" s="206"/>
      <c r="F880" s="88"/>
      <c r="G880" s="89"/>
      <c r="H880" s="89"/>
      <c r="I880" s="83" t="str">
        <f t="shared" si="60"/>
        <v/>
      </c>
    </row>
    <row r="881" spans="1:9" s="90" customFormat="1" ht="19.5" customHeight="1">
      <c r="A881" s="85"/>
      <c r="B881" s="86"/>
      <c r="C881" s="85"/>
      <c r="D881" s="87"/>
      <c r="E881" s="206"/>
      <c r="F881" s="88"/>
      <c r="G881" s="89"/>
      <c r="H881" s="89"/>
      <c r="I881" s="83" t="str">
        <f t="shared" si="60"/>
        <v/>
      </c>
    </row>
    <row r="882" spans="1:9" s="90" customFormat="1" ht="19.5" customHeight="1">
      <c r="A882" s="85"/>
      <c r="B882" s="86"/>
      <c r="C882" s="85"/>
      <c r="D882" s="87"/>
      <c r="E882" s="206"/>
      <c r="F882" s="88"/>
      <c r="G882" s="89"/>
      <c r="H882" s="89"/>
      <c r="I882" s="83" t="str">
        <f t="shared" si="60"/>
        <v/>
      </c>
    </row>
    <row r="883" spans="1:9" s="90" customFormat="1" ht="19.5" customHeight="1">
      <c r="A883" s="85"/>
      <c r="B883" s="86"/>
      <c r="C883" s="85"/>
      <c r="D883" s="87"/>
      <c r="E883" s="206"/>
      <c r="F883" s="88"/>
      <c r="G883" s="89"/>
      <c r="H883" s="89"/>
      <c r="I883" s="83" t="str">
        <f t="shared" si="60"/>
        <v/>
      </c>
    </row>
    <row r="884" spans="1:9" s="90" customFormat="1" ht="19.5" customHeight="1">
      <c r="A884" s="85"/>
      <c r="B884" s="86"/>
      <c r="C884" s="85"/>
      <c r="D884" s="87"/>
      <c r="E884" s="206"/>
      <c r="F884" s="88"/>
      <c r="G884" s="89"/>
      <c r="H884" s="89"/>
      <c r="I884" s="83" t="str">
        <f t="shared" si="60"/>
        <v/>
      </c>
    </row>
    <row r="885" spans="1:9" s="90" customFormat="1" ht="19.5" customHeight="1">
      <c r="A885" s="85"/>
      <c r="B885" s="86"/>
      <c r="C885" s="85"/>
      <c r="D885" s="87"/>
      <c r="E885" s="206"/>
      <c r="F885" s="88"/>
      <c r="G885" s="89"/>
      <c r="H885" s="89"/>
      <c r="I885" s="83" t="str">
        <f t="shared" si="60"/>
        <v/>
      </c>
    </row>
    <row r="886" spans="1:9" s="90" customFormat="1" ht="19.5" customHeight="1">
      <c r="A886" s="85"/>
      <c r="B886" s="86"/>
      <c r="C886" s="85"/>
      <c r="D886" s="87"/>
      <c r="E886" s="206"/>
      <c r="F886" s="88"/>
      <c r="G886" s="89"/>
      <c r="H886" s="89"/>
      <c r="I886" s="83" t="str">
        <f t="shared" si="60"/>
        <v/>
      </c>
    </row>
    <row r="887" spans="1:9" s="90" customFormat="1" ht="19.5" customHeight="1">
      <c r="A887" s="85"/>
      <c r="B887" s="86"/>
      <c r="C887" s="85"/>
      <c r="D887" s="87"/>
      <c r="E887" s="206"/>
      <c r="F887" s="88"/>
      <c r="G887" s="89"/>
      <c r="H887" s="89"/>
      <c r="I887" s="83" t="str">
        <f t="shared" si="60"/>
        <v/>
      </c>
    </row>
    <row r="888" spans="1:9" s="90" customFormat="1" ht="19.5" customHeight="1">
      <c r="A888" s="85"/>
      <c r="B888" s="86"/>
      <c r="C888" s="85"/>
      <c r="D888" s="87"/>
      <c r="E888" s="206"/>
      <c r="F888" s="88"/>
      <c r="G888" s="89"/>
      <c r="H888" s="89"/>
      <c r="I888" s="83" t="str">
        <f t="shared" si="60"/>
        <v/>
      </c>
    </row>
    <row r="889" spans="1:9" s="90" customFormat="1" ht="19.5" customHeight="1">
      <c r="A889" s="85"/>
      <c r="B889" s="86"/>
      <c r="C889" s="85"/>
      <c r="D889" s="87"/>
      <c r="E889" s="206"/>
      <c r="F889" s="88"/>
      <c r="G889" s="89"/>
      <c r="H889" s="89"/>
      <c r="I889" s="83" t="str">
        <f t="shared" si="60"/>
        <v/>
      </c>
    </row>
    <row r="890" spans="1:9" s="90" customFormat="1" ht="19.5" customHeight="1">
      <c r="A890" s="85"/>
      <c r="B890" s="86"/>
      <c r="C890" s="85"/>
      <c r="D890" s="87"/>
      <c r="E890" s="206"/>
      <c r="F890" s="88"/>
      <c r="G890" s="89"/>
      <c r="H890" s="89"/>
      <c r="I890" s="83" t="str">
        <f t="shared" si="60"/>
        <v/>
      </c>
    </row>
    <row r="891" spans="1:9" s="90" customFormat="1" ht="19.5" customHeight="1">
      <c r="A891" s="85"/>
      <c r="B891" s="86"/>
      <c r="C891" s="85"/>
      <c r="D891" s="87"/>
      <c r="E891" s="206"/>
      <c r="F891" s="88"/>
      <c r="G891" s="89"/>
      <c r="H891" s="89"/>
      <c r="I891" s="83" t="str">
        <f t="shared" si="60"/>
        <v/>
      </c>
    </row>
    <row r="892" spans="1:9" s="90" customFormat="1" ht="19.5" customHeight="1">
      <c r="A892" s="85"/>
      <c r="B892" s="86"/>
      <c r="C892" s="85"/>
      <c r="D892" s="87"/>
      <c r="E892" s="206"/>
      <c r="F892" s="88"/>
      <c r="G892" s="89"/>
      <c r="H892" s="89"/>
      <c r="I892" s="83" t="str">
        <f t="shared" si="60"/>
        <v/>
      </c>
    </row>
    <row r="893" spans="1:9" s="90" customFormat="1" ht="19.5" customHeight="1">
      <c r="A893" s="85"/>
      <c r="B893" s="86"/>
      <c r="C893" s="85"/>
      <c r="D893" s="87"/>
      <c r="E893" s="206"/>
      <c r="F893" s="88"/>
      <c r="G893" s="89"/>
      <c r="H893" s="89"/>
      <c r="I893" s="83" t="str">
        <f t="shared" si="60"/>
        <v/>
      </c>
    </row>
    <row r="894" spans="1:9" s="90" customFormat="1" ht="19.5" customHeight="1">
      <c r="A894" s="85"/>
      <c r="B894" s="86"/>
      <c r="C894" s="85"/>
      <c r="D894" s="87"/>
      <c r="E894" s="206"/>
      <c r="F894" s="88"/>
      <c r="G894" s="89"/>
      <c r="H894" s="89"/>
      <c r="I894" s="83" t="str">
        <f t="shared" si="60"/>
        <v/>
      </c>
    </row>
    <row r="895" spans="1:9" s="90" customFormat="1" ht="19.5" customHeight="1">
      <c r="A895" s="85"/>
      <c r="B895" s="86"/>
      <c r="C895" s="85"/>
      <c r="D895" s="87"/>
      <c r="E895" s="206"/>
      <c r="F895" s="88"/>
      <c r="G895" s="89"/>
      <c r="H895" s="89"/>
      <c r="I895" s="83" t="str">
        <f t="shared" si="60"/>
        <v/>
      </c>
    </row>
    <row r="896" spans="1:9" s="90" customFormat="1" ht="19.5" customHeight="1">
      <c r="A896" s="85"/>
      <c r="B896" s="86"/>
      <c r="C896" s="85"/>
      <c r="D896" s="87"/>
      <c r="E896" s="206"/>
      <c r="F896" s="88"/>
      <c r="G896" s="89"/>
      <c r="H896" s="89"/>
      <c r="I896" s="83" t="str">
        <f t="shared" si="60"/>
        <v/>
      </c>
    </row>
    <row r="897" spans="1:9" s="90" customFormat="1" ht="19.5" customHeight="1">
      <c r="A897" s="85"/>
      <c r="B897" s="86"/>
      <c r="C897" s="85"/>
      <c r="D897" s="87"/>
      <c r="E897" s="206"/>
      <c r="F897" s="88"/>
      <c r="G897" s="89"/>
      <c r="H897" s="89"/>
      <c r="I897" s="83" t="str">
        <f t="shared" si="60"/>
        <v/>
      </c>
    </row>
    <row r="898" spans="1:9" s="90" customFormat="1" ht="19.5" customHeight="1">
      <c r="A898" s="85"/>
      <c r="B898" s="86"/>
      <c r="C898" s="85"/>
      <c r="D898" s="87"/>
      <c r="E898" s="206"/>
      <c r="F898" s="88"/>
      <c r="G898" s="89"/>
      <c r="H898" s="89"/>
      <c r="I898" s="83" t="str">
        <f t="shared" si="60"/>
        <v/>
      </c>
    </row>
    <row r="899" spans="1:9" s="90" customFormat="1" ht="19.5" customHeight="1">
      <c r="A899" s="85"/>
      <c r="B899" s="86"/>
      <c r="C899" s="85"/>
      <c r="D899" s="87"/>
      <c r="E899" s="206"/>
      <c r="F899" s="88"/>
      <c r="G899" s="89"/>
      <c r="H899" s="89"/>
      <c r="I899" s="83" t="str">
        <f t="shared" si="60"/>
        <v/>
      </c>
    </row>
    <row r="900" spans="1:9" s="90" customFormat="1" ht="19.5" customHeight="1">
      <c r="A900" s="85"/>
      <c r="B900" s="86"/>
      <c r="C900" s="85"/>
      <c r="D900" s="87"/>
      <c r="E900" s="206"/>
      <c r="F900" s="88"/>
      <c r="G900" s="89"/>
      <c r="H900" s="89"/>
      <c r="I900" s="83" t="str">
        <f t="shared" si="60"/>
        <v/>
      </c>
    </row>
    <row r="901" spans="1:9" s="90" customFormat="1" ht="19.5" customHeight="1">
      <c r="A901" s="85"/>
      <c r="B901" s="86"/>
      <c r="C901" s="85"/>
      <c r="D901" s="87"/>
      <c r="E901" s="206"/>
      <c r="F901" s="88"/>
      <c r="G901" s="89"/>
      <c r="H901" s="89"/>
      <c r="I901" s="83" t="str">
        <f t="shared" si="60"/>
        <v/>
      </c>
    </row>
    <row r="902" spans="1:9" s="90" customFormat="1" ht="19.5" customHeight="1">
      <c r="A902" s="85"/>
      <c r="B902" s="86"/>
      <c r="C902" s="85"/>
      <c r="D902" s="87"/>
      <c r="E902" s="206"/>
      <c r="F902" s="88"/>
      <c r="G902" s="89"/>
      <c r="H902" s="89"/>
      <c r="I902" s="83" t="str">
        <f t="shared" si="60"/>
        <v/>
      </c>
    </row>
    <row r="903" spans="1:9" s="90" customFormat="1" ht="19.5" customHeight="1">
      <c r="A903" s="85"/>
      <c r="B903" s="86"/>
      <c r="C903" s="85"/>
      <c r="D903" s="87"/>
      <c r="E903" s="206"/>
      <c r="F903" s="88"/>
      <c r="G903" s="89"/>
      <c r="H903" s="89"/>
      <c r="I903" s="83" t="str">
        <f t="shared" si="60"/>
        <v/>
      </c>
    </row>
    <row r="904" spans="1:9" s="90" customFormat="1" ht="19.5" customHeight="1">
      <c r="A904" s="85"/>
      <c r="B904" s="86"/>
      <c r="C904" s="85"/>
      <c r="D904" s="87"/>
      <c r="E904" s="206"/>
      <c r="F904" s="88"/>
      <c r="G904" s="89"/>
      <c r="H904" s="89"/>
      <c r="I904" s="83" t="str">
        <f t="shared" si="60"/>
        <v/>
      </c>
    </row>
    <row r="905" spans="1:9" s="90" customFormat="1" ht="19.5" customHeight="1">
      <c r="A905" s="85"/>
      <c r="B905" s="86"/>
      <c r="C905" s="85"/>
      <c r="D905" s="87"/>
      <c r="E905" s="206"/>
      <c r="F905" s="88"/>
      <c r="G905" s="89"/>
      <c r="H905" s="89"/>
      <c r="I905" s="83" t="str">
        <f t="shared" si="60"/>
        <v/>
      </c>
    </row>
    <row r="906" spans="1:9" s="90" customFormat="1" ht="19.5" customHeight="1">
      <c r="A906" s="85"/>
      <c r="B906" s="86"/>
      <c r="C906" s="85"/>
      <c r="D906" s="87"/>
      <c r="E906" s="206"/>
      <c r="F906" s="88"/>
      <c r="G906" s="89"/>
      <c r="H906" s="89"/>
      <c r="I906" s="83" t="str">
        <f t="shared" si="60"/>
        <v/>
      </c>
    </row>
    <row r="907" spans="1:9" s="90" customFormat="1" ht="19.5" customHeight="1">
      <c r="A907" s="85"/>
      <c r="B907" s="86"/>
      <c r="C907" s="85"/>
      <c r="D907" s="87"/>
      <c r="E907" s="206"/>
      <c r="F907" s="88"/>
      <c r="G907" s="89"/>
      <c r="H907" s="89"/>
      <c r="I907" s="83" t="str">
        <f t="shared" si="60"/>
        <v/>
      </c>
    </row>
    <row r="908" spans="1:9" s="90" customFormat="1" ht="19.5" customHeight="1">
      <c r="A908" s="85"/>
      <c r="B908" s="86"/>
      <c r="C908" s="85"/>
      <c r="D908" s="87"/>
      <c r="E908" s="206"/>
      <c r="F908" s="88"/>
      <c r="G908" s="89"/>
      <c r="H908" s="89"/>
      <c r="I908" s="83" t="str">
        <f t="shared" si="60"/>
        <v/>
      </c>
    </row>
    <row r="909" spans="1:9" s="90" customFormat="1" ht="19.5" customHeight="1">
      <c r="A909" s="85"/>
      <c r="B909" s="86"/>
      <c r="C909" s="85"/>
      <c r="D909" s="87"/>
      <c r="E909" s="206"/>
      <c r="F909" s="88"/>
      <c r="G909" s="89"/>
      <c r="H909" s="89"/>
      <c r="I909" s="83" t="str">
        <f t="shared" si="60"/>
        <v/>
      </c>
    </row>
    <row r="910" spans="1:9" s="90" customFormat="1" ht="19.5" customHeight="1">
      <c r="A910" s="85"/>
      <c r="B910" s="86"/>
      <c r="C910" s="85"/>
      <c r="D910" s="87"/>
      <c r="E910" s="206"/>
      <c r="F910" s="88"/>
      <c r="G910" s="89"/>
      <c r="H910" s="89"/>
      <c r="I910" s="83" t="str">
        <f t="shared" si="60"/>
        <v/>
      </c>
    </row>
    <row r="911" spans="1:9" s="90" customFormat="1" ht="19.5" customHeight="1">
      <c r="A911" s="85"/>
      <c r="B911" s="86"/>
      <c r="C911" s="85"/>
      <c r="D911" s="87"/>
      <c r="E911" s="206"/>
      <c r="F911" s="88"/>
      <c r="G911" s="89"/>
      <c r="H911" s="89"/>
      <c r="I911" s="83" t="str">
        <f t="shared" si="60"/>
        <v/>
      </c>
    </row>
    <row r="912" spans="1:9" s="90" customFormat="1" ht="19.5" customHeight="1">
      <c r="A912" s="85"/>
      <c r="B912" s="86"/>
      <c r="C912" s="85"/>
      <c r="D912" s="87"/>
      <c r="E912" s="206"/>
      <c r="F912" s="88"/>
      <c r="G912" s="89"/>
      <c r="H912" s="89"/>
      <c r="I912" s="83" t="str">
        <f t="shared" si="60"/>
        <v/>
      </c>
    </row>
    <row r="913" spans="1:9" s="90" customFormat="1" ht="19.5" customHeight="1">
      <c r="A913" s="85"/>
      <c r="B913" s="86"/>
      <c r="C913" s="85"/>
      <c r="D913" s="87"/>
      <c r="E913" s="206"/>
      <c r="F913" s="88"/>
      <c r="G913" s="89"/>
      <c r="H913" s="89"/>
      <c r="I913" s="83" t="str">
        <f t="shared" si="60"/>
        <v/>
      </c>
    </row>
    <row r="914" spans="1:9" s="90" customFormat="1" ht="19.5" customHeight="1">
      <c r="A914" s="85"/>
      <c r="B914" s="86"/>
      <c r="C914" s="85"/>
      <c r="D914" s="87"/>
      <c r="E914" s="206"/>
      <c r="F914" s="88"/>
      <c r="G914" s="89"/>
      <c r="H914" s="89"/>
      <c r="I914" s="83" t="str">
        <f t="shared" si="60"/>
        <v/>
      </c>
    </row>
    <row r="915" spans="1:9" s="90" customFormat="1" ht="19.5" customHeight="1">
      <c r="A915" s="85"/>
      <c r="B915" s="86"/>
      <c r="C915" s="85"/>
      <c r="D915" s="87"/>
      <c r="E915" s="206"/>
      <c r="F915" s="88"/>
      <c r="G915" s="89"/>
      <c r="H915" s="89"/>
      <c r="I915" s="83" t="str">
        <f t="shared" si="60"/>
        <v/>
      </c>
    </row>
    <row r="916" spans="1:9" s="90" customFormat="1" ht="19.5" customHeight="1">
      <c r="A916" s="85"/>
      <c r="B916" s="86"/>
      <c r="C916" s="85"/>
      <c r="D916" s="87"/>
      <c r="E916" s="206"/>
      <c r="F916" s="88"/>
      <c r="G916" s="89"/>
      <c r="H916" s="89"/>
      <c r="I916" s="83" t="str">
        <f t="shared" si="60"/>
        <v/>
      </c>
    </row>
    <row r="917" spans="1:9" s="90" customFormat="1" ht="19.5" customHeight="1">
      <c r="A917" s="85"/>
      <c r="B917" s="86"/>
      <c r="C917" s="85"/>
      <c r="D917" s="87"/>
      <c r="E917" s="206"/>
      <c r="F917" s="88"/>
      <c r="G917" s="89"/>
      <c r="H917" s="89"/>
      <c r="I917" s="83" t="str">
        <f t="shared" si="60"/>
        <v/>
      </c>
    </row>
    <row r="918" spans="1:9" s="90" customFormat="1" ht="19.5" customHeight="1">
      <c r="A918" s="85"/>
      <c r="B918" s="86"/>
      <c r="C918" s="85"/>
      <c r="D918" s="87"/>
      <c r="E918" s="206"/>
      <c r="F918" s="88"/>
      <c r="G918" s="89"/>
      <c r="H918" s="89"/>
      <c r="I918" s="83" t="str">
        <f t="shared" si="60"/>
        <v/>
      </c>
    </row>
    <row r="919" spans="1:9" s="90" customFormat="1" ht="19.5" customHeight="1">
      <c r="A919" s="85"/>
      <c r="B919" s="86"/>
      <c r="C919" s="85"/>
      <c r="D919" s="87"/>
      <c r="E919" s="206"/>
      <c r="F919" s="88"/>
      <c r="G919" s="89"/>
      <c r="H919" s="89"/>
      <c r="I919" s="83" t="str">
        <f t="shared" si="60"/>
        <v/>
      </c>
    </row>
    <row r="920" spans="1:9" s="90" customFormat="1" ht="19.5" customHeight="1">
      <c r="A920" s="85"/>
      <c r="B920" s="86"/>
      <c r="C920" s="85"/>
      <c r="D920" s="87"/>
      <c r="E920" s="206"/>
      <c r="F920" s="88"/>
      <c r="G920" s="89"/>
      <c r="H920" s="89"/>
      <c r="I920" s="83" t="str">
        <f t="shared" si="60"/>
        <v/>
      </c>
    </row>
    <row r="921" spans="1:9" s="90" customFormat="1" ht="19.5" customHeight="1">
      <c r="A921" s="85"/>
      <c r="B921" s="86"/>
      <c r="C921" s="85"/>
      <c r="D921" s="87"/>
      <c r="E921" s="206"/>
      <c r="F921" s="88"/>
      <c r="G921" s="89"/>
      <c r="H921" s="89"/>
      <c r="I921" s="83" t="str">
        <f t="shared" ref="I921:I984" si="61">IF(A921&lt;&gt;"",MONTH(A921),"")</f>
        <v/>
      </c>
    </row>
    <row r="922" spans="1:9" s="90" customFormat="1" ht="19.5" customHeight="1">
      <c r="A922" s="85"/>
      <c r="B922" s="86"/>
      <c r="C922" s="85"/>
      <c r="D922" s="87"/>
      <c r="E922" s="206"/>
      <c r="F922" s="88"/>
      <c r="G922" s="89"/>
      <c r="H922" s="89"/>
      <c r="I922" s="83" t="str">
        <f t="shared" si="61"/>
        <v/>
      </c>
    </row>
    <row r="923" spans="1:9" s="90" customFormat="1" ht="19.5" customHeight="1">
      <c r="A923" s="85"/>
      <c r="B923" s="86"/>
      <c r="C923" s="85"/>
      <c r="D923" s="87"/>
      <c r="E923" s="206"/>
      <c r="F923" s="88"/>
      <c r="G923" s="89"/>
      <c r="H923" s="89"/>
      <c r="I923" s="83" t="str">
        <f t="shared" si="61"/>
        <v/>
      </c>
    </row>
    <row r="924" spans="1:9" s="90" customFormat="1" ht="19.5" customHeight="1">
      <c r="A924" s="85"/>
      <c r="B924" s="86"/>
      <c r="C924" s="85"/>
      <c r="D924" s="87"/>
      <c r="E924" s="206"/>
      <c r="F924" s="88"/>
      <c r="G924" s="89"/>
      <c r="H924" s="89"/>
      <c r="I924" s="83" t="str">
        <f t="shared" si="61"/>
        <v/>
      </c>
    </row>
    <row r="925" spans="1:9" s="90" customFormat="1" ht="19.5" customHeight="1">
      <c r="A925" s="85"/>
      <c r="B925" s="86"/>
      <c r="C925" s="85"/>
      <c r="D925" s="87"/>
      <c r="E925" s="206"/>
      <c r="F925" s="88"/>
      <c r="G925" s="89"/>
      <c r="H925" s="89"/>
      <c r="I925" s="83" t="str">
        <f t="shared" si="61"/>
        <v/>
      </c>
    </row>
    <row r="926" spans="1:9" s="90" customFormat="1" ht="19.5" customHeight="1">
      <c r="A926" s="85"/>
      <c r="B926" s="86"/>
      <c r="C926" s="85"/>
      <c r="D926" s="87"/>
      <c r="E926" s="206"/>
      <c r="F926" s="88"/>
      <c r="G926" s="89"/>
      <c r="H926" s="89"/>
      <c r="I926" s="83" t="str">
        <f t="shared" si="61"/>
        <v/>
      </c>
    </row>
    <row r="927" spans="1:9" s="90" customFormat="1" ht="19.5" customHeight="1">
      <c r="A927" s="85"/>
      <c r="B927" s="86"/>
      <c r="C927" s="85"/>
      <c r="D927" s="87"/>
      <c r="E927" s="206"/>
      <c r="F927" s="88"/>
      <c r="G927" s="89"/>
      <c r="H927" s="89"/>
      <c r="I927" s="83" t="str">
        <f t="shared" si="61"/>
        <v/>
      </c>
    </row>
    <row r="928" spans="1:9" s="90" customFormat="1" ht="19.5" customHeight="1">
      <c r="A928" s="85"/>
      <c r="B928" s="86"/>
      <c r="C928" s="85"/>
      <c r="D928" s="87"/>
      <c r="E928" s="206"/>
      <c r="F928" s="88"/>
      <c r="G928" s="89"/>
      <c r="H928" s="89"/>
      <c r="I928" s="83" t="str">
        <f t="shared" si="61"/>
        <v/>
      </c>
    </row>
    <row r="929" spans="1:9" s="90" customFormat="1" ht="19.5" customHeight="1">
      <c r="A929" s="85"/>
      <c r="B929" s="86"/>
      <c r="C929" s="85"/>
      <c r="D929" s="87"/>
      <c r="E929" s="206"/>
      <c r="F929" s="88"/>
      <c r="G929" s="89"/>
      <c r="H929" s="89"/>
      <c r="I929" s="83" t="str">
        <f t="shared" si="61"/>
        <v/>
      </c>
    </row>
    <row r="930" spans="1:9" s="90" customFormat="1" ht="19.5" customHeight="1">
      <c r="A930" s="85"/>
      <c r="B930" s="86"/>
      <c r="C930" s="85"/>
      <c r="D930" s="87"/>
      <c r="E930" s="206"/>
      <c r="F930" s="88"/>
      <c r="G930" s="89"/>
      <c r="H930" s="89"/>
      <c r="I930" s="83" t="str">
        <f t="shared" si="61"/>
        <v/>
      </c>
    </row>
    <row r="931" spans="1:9" s="90" customFormat="1" ht="19.5" customHeight="1">
      <c r="A931" s="85"/>
      <c r="B931" s="86"/>
      <c r="C931" s="85"/>
      <c r="D931" s="87"/>
      <c r="E931" s="206"/>
      <c r="F931" s="88"/>
      <c r="G931" s="89"/>
      <c r="H931" s="89"/>
      <c r="I931" s="83" t="str">
        <f t="shared" si="61"/>
        <v/>
      </c>
    </row>
    <row r="932" spans="1:9" s="90" customFormat="1" ht="19.5" customHeight="1">
      <c r="A932" s="85"/>
      <c r="B932" s="86"/>
      <c r="C932" s="85"/>
      <c r="D932" s="87"/>
      <c r="E932" s="206"/>
      <c r="F932" s="88"/>
      <c r="G932" s="89"/>
      <c r="H932" s="89"/>
      <c r="I932" s="83" t="str">
        <f t="shared" si="61"/>
        <v/>
      </c>
    </row>
    <row r="933" spans="1:9" s="90" customFormat="1" ht="19.5" customHeight="1">
      <c r="A933" s="85"/>
      <c r="B933" s="86"/>
      <c r="C933" s="85"/>
      <c r="D933" s="87"/>
      <c r="E933" s="206"/>
      <c r="F933" s="88"/>
      <c r="G933" s="89"/>
      <c r="H933" s="89"/>
      <c r="I933" s="83" t="str">
        <f t="shared" si="61"/>
        <v/>
      </c>
    </row>
    <row r="934" spans="1:9" s="90" customFormat="1" ht="19.5" customHeight="1">
      <c r="A934" s="85"/>
      <c r="B934" s="86"/>
      <c r="C934" s="85"/>
      <c r="D934" s="87"/>
      <c r="E934" s="206"/>
      <c r="F934" s="88"/>
      <c r="G934" s="89"/>
      <c r="H934" s="89"/>
      <c r="I934" s="83" t="str">
        <f t="shared" si="61"/>
        <v/>
      </c>
    </row>
    <row r="935" spans="1:9" s="90" customFormat="1" ht="19.5" customHeight="1">
      <c r="A935" s="85"/>
      <c r="B935" s="86"/>
      <c r="C935" s="85"/>
      <c r="D935" s="87"/>
      <c r="E935" s="206"/>
      <c r="F935" s="88"/>
      <c r="G935" s="89"/>
      <c r="H935" s="89"/>
      <c r="I935" s="83" t="str">
        <f t="shared" si="61"/>
        <v/>
      </c>
    </row>
    <row r="936" spans="1:9" s="90" customFormat="1" ht="19.5" customHeight="1">
      <c r="A936" s="85"/>
      <c r="B936" s="86"/>
      <c r="C936" s="85"/>
      <c r="D936" s="87"/>
      <c r="E936" s="206"/>
      <c r="F936" s="88"/>
      <c r="G936" s="89"/>
      <c r="H936" s="89"/>
      <c r="I936" s="83" t="str">
        <f t="shared" si="61"/>
        <v/>
      </c>
    </row>
    <row r="937" spans="1:9" s="90" customFormat="1" ht="19.5" customHeight="1">
      <c r="A937" s="85"/>
      <c r="B937" s="86"/>
      <c r="C937" s="85"/>
      <c r="D937" s="87"/>
      <c r="E937" s="206"/>
      <c r="F937" s="88"/>
      <c r="G937" s="89"/>
      <c r="H937" s="89"/>
      <c r="I937" s="83" t="str">
        <f t="shared" si="61"/>
        <v/>
      </c>
    </row>
    <row r="938" spans="1:9" s="90" customFormat="1" ht="19.5" customHeight="1">
      <c r="A938" s="85"/>
      <c r="B938" s="86"/>
      <c r="C938" s="85"/>
      <c r="D938" s="87"/>
      <c r="E938" s="206"/>
      <c r="F938" s="88"/>
      <c r="G938" s="89"/>
      <c r="H938" s="89"/>
      <c r="I938" s="83" t="str">
        <f t="shared" si="61"/>
        <v/>
      </c>
    </row>
    <row r="939" spans="1:9" s="90" customFormat="1" ht="19.5" customHeight="1">
      <c r="A939" s="85"/>
      <c r="B939" s="86"/>
      <c r="C939" s="85"/>
      <c r="D939" s="87"/>
      <c r="E939" s="206"/>
      <c r="F939" s="88"/>
      <c r="G939" s="89"/>
      <c r="H939" s="89"/>
      <c r="I939" s="83" t="str">
        <f t="shared" si="61"/>
        <v/>
      </c>
    </row>
    <row r="940" spans="1:9" s="90" customFormat="1" ht="19.5" customHeight="1">
      <c r="A940" s="85"/>
      <c r="B940" s="86"/>
      <c r="C940" s="85"/>
      <c r="D940" s="87"/>
      <c r="E940" s="206"/>
      <c r="F940" s="88"/>
      <c r="G940" s="89"/>
      <c r="H940" s="89"/>
      <c r="I940" s="83" t="str">
        <f t="shared" si="61"/>
        <v/>
      </c>
    </row>
    <row r="941" spans="1:9" s="90" customFormat="1" ht="19.5" customHeight="1">
      <c r="A941" s="85"/>
      <c r="B941" s="86"/>
      <c r="C941" s="85"/>
      <c r="D941" s="87"/>
      <c r="E941" s="206"/>
      <c r="F941" s="88"/>
      <c r="G941" s="89"/>
      <c r="H941" s="89"/>
      <c r="I941" s="83" t="str">
        <f t="shared" si="61"/>
        <v/>
      </c>
    </row>
    <row r="942" spans="1:9" s="90" customFormat="1" ht="19.5" customHeight="1">
      <c r="A942" s="85"/>
      <c r="B942" s="86"/>
      <c r="C942" s="85"/>
      <c r="D942" s="87"/>
      <c r="E942" s="206"/>
      <c r="F942" s="88"/>
      <c r="G942" s="89"/>
      <c r="H942" s="89"/>
      <c r="I942" s="83" t="str">
        <f t="shared" si="61"/>
        <v/>
      </c>
    </row>
    <row r="943" spans="1:9" s="90" customFormat="1" ht="19.5" customHeight="1">
      <c r="A943" s="85"/>
      <c r="B943" s="86"/>
      <c r="C943" s="85"/>
      <c r="D943" s="87"/>
      <c r="E943" s="206"/>
      <c r="F943" s="88"/>
      <c r="G943" s="89"/>
      <c r="H943" s="89"/>
      <c r="I943" s="83" t="str">
        <f t="shared" si="61"/>
        <v/>
      </c>
    </row>
    <row r="944" spans="1:9" s="90" customFormat="1" ht="19.5" customHeight="1">
      <c r="A944" s="85"/>
      <c r="B944" s="86"/>
      <c r="C944" s="85"/>
      <c r="D944" s="87"/>
      <c r="E944" s="206"/>
      <c r="F944" s="88"/>
      <c r="G944" s="89"/>
      <c r="H944" s="89"/>
      <c r="I944" s="83" t="str">
        <f t="shared" si="61"/>
        <v/>
      </c>
    </row>
    <row r="945" spans="1:9" s="90" customFormat="1" ht="19.5" customHeight="1">
      <c r="A945" s="85"/>
      <c r="B945" s="86"/>
      <c r="C945" s="85"/>
      <c r="D945" s="87"/>
      <c r="E945" s="206"/>
      <c r="F945" s="88"/>
      <c r="G945" s="89"/>
      <c r="H945" s="89"/>
      <c r="I945" s="83" t="str">
        <f t="shared" si="61"/>
        <v/>
      </c>
    </row>
    <row r="946" spans="1:9" s="90" customFormat="1" ht="19.5" customHeight="1">
      <c r="A946" s="85"/>
      <c r="B946" s="86"/>
      <c r="C946" s="85"/>
      <c r="D946" s="87"/>
      <c r="E946" s="206"/>
      <c r="F946" s="88"/>
      <c r="G946" s="89"/>
      <c r="H946" s="89"/>
      <c r="I946" s="83" t="str">
        <f t="shared" si="61"/>
        <v/>
      </c>
    </row>
    <row r="947" spans="1:9" s="90" customFormat="1" ht="19.5" customHeight="1">
      <c r="A947" s="85"/>
      <c r="B947" s="86"/>
      <c r="C947" s="85"/>
      <c r="D947" s="87"/>
      <c r="E947" s="206"/>
      <c r="F947" s="88"/>
      <c r="G947" s="89"/>
      <c r="H947" s="89"/>
      <c r="I947" s="83" t="str">
        <f t="shared" si="61"/>
        <v/>
      </c>
    </row>
    <row r="948" spans="1:9" s="90" customFormat="1" ht="19.5" customHeight="1">
      <c r="A948" s="85"/>
      <c r="B948" s="86"/>
      <c r="C948" s="85"/>
      <c r="D948" s="87"/>
      <c r="E948" s="206"/>
      <c r="F948" s="88"/>
      <c r="G948" s="89"/>
      <c r="H948" s="89"/>
      <c r="I948" s="83" t="str">
        <f t="shared" si="61"/>
        <v/>
      </c>
    </row>
    <row r="949" spans="1:9" s="90" customFormat="1" ht="19.5" customHeight="1">
      <c r="A949" s="85"/>
      <c r="B949" s="86"/>
      <c r="C949" s="85"/>
      <c r="D949" s="87"/>
      <c r="E949" s="206"/>
      <c r="F949" s="88"/>
      <c r="G949" s="89"/>
      <c r="H949" s="89"/>
      <c r="I949" s="83" t="str">
        <f t="shared" si="61"/>
        <v/>
      </c>
    </row>
    <row r="950" spans="1:9" s="90" customFormat="1" ht="19.5" customHeight="1">
      <c r="A950" s="85"/>
      <c r="B950" s="86"/>
      <c r="C950" s="85"/>
      <c r="D950" s="87"/>
      <c r="E950" s="206"/>
      <c r="F950" s="88"/>
      <c r="G950" s="89"/>
      <c r="H950" s="89"/>
      <c r="I950" s="83" t="str">
        <f t="shared" si="61"/>
        <v/>
      </c>
    </row>
    <row r="951" spans="1:9" s="90" customFormat="1" ht="19.5" customHeight="1">
      <c r="A951" s="85"/>
      <c r="B951" s="86"/>
      <c r="C951" s="85"/>
      <c r="D951" s="87"/>
      <c r="E951" s="206"/>
      <c r="F951" s="88"/>
      <c r="G951" s="89"/>
      <c r="H951" s="89"/>
      <c r="I951" s="83" t="str">
        <f t="shared" si="61"/>
        <v/>
      </c>
    </row>
    <row r="952" spans="1:9" s="90" customFormat="1" ht="19.5" customHeight="1">
      <c r="A952" s="85"/>
      <c r="B952" s="86"/>
      <c r="C952" s="85"/>
      <c r="D952" s="87"/>
      <c r="E952" s="206"/>
      <c r="F952" s="88"/>
      <c r="G952" s="89"/>
      <c r="H952" s="89"/>
      <c r="I952" s="83" t="str">
        <f t="shared" si="61"/>
        <v/>
      </c>
    </row>
    <row r="953" spans="1:9" s="90" customFormat="1" ht="19.5" customHeight="1">
      <c r="A953" s="85"/>
      <c r="B953" s="86"/>
      <c r="C953" s="85"/>
      <c r="D953" s="87"/>
      <c r="E953" s="206"/>
      <c r="F953" s="88"/>
      <c r="G953" s="89"/>
      <c r="H953" s="89"/>
      <c r="I953" s="83" t="str">
        <f t="shared" si="61"/>
        <v/>
      </c>
    </row>
    <row r="954" spans="1:9" s="90" customFormat="1" ht="19.5" customHeight="1">
      <c r="A954" s="85"/>
      <c r="B954" s="86"/>
      <c r="C954" s="85"/>
      <c r="D954" s="87"/>
      <c r="E954" s="206"/>
      <c r="F954" s="88"/>
      <c r="G954" s="89"/>
      <c r="H954" s="89"/>
      <c r="I954" s="83" t="str">
        <f t="shared" si="61"/>
        <v/>
      </c>
    </row>
    <row r="955" spans="1:9" s="90" customFormat="1" ht="19.5" customHeight="1">
      <c r="A955" s="85"/>
      <c r="B955" s="86"/>
      <c r="C955" s="85"/>
      <c r="D955" s="87"/>
      <c r="E955" s="206"/>
      <c r="F955" s="88"/>
      <c r="G955" s="89"/>
      <c r="H955" s="89"/>
      <c r="I955" s="83" t="str">
        <f t="shared" si="61"/>
        <v/>
      </c>
    </row>
    <row r="956" spans="1:9" s="90" customFormat="1" ht="19.5" customHeight="1">
      <c r="A956" s="85"/>
      <c r="B956" s="86"/>
      <c r="C956" s="85"/>
      <c r="D956" s="87"/>
      <c r="E956" s="206"/>
      <c r="F956" s="88"/>
      <c r="G956" s="89"/>
      <c r="H956" s="89"/>
      <c r="I956" s="83" t="str">
        <f t="shared" si="61"/>
        <v/>
      </c>
    </row>
    <row r="957" spans="1:9" s="90" customFormat="1" ht="19.5" customHeight="1">
      <c r="A957" s="85"/>
      <c r="B957" s="86"/>
      <c r="C957" s="85"/>
      <c r="D957" s="87"/>
      <c r="E957" s="206"/>
      <c r="F957" s="88"/>
      <c r="G957" s="89"/>
      <c r="H957" s="89"/>
      <c r="I957" s="83" t="str">
        <f t="shared" si="61"/>
        <v/>
      </c>
    </row>
    <row r="958" spans="1:9" s="90" customFormat="1" ht="19.5" customHeight="1">
      <c r="A958" s="85"/>
      <c r="B958" s="86"/>
      <c r="C958" s="85"/>
      <c r="D958" s="87"/>
      <c r="E958" s="206"/>
      <c r="F958" s="88"/>
      <c r="G958" s="89"/>
      <c r="H958" s="89"/>
      <c r="I958" s="83" t="str">
        <f t="shared" si="61"/>
        <v/>
      </c>
    </row>
    <row r="959" spans="1:9" s="90" customFormat="1" ht="19.5" customHeight="1">
      <c r="A959" s="85"/>
      <c r="B959" s="86"/>
      <c r="C959" s="85"/>
      <c r="D959" s="87"/>
      <c r="E959" s="206"/>
      <c r="F959" s="88"/>
      <c r="G959" s="89"/>
      <c r="H959" s="89"/>
      <c r="I959" s="83" t="str">
        <f t="shared" si="61"/>
        <v/>
      </c>
    </row>
    <row r="960" spans="1:9" s="90" customFormat="1" ht="19.5" customHeight="1">
      <c r="A960" s="85"/>
      <c r="B960" s="86"/>
      <c r="C960" s="85"/>
      <c r="D960" s="87"/>
      <c r="E960" s="206"/>
      <c r="F960" s="88"/>
      <c r="G960" s="89"/>
      <c r="H960" s="89"/>
      <c r="I960" s="83" t="str">
        <f t="shared" si="61"/>
        <v/>
      </c>
    </row>
    <row r="961" spans="1:9" s="90" customFormat="1" ht="19.5" customHeight="1">
      <c r="A961" s="85"/>
      <c r="B961" s="86"/>
      <c r="C961" s="85"/>
      <c r="D961" s="87"/>
      <c r="E961" s="206"/>
      <c r="F961" s="88"/>
      <c r="G961" s="89"/>
      <c r="H961" s="89"/>
      <c r="I961" s="83" t="str">
        <f t="shared" si="61"/>
        <v/>
      </c>
    </row>
    <row r="962" spans="1:9" s="90" customFormat="1" ht="19.5" customHeight="1">
      <c r="A962" s="85"/>
      <c r="B962" s="86"/>
      <c r="C962" s="85"/>
      <c r="D962" s="87"/>
      <c r="E962" s="206"/>
      <c r="F962" s="88"/>
      <c r="G962" s="89"/>
      <c r="H962" s="89"/>
      <c r="I962" s="83" t="str">
        <f t="shared" si="61"/>
        <v/>
      </c>
    </row>
    <row r="963" spans="1:9" s="90" customFormat="1" ht="19.5" customHeight="1">
      <c r="A963" s="85"/>
      <c r="B963" s="86"/>
      <c r="C963" s="85"/>
      <c r="D963" s="87"/>
      <c r="E963" s="206"/>
      <c r="F963" s="88"/>
      <c r="G963" s="89"/>
      <c r="H963" s="89"/>
      <c r="I963" s="83" t="str">
        <f t="shared" si="61"/>
        <v/>
      </c>
    </row>
    <row r="964" spans="1:9" s="90" customFormat="1" ht="19.5" customHeight="1">
      <c r="A964" s="85"/>
      <c r="B964" s="86"/>
      <c r="C964" s="85"/>
      <c r="D964" s="87"/>
      <c r="E964" s="206"/>
      <c r="F964" s="88"/>
      <c r="G964" s="89"/>
      <c r="H964" s="89"/>
      <c r="I964" s="83" t="str">
        <f t="shared" si="61"/>
        <v/>
      </c>
    </row>
    <row r="965" spans="1:9" s="90" customFormat="1" ht="19.5" customHeight="1">
      <c r="A965" s="85"/>
      <c r="B965" s="86"/>
      <c r="C965" s="85"/>
      <c r="D965" s="87"/>
      <c r="E965" s="206"/>
      <c r="F965" s="88"/>
      <c r="G965" s="89"/>
      <c r="H965" s="89"/>
      <c r="I965" s="83" t="str">
        <f t="shared" si="61"/>
        <v/>
      </c>
    </row>
    <row r="966" spans="1:9" s="90" customFormat="1" ht="19.5" customHeight="1">
      <c r="A966" s="85"/>
      <c r="B966" s="86"/>
      <c r="C966" s="85"/>
      <c r="D966" s="87"/>
      <c r="E966" s="206"/>
      <c r="F966" s="88"/>
      <c r="G966" s="89"/>
      <c r="H966" s="89"/>
      <c r="I966" s="83" t="str">
        <f t="shared" si="61"/>
        <v/>
      </c>
    </row>
    <row r="967" spans="1:9" s="90" customFormat="1" ht="19.5" customHeight="1">
      <c r="A967" s="85"/>
      <c r="B967" s="86"/>
      <c r="C967" s="85"/>
      <c r="D967" s="87"/>
      <c r="E967" s="206"/>
      <c r="F967" s="88"/>
      <c r="G967" s="89"/>
      <c r="H967" s="89"/>
      <c r="I967" s="83" t="str">
        <f t="shared" si="61"/>
        <v/>
      </c>
    </row>
    <row r="968" spans="1:9" s="90" customFormat="1" ht="19.5" customHeight="1">
      <c r="A968" s="85"/>
      <c r="B968" s="86"/>
      <c r="C968" s="85"/>
      <c r="D968" s="87"/>
      <c r="E968" s="206"/>
      <c r="F968" s="88"/>
      <c r="G968" s="89"/>
      <c r="H968" s="89"/>
      <c r="I968" s="83" t="str">
        <f t="shared" si="61"/>
        <v/>
      </c>
    </row>
    <row r="969" spans="1:9" s="90" customFormat="1" ht="19.5" customHeight="1">
      <c r="A969" s="85"/>
      <c r="B969" s="86"/>
      <c r="C969" s="85"/>
      <c r="D969" s="87"/>
      <c r="E969" s="206"/>
      <c r="F969" s="88"/>
      <c r="G969" s="89"/>
      <c r="H969" s="89"/>
      <c r="I969" s="83" t="str">
        <f t="shared" si="61"/>
        <v/>
      </c>
    </row>
    <row r="970" spans="1:9" s="90" customFormat="1" ht="19.5" customHeight="1">
      <c r="A970" s="85"/>
      <c r="B970" s="86"/>
      <c r="C970" s="85"/>
      <c r="D970" s="87"/>
      <c r="E970" s="206"/>
      <c r="F970" s="88"/>
      <c r="G970" s="89"/>
      <c r="H970" s="89"/>
      <c r="I970" s="83" t="str">
        <f t="shared" si="61"/>
        <v/>
      </c>
    </row>
    <row r="971" spans="1:9" s="90" customFormat="1" ht="19.5" customHeight="1">
      <c r="A971" s="85"/>
      <c r="B971" s="86"/>
      <c r="C971" s="85"/>
      <c r="D971" s="87"/>
      <c r="E971" s="206"/>
      <c r="F971" s="88"/>
      <c r="G971" s="89"/>
      <c r="H971" s="89"/>
      <c r="I971" s="83" t="str">
        <f t="shared" si="61"/>
        <v/>
      </c>
    </row>
    <row r="972" spans="1:9" s="90" customFormat="1" ht="19.5" customHeight="1">
      <c r="A972" s="85"/>
      <c r="B972" s="86"/>
      <c r="C972" s="85"/>
      <c r="D972" s="87"/>
      <c r="E972" s="206"/>
      <c r="F972" s="88"/>
      <c r="G972" s="89"/>
      <c r="H972" s="89"/>
      <c r="I972" s="83" t="str">
        <f t="shared" si="61"/>
        <v/>
      </c>
    </row>
    <row r="973" spans="1:9" s="90" customFormat="1" ht="19.5" customHeight="1">
      <c r="A973" s="85"/>
      <c r="B973" s="86"/>
      <c r="C973" s="85"/>
      <c r="D973" s="87"/>
      <c r="E973" s="206"/>
      <c r="F973" s="88"/>
      <c r="G973" s="89"/>
      <c r="H973" s="89"/>
      <c r="I973" s="83" t="str">
        <f t="shared" si="61"/>
        <v/>
      </c>
    </row>
    <row r="974" spans="1:9" s="90" customFormat="1" ht="19.5" customHeight="1">
      <c r="A974" s="85"/>
      <c r="B974" s="86"/>
      <c r="C974" s="85"/>
      <c r="D974" s="87"/>
      <c r="E974" s="206"/>
      <c r="F974" s="88"/>
      <c r="G974" s="89"/>
      <c r="H974" s="89"/>
      <c r="I974" s="83" t="str">
        <f t="shared" si="61"/>
        <v/>
      </c>
    </row>
    <row r="975" spans="1:9" s="90" customFormat="1" ht="19.5" customHeight="1">
      <c r="A975" s="85"/>
      <c r="B975" s="86"/>
      <c r="C975" s="85"/>
      <c r="D975" s="87"/>
      <c r="E975" s="206"/>
      <c r="F975" s="88"/>
      <c r="G975" s="89"/>
      <c r="H975" s="89"/>
      <c r="I975" s="83" t="str">
        <f t="shared" si="61"/>
        <v/>
      </c>
    </row>
    <row r="976" spans="1:9" s="90" customFormat="1" ht="19.5" customHeight="1">
      <c r="A976" s="85"/>
      <c r="B976" s="86"/>
      <c r="C976" s="85"/>
      <c r="D976" s="87"/>
      <c r="E976" s="206"/>
      <c r="F976" s="88"/>
      <c r="G976" s="89"/>
      <c r="H976" s="89"/>
      <c r="I976" s="83" t="str">
        <f t="shared" si="61"/>
        <v/>
      </c>
    </row>
    <row r="977" spans="1:9" s="90" customFormat="1" ht="19.5" customHeight="1">
      <c r="A977" s="85"/>
      <c r="B977" s="86"/>
      <c r="C977" s="85"/>
      <c r="D977" s="87"/>
      <c r="E977" s="206"/>
      <c r="F977" s="88"/>
      <c r="G977" s="89"/>
      <c r="H977" s="89"/>
      <c r="I977" s="83" t="str">
        <f t="shared" si="61"/>
        <v/>
      </c>
    </row>
    <row r="978" spans="1:9" s="90" customFormat="1" ht="19.5" customHeight="1">
      <c r="A978" s="85"/>
      <c r="B978" s="86"/>
      <c r="C978" s="85"/>
      <c r="D978" s="87"/>
      <c r="E978" s="206"/>
      <c r="F978" s="88"/>
      <c r="G978" s="89"/>
      <c r="H978" s="89"/>
      <c r="I978" s="83" t="str">
        <f t="shared" si="61"/>
        <v/>
      </c>
    </row>
    <row r="979" spans="1:9" s="90" customFormat="1" ht="19.5" customHeight="1">
      <c r="A979" s="85"/>
      <c r="B979" s="86"/>
      <c r="C979" s="85"/>
      <c r="D979" s="87"/>
      <c r="E979" s="206"/>
      <c r="F979" s="88"/>
      <c r="G979" s="89"/>
      <c r="H979" s="89"/>
      <c r="I979" s="83" t="str">
        <f t="shared" si="61"/>
        <v/>
      </c>
    </row>
    <row r="980" spans="1:9" s="90" customFormat="1" ht="19.5" customHeight="1">
      <c r="A980" s="85"/>
      <c r="B980" s="86"/>
      <c r="C980" s="85"/>
      <c r="D980" s="87"/>
      <c r="E980" s="206"/>
      <c r="F980" s="88"/>
      <c r="G980" s="89"/>
      <c r="H980" s="89"/>
      <c r="I980" s="83" t="str">
        <f t="shared" si="61"/>
        <v/>
      </c>
    </row>
    <row r="981" spans="1:9" s="90" customFormat="1" ht="19.5" customHeight="1">
      <c r="A981" s="85"/>
      <c r="B981" s="86"/>
      <c r="C981" s="85"/>
      <c r="D981" s="87"/>
      <c r="E981" s="206"/>
      <c r="F981" s="88"/>
      <c r="G981" s="89"/>
      <c r="H981" s="89"/>
      <c r="I981" s="83" t="str">
        <f t="shared" si="61"/>
        <v/>
      </c>
    </row>
    <row r="982" spans="1:9" s="90" customFormat="1" ht="19.5" customHeight="1">
      <c r="A982" s="85"/>
      <c r="B982" s="86"/>
      <c r="C982" s="85"/>
      <c r="D982" s="87"/>
      <c r="E982" s="206"/>
      <c r="F982" s="88"/>
      <c r="G982" s="89"/>
      <c r="H982" s="89"/>
      <c r="I982" s="83" t="str">
        <f t="shared" si="61"/>
        <v/>
      </c>
    </row>
    <row r="983" spans="1:9" s="90" customFormat="1" ht="19.5" customHeight="1">
      <c r="A983" s="85"/>
      <c r="B983" s="86"/>
      <c r="C983" s="85"/>
      <c r="D983" s="87"/>
      <c r="E983" s="206"/>
      <c r="F983" s="88"/>
      <c r="G983" s="89"/>
      <c r="H983" s="89"/>
      <c r="I983" s="83" t="str">
        <f t="shared" si="61"/>
        <v/>
      </c>
    </row>
    <row r="984" spans="1:9" s="90" customFormat="1" ht="19.5" customHeight="1">
      <c r="A984" s="85"/>
      <c r="B984" s="86"/>
      <c r="C984" s="85"/>
      <c r="D984" s="87"/>
      <c r="E984" s="206"/>
      <c r="F984" s="88"/>
      <c r="G984" s="89"/>
      <c r="H984" s="89"/>
      <c r="I984" s="83" t="str">
        <f t="shared" si="61"/>
        <v/>
      </c>
    </row>
    <row r="985" spans="1:9" s="90" customFormat="1" ht="19.5" customHeight="1">
      <c r="A985" s="85"/>
      <c r="B985" s="86"/>
      <c r="C985" s="85"/>
      <c r="D985" s="87"/>
      <c r="E985" s="206"/>
      <c r="F985" s="88"/>
      <c r="G985" s="89"/>
      <c r="H985" s="89"/>
      <c r="I985" s="83" t="str">
        <f t="shared" ref="I985:I1013" si="62">IF(A985&lt;&gt;"",MONTH(A985),"")</f>
        <v/>
      </c>
    </row>
    <row r="986" spans="1:9" s="90" customFormat="1" ht="19.5" customHeight="1">
      <c r="A986" s="85"/>
      <c r="B986" s="86"/>
      <c r="C986" s="85"/>
      <c r="D986" s="87"/>
      <c r="E986" s="206"/>
      <c r="F986" s="88"/>
      <c r="G986" s="89"/>
      <c r="H986" s="89"/>
      <c r="I986" s="83" t="str">
        <f t="shared" si="62"/>
        <v/>
      </c>
    </row>
    <row r="987" spans="1:9" s="90" customFormat="1" ht="19.5" customHeight="1">
      <c r="A987" s="85"/>
      <c r="B987" s="86"/>
      <c r="C987" s="85"/>
      <c r="D987" s="87"/>
      <c r="E987" s="206"/>
      <c r="F987" s="88"/>
      <c r="G987" s="89"/>
      <c r="H987" s="89"/>
      <c r="I987" s="83" t="str">
        <f t="shared" si="62"/>
        <v/>
      </c>
    </row>
    <row r="988" spans="1:9" s="90" customFormat="1" ht="19.5" customHeight="1">
      <c r="A988" s="85"/>
      <c r="B988" s="86"/>
      <c r="C988" s="85"/>
      <c r="D988" s="87"/>
      <c r="E988" s="206"/>
      <c r="F988" s="88"/>
      <c r="G988" s="89"/>
      <c r="H988" s="89"/>
      <c r="I988" s="83" t="str">
        <f t="shared" si="62"/>
        <v/>
      </c>
    </row>
    <row r="989" spans="1:9" s="90" customFormat="1" ht="19.5" customHeight="1">
      <c r="A989" s="85"/>
      <c r="B989" s="86"/>
      <c r="C989" s="85"/>
      <c r="D989" s="87"/>
      <c r="E989" s="206"/>
      <c r="F989" s="88"/>
      <c r="G989" s="89"/>
      <c r="H989" s="89"/>
      <c r="I989" s="83" t="str">
        <f t="shared" si="62"/>
        <v/>
      </c>
    </row>
    <row r="990" spans="1:9" s="90" customFormat="1" ht="19.5" customHeight="1">
      <c r="A990" s="85"/>
      <c r="B990" s="86"/>
      <c r="C990" s="85"/>
      <c r="D990" s="87"/>
      <c r="E990" s="206"/>
      <c r="F990" s="88"/>
      <c r="G990" s="89"/>
      <c r="H990" s="89"/>
      <c r="I990" s="83" t="str">
        <f t="shared" si="62"/>
        <v/>
      </c>
    </row>
    <row r="991" spans="1:9" s="90" customFormat="1" ht="19.5" customHeight="1">
      <c r="A991" s="85"/>
      <c r="B991" s="86"/>
      <c r="C991" s="85"/>
      <c r="D991" s="87"/>
      <c r="E991" s="206"/>
      <c r="F991" s="88"/>
      <c r="G991" s="89"/>
      <c r="H991" s="89"/>
      <c r="I991" s="83" t="str">
        <f t="shared" si="62"/>
        <v/>
      </c>
    </row>
    <row r="992" spans="1:9" s="90" customFormat="1" ht="19.5" customHeight="1">
      <c r="A992" s="85"/>
      <c r="B992" s="86"/>
      <c r="C992" s="85"/>
      <c r="D992" s="87"/>
      <c r="E992" s="206"/>
      <c r="F992" s="88"/>
      <c r="G992" s="89"/>
      <c r="H992" s="89"/>
      <c r="I992" s="83" t="str">
        <f t="shared" si="62"/>
        <v/>
      </c>
    </row>
    <row r="993" spans="1:9" s="90" customFormat="1" ht="19.5" customHeight="1">
      <c r="A993" s="85"/>
      <c r="B993" s="86"/>
      <c r="C993" s="85"/>
      <c r="D993" s="87"/>
      <c r="E993" s="206"/>
      <c r="F993" s="88"/>
      <c r="G993" s="89"/>
      <c r="H993" s="89"/>
      <c r="I993" s="83" t="str">
        <f t="shared" si="62"/>
        <v/>
      </c>
    </row>
    <row r="994" spans="1:9" s="90" customFormat="1" ht="19.5" customHeight="1">
      <c r="A994" s="85"/>
      <c r="B994" s="86"/>
      <c r="C994" s="85"/>
      <c r="D994" s="87"/>
      <c r="E994" s="206"/>
      <c r="F994" s="88"/>
      <c r="G994" s="89"/>
      <c r="H994" s="89"/>
      <c r="I994" s="83" t="str">
        <f t="shared" si="62"/>
        <v/>
      </c>
    </row>
    <row r="995" spans="1:9" s="90" customFormat="1" ht="19.5" customHeight="1">
      <c r="A995" s="85"/>
      <c r="B995" s="86"/>
      <c r="C995" s="85"/>
      <c r="D995" s="87"/>
      <c r="E995" s="206"/>
      <c r="F995" s="88"/>
      <c r="G995" s="89"/>
      <c r="H995" s="89"/>
      <c r="I995" s="83" t="str">
        <f t="shared" si="62"/>
        <v/>
      </c>
    </row>
    <row r="996" spans="1:9" s="90" customFormat="1" ht="19.5" customHeight="1">
      <c r="A996" s="85"/>
      <c r="B996" s="86"/>
      <c r="C996" s="85"/>
      <c r="D996" s="87"/>
      <c r="E996" s="206"/>
      <c r="F996" s="88"/>
      <c r="G996" s="89"/>
      <c r="H996" s="89"/>
      <c r="I996" s="83" t="str">
        <f t="shared" si="62"/>
        <v/>
      </c>
    </row>
    <row r="997" spans="1:9" s="90" customFormat="1" ht="19.5" customHeight="1">
      <c r="A997" s="85"/>
      <c r="B997" s="86"/>
      <c r="C997" s="85"/>
      <c r="D997" s="87"/>
      <c r="E997" s="206"/>
      <c r="F997" s="88"/>
      <c r="G997" s="89"/>
      <c r="H997" s="89"/>
      <c r="I997" s="83" t="str">
        <f t="shared" si="62"/>
        <v/>
      </c>
    </row>
    <row r="998" spans="1:9" s="90" customFormat="1" ht="19.5" customHeight="1">
      <c r="A998" s="85"/>
      <c r="B998" s="86"/>
      <c r="C998" s="85"/>
      <c r="D998" s="87"/>
      <c r="E998" s="206"/>
      <c r="F998" s="88"/>
      <c r="G998" s="89"/>
      <c r="H998" s="89"/>
      <c r="I998" s="83" t="str">
        <f t="shared" si="62"/>
        <v/>
      </c>
    </row>
    <row r="999" spans="1:9" s="90" customFormat="1" ht="19.5" customHeight="1">
      <c r="A999" s="85"/>
      <c r="B999" s="86"/>
      <c r="C999" s="85"/>
      <c r="D999" s="87"/>
      <c r="E999" s="206"/>
      <c r="F999" s="88"/>
      <c r="G999" s="89"/>
      <c r="H999" s="89"/>
      <c r="I999" s="83" t="str">
        <f t="shared" si="62"/>
        <v/>
      </c>
    </row>
    <row r="1000" spans="1:9" s="90" customFormat="1" ht="19.5" customHeight="1">
      <c r="A1000" s="85"/>
      <c r="B1000" s="86"/>
      <c r="C1000" s="85"/>
      <c r="D1000" s="87"/>
      <c r="E1000" s="206"/>
      <c r="F1000" s="88"/>
      <c r="G1000" s="89"/>
      <c r="H1000" s="89"/>
      <c r="I1000" s="83" t="str">
        <f t="shared" si="62"/>
        <v/>
      </c>
    </row>
    <row r="1001" spans="1:9" s="90" customFormat="1" ht="19.5" customHeight="1">
      <c r="A1001" s="85"/>
      <c r="B1001" s="86"/>
      <c r="C1001" s="85"/>
      <c r="D1001" s="87"/>
      <c r="E1001" s="206"/>
      <c r="F1001" s="88"/>
      <c r="G1001" s="89"/>
      <c r="H1001" s="89"/>
      <c r="I1001" s="83" t="str">
        <f t="shared" si="62"/>
        <v/>
      </c>
    </row>
    <row r="1002" spans="1:9" s="90" customFormat="1" ht="19.5" customHeight="1">
      <c r="A1002" s="85"/>
      <c r="B1002" s="86"/>
      <c r="C1002" s="85"/>
      <c r="D1002" s="87"/>
      <c r="E1002" s="206"/>
      <c r="F1002" s="88"/>
      <c r="G1002" s="89"/>
      <c r="H1002" s="89"/>
      <c r="I1002" s="83" t="str">
        <f t="shared" si="62"/>
        <v/>
      </c>
    </row>
    <row r="1003" spans="1:9" s="90" customFormat="1" ht="19.5" customHeight="1">
      <c r="A1003" s="85"/>
      <c r="B1003" s="86"/>
      <c r="C1003" s="85"/>
      <c r="D1003" s="87"/>
      <c r="E1003" s="206"/>
      <c r="F1003" s="88"/>
      <c r="G1003" s="89"/>
      <c r="H1003" s="89"/>
      <c r="I1003" s="83" t="str">
        <f t="shared" si="62"/>
        <v/>
      </c>
    </row>
    <row r="1004" spans="1:9" s="90" customFormat="1" ht="19.5" customHeight="1">
      <c r="A1004" s="85"/>
      <c r="B1004" s="86"/>
      <c r="C1004" s="85"/>
      <c r="D1004" s="87"/>
      <c r="E1004" s="206"/>
      <c r="F1004" s="88"/>
      <c r="G1004" s="89"/>
      <c r="H1004" s="89"/>
      <c r="I1004" s="83" t="str">
        <f t="shared" si="62"/>
        <v/>
      </c>
    </row>
    <row r="1005" spans="1:9" s="90" customFormat="1" ht="19.5" customHeight="1">
      <c r="A1005" s="85"/>
      <c r="B1005" s="86"/>
      <c r="C1005" s="85"/>
      <c r="D1005" s="87"/>
      <c r="E1005" s="206"/>
      <c r="F1005" s="88"/>
      <c r="G1005" s="89"/>
      <c r="H1005" s="89"/>
      <c r="I1005" s="83" t="str">
        <f t="shared" si="62"/>
        <v/>
      </c>
    </row>
    <row r="1006" spans="1:9" s="90" customFormat="1" ht="19.5" customHeight="1">
      <c r="A1006" s="85"/>
      <c r="B1006" s="86"/>
      <c r="C1006" s="85"/>
      <c r="D1006" s="87"/>
      <c r="E1006" s="206"/>
      <c r="F1006" s="88"/>
      <c r="G1006" s="89"/>
      <c r="H1006" s="89"/>
      <c r="I1006" s="83" t="str">
        <f t="shared" si="62"/>
        <v/>
      </c>
    </row>
    <row r="1007" spans="1:9" s="90" customFormat="1" ht="19.5" customHeight="1">
      <c r="A1007" s="85"/>
      <c r="B1007" s="86"/>
      <c r="C1007" s="85"/>
      <c r="D1007" s="87"/>
      <c r="E1007" s="206"/>
      <c r="F1007" s="88"/>
      <c r="G1007" s="89"/>
      <c r="H1007" s="89"/>
      <c r="I1007" s="83" t="str">
        <f t="shared" si="62"/>
        <v/>
      </c>
    </row>
    <row r="1008" spans="1:9" s="90" customFormat="1" ht="19.5" customHeight="1">
      <c r="A1008" s="85"/>
      <c r="B1008" s="86"/>
      <c r="C1008" s="85"/>
      <c r="D1008" s="87"/>
      <c r="E1008" s="206"/>
      <c r="F1008" s="88"/>
      <c r="G1008" s="89"/>
      <c r="H1008" s="89"/>
      <c r="I1008" s="83" t="str">
        <f t="shared" si="62"/>
        <v/>
      </c>
    </row>
    <row r="1009" spans="1:9" s="90" customFormat="1" ht="19.5" customHeight="1">
      <c r="A1009" s="85"/>
      <c r="B1009" s="86"/>
      <c r="C1009" s="85"/>
      <c r="D1009" s="87"/>
      <c r="E1009" s="206"/>
      <c r="F1009" s="88"/>
      <c r="G1009" s="89"/>
      <c r="H1009" s="89"/>
      <c r="I1009" s="83" t="str">
        <f t="shared" si="62"/>
        <v/>
      </c>
    </row>
    <row r="1010" spans="1:9" s="90" customFormat="1" ht="19.5" customHeight="1">
      <c r="A1010" s="85"/>
      <c r="B1010" s="86"/>
      <c r="C1010" s="85"/>
      <c r="D1010" s="87"/>
      <c r="E1010" s="206"/>
      <c r="F1010" s="88"/>
      <c r="G1010" s="89"/>
      <c r="H1010" s="89"/>
      <c r="I1010" s="83" t="str">
        <f t="shared" si="62"/>
        <v/>
      </c>
    </row>
    <row r="1011" spans="1:9" s="90" customFormat="1" ht="19.5" customHeight="1">
      <c r="A1011" s="85"/>
      <c r="B1011" s="86"/>
      <c r="C1011" s="85"/>
      <c r="D1011" s="87"/>
      <c r="E1011" s="206"/>
      <c r="F1011" s="88"/>
      <c r="G1011" s="89"/>
      <c r="H1011" s="89"/>
      <c r="I1011" s="83" t="str">
        <f t="shared" si="62"/>
        <v/>
      </c>
    </row>
    <row r="1012" spans="1:9" s="90" customFormat="1" ht="19.5" customHeight="1">
      <c r="A1012" s="85"/>
      <c r="B1012" s="86"/>
      <c r="C1012" s="85"/>
      <c r="D1012" s="87"/>
      <c r="E1012" s="206"/>
      <c r="F1012" s="88"/>
      <c r="G1012" s="89"/>
      <c r="H1012" s="89"/>
      <c r="I1012" s="83" t="str">
        <f t="shared" si="62"/>
        <v/>
      </c>
    </row>
    <row r="1013" spans="1:9" s="90" customFormat="1" ht="19.5" customHeight="1">
      <c r="A1013" s="85"/>
      <c r="B1013" s="86"/>
      <c r="C1013" s="85"/>
      <c r="D1013" s="87"/>
      <c r="E1013" s="206"/>
      <c r="F1013" s="88"/>
      <c r="G1013" s="89"/>
      <c r="H1013" s="89"/>
      <c r="I1013" s="83" t="str">
        <f t="shared" si="62"/>
        <v/>
      </c>
    </row>
    <row r="1014" spans="1:9" s="55" customFormat="1" ht="14.25" customHeight="1">
      <c r="A1014" s="57"/>
      <c r="B1014" s="54"/>
      <c r="C1014" s="54"/>
      <c r="G1014" s="100"/>
      <c r="H1014" s="2"/>
    </row>
    <row r="1015" spans="1:9" s="55" customFormat="1" ht="14.25" customHeight="1">
      <c r="A1015" s="57"/>
      <c r="B1015" s="54"/>
      <c r="C1015" s="54"/>
      <c r="G1015" s="100"/>
      <c r="H1015" s="2"/>
    </row>
    <row r="1020" spans="1:9" ht="14.25" customHeight="1">
      <c r="G1020" s="251">
        <f>SUBTOTAL(9,G14:G1019)</f>
        <v>26435653069</v>
      </c>
      <c r="H1020" s="251">
        <f>SUBTOTAL(9,H14:H1019)</f>
        <v>27565621564</v>
      </c>
    </row>
    <row r="1028" spans="8:10" ht="14.25" customHeight="1">
      <c r="H1028" s="161"/>
      <c r="I1028" s="161"/>
      <c r="J1028" s="161"/>
    </row>
    <row r="1029" spans="8:10" ht="14.25" customHeight="1">
      <c r="H1029" s="161"/>
      <c r="I1029" s="161"/>
      <c r="J1029" s="161"/>
    </row>
    <row r="1030" spans="8:10" ht="14.25" customHeight="1">
      <c r="H1030" s="161"/>
      <c r="I1030" s="161"/>
      <c r="J1030" s="161"/>
    </row>
    <row r="1031" spans="8:10" ht="14.25" customHeight="1">
      <c r="H1031" s="161"/>
      <c r="I1031" s="161"/>
      <c r="J1031" s="161"/>
    </row>
    <row r="1032" spans="8:10" ht="14.25" customHeight="1">
      <c r="H1032" s="161"/>
      <c r="I1032" s="161"/>
      <c r="J1032" s="161"/>
    </row>
    <row r="1033" spans="8:10" ht="14.25" customHeight="1">
      <c r="H1033" s="161"/>
      <c r="I1033" s="161"/>
      <c r="J1033" s="161"/>
    </row>
    <row r="1034" spans="8:10" ht="14.25" customHeight="1">
      <c r="H1034" s="251"/>
      <c r="I1034" s="251"/>
      <c r="J1034" s="251"/>
    </row>
  </sheetData>
  <autoFilter ref="A13:J1013">
    <filterColumn colId="4"/>
    <filterColumn colId="5"/>
    <filterColumn colId="6"/>
    <filterColumn colId="8"/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F348:F357 E678:E687 E689 E691:E705 E522:E532 E735:E814 E535:E673 E709:E733 E823:E842 E844:E1013 E817:E820 E14:E520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08" activePane="bottomLeft" state="frozen"/>
      <selection activeCell="A5" sqref="A5"/>
      <selection pane="bottomLeft" activeCell="H116" sqref="H116:H117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122</v>
      </c>
      <c r="B2" s="54"/>
      <c r="C2" s="54"/>
      <c r="G2" s="99"/>
      <c r="H2" s="338" t="s">
        <v>249</v>
      </c>
      <c r="I2" s="338"/>
      <c r="J2" s="338"/>
    </row>
    <row r="3" spans="1:12" s="55" customFormat="1" ht="14.25" customHeight="1">
      <c r="A3" s="56" t="s">
        <v>43</v>
      </c>
      <c r="B3" s="54"/>
      <c r="C3" s="54"/>
      <c r="G3" s="100"/>
      <c r="H3" s="334" t="s">
        <v>250</v>
      </c>
      <c r="I3" s="334"/>
      <c r="J3" s="334"/>
    </row>
    <row r="4" spans="1:12" s="55" customFormat="1" ht="14.25" customHeight="1">
      <c r="A4" s="57"/>
      <c r="B4" s="54"/>
      <c r="C4" s="54"/>
      <c r="G4" s="100"/>
      <c r="H4" s="334"/>
      <c r="I4" s="334"/>
      <c r="J4" s="334"/>
    </row>
    <row r="5" spans="1:12" ht="24" customHeight="1">
      <c r="A5" s="333" t="s">
        <v>123</v>
      </c>
      <c r="B5" s="333"/>
      <c r="C5" s="333"/>
      <c r="D5" s="333"/>
      <c r="E5" s="333"/>
      <c r="F5" s="333"/>
      <c r="G5" s="333"/>
      <c r="H5" s="333"/>
      <c r="I5" s="333"/>
      <c r="J5" s="333"/>
      <c r="L5" s="144" t="s">
        <v>57</v>
      </c>
    </row>
    <row r="6" spans="1:12" s="23" customFormat="1" ht="14.25" customHeight="1">
      <c r="A6" s="335" t="s">
        <v>0</v>
      </c>
      <c r="B6" s="335"/>
      <c r="C6" s="335"/>
      <c r="D6" s="335"/>
      <c r="E6" s="335"/>
      <c r="F6" s="335"/>
      <c r="G6" s="335"/>
      <c r="H6" s="335"/>
      <c r="I6" s="335"/>
      <c r="J6" s="335"/>
    </row>
    <row r="7" spans="1:12" s="23" customFormat="1" ht="14.25" customHeight="1">
      <c r="A7" s="335" t="s">
        <v>124</v>
      </c>
      <c r="B7" s="335"/>
      <c r="C7" s="335"/>
      <c r="D7" s="335"/>
      <c r="E7" s="335"/>
      <c r="F7" s="335"/>
      <c r="G7" s="335"/>
      <c r="H7" s="335"/>
      <c r="I7" s="335"/>
      <c r="J7" s="335"/>
    </row>
    <row r="8" spans="1:12" s="23" customFormat="1" ht="14.25" customHeight="1">
      <c r="D8" s="219" t="s">
        <v>324</v>
      </c>
      <c r="E8" s="337" t="s">
        <v>100</v>
      </c>
      <c r="F8" s="337"/>
      <c r="G8" s="337"/>
      <c r="H8" s="337"/>
    </row>
    <row r="9" spans="1:12" s="23" customFormat="1" ht="14.25" customHeight="1">
      <c r="A9" s="335" t="s">
        <v>1</v>
      </c>
      <c r="B9" s="335"/>
      <c r="C9" s="335"/>
      <c r="D9" s="335"/>
      <c r="E9" s="335"/>
      <c r="F9" s="335"/>
      <c r="G9" s="335"/>
      <c r="H9" s="335"/>
      <c r="I9" s="335"/>
      <c r="J9" s="335"/>
    </row>
    <row r="10" spans="1:12" s="23" customFormat="1" ht="6" customHeight="1">
      <c r="B10" s="24"/>
      <c r="C10" s="336"/>
      <c r="D10" s="336"/>
      <c r="E10" s="336"/>
      <c r="F10" s="336"/>
      <c r="G10" s="336"/>
      <c r="H10" s="336"/>
      <c r="I10" s="336"/>
      <c r="J10" s="336"/>
    </row>
    <row r="11" spans="1:12" s="23" customFormat="1" ht="18.75" customHeight="1">
      <c r="A11" s="307" t="s">
        <v>2</v>
      </c>
      <c r="B11" s="300" t="s">
        <v>3</v>
      </c>
      <c r="C11" s="302"/>
      <c r="D11" s="307" t="s">
        <v>4</v>
      </c>
      <c r="E11" s="307" t="s">
        <v>5</v>
      </c>
      <c r="F11" s="307" t="s">
        <v>125</v>
      </c>
      <c r="G11" s="300" t="s">
        <v>6</v>
      </c>
      <c r="H11" s="302"/>
      <c r="I11" s="300" t="s">
        <v>7</v>
      </c>
      <c r="J11" s="302"/>
    </row>
    <row r="12" spans="1:12" s="23" customFormat="1" ht="27.75" customHeight="1">
      <c r="A12" s="308"/>
      <c r="B12" s="218" t="s">
        <v>8</v>
      </c>
      <c r="C12" s="218" t="s">
        <v>9</v>
      </c>
      <c r="D12" s="308"/>
      <c r="E12" s="308"/>
      <c r="F12" s="308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VLOOKUP($E$8,'331'!$B$4:$D$76,2,0)</f>
        <v>0</v>
      </c>
      <c r="J14" s="222">
        <f>VLOOKUP($E$8,'331'!$B$4:$D$76,3,0)</f>
        <v>27638380</v>
      </c>
    </row>
    <row r="15" spans="1:12" s="227" customFormat="1" ht="16.5" customHeight="1">
      <c r="A15" s="223">
        <f ca="1">IF(ROWS($1:1)&gt;COUNT(Dong),"",OFFSET('331 - TH'!A$1,SMALL(Dong,ROWS($1:1)),))</f>
        <v>42010</v>
      </c>
      <c r="B15" s="223" t="str">
        <f ca="1">IF(ROWS($1:1)&gt;COUNT(Dong),"",OFFSET('331 - TH'!B$1,SMALL(Dong,ROWS($1:1)),))</f>
        <v>GBN</v>
      </c>
      <c r="C15" s="223">
        <f ca="1">IF(ROWS($1:1)&gt;COUNT(Dong),"",OFFSET('331 - TH'!C$1,SMALL(Dong,ROWS($1:1)),))</f>
        <v>42010</v>
      </c>
      <c r="D15" s="224" t="str">
        <f ca="1">IF(ROWS($1:1)&gt;COUNT(Dong),"",OFFSET('331 - TH'!D$1,SMALL(Dong,ROWS($1:1)),))</f>
        <v>Thanh toán tiền điện kỳ 3 T12/2014</v>
      </c>
      <c r="E15" s="225" t="str">
        <f ca="1">IF(ROWS($1:1)&gt;COUNT(Dong),"",OFFSET('331 - TH'!F$1,SMALL(Dong,ROWS($1:1)),))</f>
        <v>1121</v>
      </c>
      <c r="F15" s="226"/>
      <c r="G15" s="226">
        <f ca="1">IF(ROWS($1:1)&gt;COUNT(Dong),"",OFFSET('331 - TH'!G$1,SMALL(Dong,ROWS($1:1)),))</f>
        <v>27638380</v>
      </c>
      <c r="H15" s="226">
        <f ca="1">IF(ROWS($1:1)&gt;COUNT(Dong),"",OFFSET('331 - TH'!H$1,SMALL(Dong,ROWS($1:1)),))</f>
        <v>0</v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0</v>
      </c>
    </row>
    <row r="16" spans="1:12" s="228" customFormat="1" ht="16.5" customHeight="1">
      <c r="A16" s="223">
        <f ca="1">IF(ROWS($1:2)&gt;COUNT(Dong),"",OFFSET('331 - TH'!A$1,SMALL(Dong,ROWS($1:2)),))</f>
        <v>42011</v>
      </c>
      <c r="B16" s="223" t="str">
        <f ca="1">IF(ROWS($1:2)&gt;COUNT(Dong),"",OFFSET('331 - TH'!B$1,SMALL(Dong,ROWS($1:2)),))</f>
        <v>0000263</v>
      </c>
      <c r="C16" s="223">
        <f ca="1">IF(ROWS($1:2)&gt;COUNT(Dong),"",OFFSET('331 - TH'!C$1,SMALL(Dong,ROWS($1:2)),))</f>
        <v>42011</v>
      </c>
      <c r="D16" s="224" t="str">
        <f ca="1">IF(ROWS($1:2)&gt;COUNT(Dong),"",OFFSET('331 - TH'!D$1,SMALL(Dong,ROWS($1:2)),))</f>
        <v>Điện kỳ 1 T01/2015</v>
      </c>
      <c r="E16" s="225" t="str">
        <f ca="1">IF(ROWS($1:2)&gt;COUNT(Dong),"",OFFSET('331 - TH'!F$1,SMALL(Dong,ROWS($1:2)),))</f>
        <v>154</v>
      </c>
      <c r="F16" s="226"/>
      <c r="G16" s="226">
        <f ca="1">IF(ROWS($1:2)&gt;COUNT(Dong),"",OFFSET('331 - TH'!G$1,SMALL(Dong,ROWS($1:2)),))</f>
        <v>0</v>
      </c>
      <c r="H16" s="226">
        <f ca="1">IF(ROWS($1:2)&gt;COUNT(Dong),"",OFFSET('331 - TH'!H$1,SMALL(Dong,ROWS($1:2)),))</f>
        <v>21505300</v>
      </c>
      <c r="I16" s="113">
        <f t="shared" ca="1" si="0"/>
        <v>0</v>
      </c>
      <c r="J16" s="113">
        <f t="shared" ca="1" si="1"/>
        <v>21505300</v>
      </c>
    </row>
    <row r="17" spans="1:10" s="227" customFormat="1" ht="16.5" customHeight="1">
      <c r="A17" s="223">
        <f ca="1">IF(ROWS($1:3)&gt;COUNT(Dong),"",OFFSET('331 - TH'!A$1,SMALL(Dong,ROWS($1:3)),))</f>
        <v>42011</v>
      </c>
      <c r="B17" s="223" t="str">
        <f ca="1">IF(ROWS($1:3)&gt;COUNT(Dong),"",OFFSET('331 - TH'!B$1,SMALL(Dong,ROWS($1:3)),))</f>
        <v>0000263</v>
      </c>
      <c r="C17" s="223">
        <f ca="1">IF(ROWS($1:3)&gt;COUNT(Dong),"",OFFSET('331 - TH'!C$1,SMALL(Dong,ROWS($1:3)),))</f>
        <v>42011</v>
      </c>
      <c r="D17" s="224" t="str">
        <f ca="1">IF(ROWS($1:3)&gt;COUNT(Dong),"",OFFSET('331 - TH'!D$1,SMALL(Dong,ROWS($1:3)),))</f>
        <v>VAT Điện kỳ 1 T01/2015</v>
      </c>
      <c r="E17" s="225" t="str">
        <f ca="1">IF(ROWS($1:3)&gt;COUNT(Dong),"",OFFSET('331 - TH'!F$1,SMALL(Dong,ROWS($1:3)),))</f>
        <v>1331</v>
      </c>
      <c r="F17" s="226"/>
      <c r="G17" s="226">
        <f ca="1">IF(ROWS($1:3)&gt;COUNT(Dong),"",OFFSET('331 - TH'!G$1,SMALL(Dong,ROWS($1:3)),))</f>
        <v>0</v>
      </c>
      <c r="H17" s="226">
        <f ca="1">IF(ROWS($1:3)&gt;COUNT(Dong),"",OFFSET('331 - TH'!H$1,SMALL(Dong,ROWS($1:3)),))</f>
        <v>2150530</v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23655830</v>
      </c>
    </row>
    <row r="18" spans="1:10" s="227" customFormat="1" ht="16.5" customHeight="1">
      <c r="A18" s="223">
        <f ca="1">IF(ROWS($1:4)&gt;COUNT(Dong),"",OFFSET('331 - TH'!A$1,SMALL(Dong,ROWS($1:4)),))</f>
        <v>42020</v>
      </c>
      <c r="B18" s="223" t="str">
        <f ca="1">IF(ROWS($1:4)&gt;COUNT(Dong),"",OFFSET('331 - TH'!B$1,SMALL(Dong,ROWS($1:4)),))</f>
        <v>0042873</v>
      </c>
      <c r="C18" s="223">
        <f ca="1">IF(ROWS($1:4)&gt;COUNT(Dong),"",OFFSET('331 - TH'!C$1,SMALL(Dong,ROWS($1:4)),))</f>
        <v>42020</v>
      </c>
      <c r="D18" s="224" t="str">
        <f ca="1">IF(ROWS($1:4)&gt;COUNT(Dong),"",OFFSET('331 - TH'!D$1,SMALL(Dong,ROWS($1:4)),))</f>
        <v>Điện kỳ 2 T01/2015</v>
      </c>
      <c r="E18" s="225" t="str">
        <f ca="1">IF(ROWS($1:4)&gt;COUNT(Dong),"",OFFSET('331 - TH'!F$1,SMALL(Dong,ROWS($1:4)),))</f>
        <v>154</v>
      </c>
      <c r="F18" s="226"/>
      <c r="G18" s="226">
        <f ca="1">IF(ROWS($1:4)&gt;COUNT(Dong),"",OFFSET('331 - TH'!G$1,SMALL(Dong,ROWS($1:4)),))</f>
        <v>0</v>
      </c>
      <c r="H18" s="226">
        <f ca="1">IF(ROWS($1:4)&gt;COUNT(Dong),"",OFFSET('331 - TH'!H$1,SMALL(Dong,ROWS($1:4)),))</f>
        <v>28263400</v>
      </c>
      <c r="I18" s="113">
        <f t="shared" ca="1" si="2"/>
        <v>0</v>
      </c>
      <c r="J18" s="113">
        <f t="shared" ca="1" si="3"/>
        <v>51919230</v>
      </c>
    </row>
    <row r="19" spans="1:10" s="227" customFormat="1" ht="16.5" customHeight="1">
      <c r="A19" s="223">
        <f ca="1">IF(ROWS($1:5)&gt;COUNT(Dong),"",OFFSET('331 - TH'!A$1,SMALL(Dong,ROWS($1:5)),))</f>
        <v>42020</v>
      </c>
      <c r="B19" s="223" t="str">
        <f ca="1">IF(ROWS($1:5)&gt;COUNT(Dong),"",OFFSET('331 - TH'!B$1,SMALL(Dong,ROWS($1:5)),))</f>
        <v>0042873</v>
      </c>
      <c r="C19" s="223">
        <f ca="1">IF(ROWS($1:5)&gt;COUNT(Dong),"",OFFSET('331 - TH'!C$1,SMALL(Dong,ROWS($1:5)),))</f>
        <v>42020</v>
      </c>
      <c r="D19" s="224" t="str">
        <f ca="1">IF(ROWS($1:5)&gt;COUNT(Dong),"",OFFSET('331 - TH'!D$1,SMALL(Dong,ROWS($1:5)),))</f>
        <v>VAT Điện kỳ 2 T01/2015</v>
      </c>
      <c r="E19" s="225" t="str">
        <f ca="1">IF(ROWS($1:5)&gt;COUNT(Dong),"",OFFSET('331 - TH'!F$1,SMALL(Dong,ROWS($1:5)),))</f>
        <v>1331</v>
      </c>
      <c r="F19" s="226"/>
      <c r="G19" s="226">
        <f ca="1">IF(ROWS($1:5)&gt;COUNT(Dong),"",OFFSET('331 - TH'!G$1,SMALL(Dong,ROWS($1:5)),))</f>
        <v>0</v>
      </c>
      <c r="H19" s="226">
        <f ca="1">IF(ROWS($1:5)&gt;COUNT(Dong),"",OFFSET('331 - TH'!H$1,SMALL(Dong,ROWS($1:5)),))</f>
        <v>2826340</v>
      </c>
      <c r="I19" s="113">
        <f t="shared" ca="1" si="2"/>
        <v>0</v>
      </c>
      <c r="J19" s="113">
        <f t="shared" ca="1" si="3"/>
        <v>54745570</v>
      </c>
    </row>
    <row r="20" spans="1:10" s="229" customFormat="1" ht="16.5" customHeight="1">
      <c r="A20" s="223">
        <f ca="1">IF(ROWS($1:6)&gt;COUNT(Dong),"",OFFSET('331 - TH'!A$1,SMALL(Dong,ROWS($1:6)),))</f>
        <v>42023</v>
      </c>
      <c r="B20" s="223" t="str">
        <f ca="1">IF(ROWS($1:6)&gt;COUNT(Dong),"",OFFSET('331 - TH'!B$1,SMALL(Dong,ROWS($1:6)),))</f>
        <v>GBN</v>
      </c>
      <c r="C20" s="223">
        <f ca="1">IF(ROWS($1:6)&gt;COUNT(Dong),"",OFFSET('331 - TH'!C$1,SMALL(Dong,ROWS($1:6)),))</f>
        <v>42023</v>
      </c>
      <c r="D20" s="224" t="str">
        <f ca="1">IF(ROWS($1:6)&gt;COUNT(Dong),"",OFFSET('331 - TH'!D$1,SMALL(Dong,ROWS($1:6)),))</f>
        <v>Thanh toán tiền điện kỳ 1 T1/2015</v>
      </c>
      <c r="E20" s="225" t="str">
        <f ca="1">IF(ROWS($1:6)&gt;COUNT(Dong),"",OFFSET('331 - TH'!F$1,SMALL(Dong,ROWS($1:6)),))</f>
        <v>1121</v>
      </c>
      <c r="F20" s="226"/>
      <c r="G20" s="226">
        <f ca="1">IF(ROWS($1:6)&gt;COUNT(Dong),"",OFFSET('331 - TH'!G$1,SMALL(Dong,ROWS($1:6)),))</f>
        <v>23655830</v>
      </c>
      <c r="H20" s="226">
        <f ca="1">IF(ROWS($1:6)&gt;COUNT(Dong),"",OFFSET('331 - TH'!H$1,SMALL(Dong,ROWS($1:6)),))</f>
        <v>0</v>
      </c>
      <c r="I20" s="113">
        <f t="shared" ca="1" si="2"/>
        <v>0</v>
      </c>
      <c r="J20" s="113">
        <f t="shared" ca="1" si="3"/>
        <v>31089740</v>
      </c>
    </row>
    <row r="21" spans="1:10" s="229" customFormat="1" ht="16.5" customHeight="1">
      <c r="A21" s="223">
        <f ca="1">IF(ROWS($1:7)&gt;COUNT(Dong),"",OFFSET('331 - TH'!A$1,SMALL(Dong,ROWS($1:7)),))</f>
        <v>42030</v>
      </c>
      <c r="B21" s="223" t="str">
        <f ca="1">IF(ROWS($1:7)&gt;COUNT(Dong),"",OFFSET('331 - TH'!B$1,SMALL(Dong,ROWS($1:7)),))</f>
        <v>0045128</v>
      </c>
      <c r="C21" s="223">
        <f ca="1">IF(ROWS($1:7)&gt;COUNT(Dong),"",OFFSET('331 - TH'!C$1,SMALL(Dong,ROWS($1:7)),))</f>
        <v>42030</v>
      </c>
      <c r="D21" s="224" t="str">
        <f ca="1">IF(ROWS($1:7)&gt;COUNT(Dong),"",OFFSET('331 - TH'!D$1,SMALL(Dong,ROWS($1:7)),))</f>
        <v>Điện kỳ 3 T01/2015</v>
      </c>
      <c r="E21" s="225" t="str">
        <f ca="1">IF(ROWS($1:7)&gt;COUNT(Dong),"",OFFSET('331 - TH'!F$1,SMALL(Dong,ROWS($1:7)),))</f>
        <v>154</v>
      </c>
      <c r="F21" s="226"/>
      <c r="G21" s="226">
        <f ca="1">IF(ROWS($1:7)&gt;COUNT(Dong),"",OFFSET('331 - TH'!G$1,SMALL(Dong,ROWS($1:7)),))</f>
        <v>0</v>
      </c>
      <c r="H21" s="226">
        <f ca="1">IF(ROWS($1:7)&gt;COUNT(Dong),"",OFFSET('331 - TH'!H$1,SMALL(Dong,ROWS($1:7)),))</f>
        <v>21718400</v>
      </c>
      <c r="I21" s="113">
        <f t="shared" ca="1" si="2"/>
        <v>0</v>
      </c>
      <c r="J21" s="113">
        <f t="shared" ca="1" si="3"/>
        <v>52808140</v>
      </c>
    </row>
    <row r="22" spans="1:10" s="229" customFormat="1" ht="16.5" customHeight="1">
      <c r="A22" s="223">
        <f ca="1">IF(ROWS($1:8)&gt;COUNT(Dong),"",OFFSET('331 - TH'!A$1,SMALL(Dong,ROWS($1:8)),))</f>
        <v>42030</v>
      </c>
      <c r="B22" s="223" t="str">
        <f ca="1">IF(ROWS($1:8)&gt;COUNT(Dong),"",OFFSET('331 - TH'!B$1,SMALL(Dong,ROWS($1:8)),))</f>
        <v>0045128</v>
      </c>
      <c r="C22" s="223">
        <f ca="1">IF(ROWS($1:8)&gt;COUNT(Dong),"",OFFSET('331 - TH'!C$1,SMALL(Dong,ROWS($1:8)),))</f>
        <v>42030</v>
      </c>
      <c r="D22" s="224" t="str">
        <f ca="1">IF(ROWS($1:8)&gt;COUNT(Dong),"",OFFSET('331 - TH'!D$1,SMALL(Dong,ROWS($1:8)),))</f>
        <v>VAT Điện kỳ 3 T01/2015</v>
      </c>
      <c r="E22" s="225" t="str">
        <f ca="1">IF(ROWS($1:8)&gt;COUNT(Dong),"",OFFSET('331 - TH'!F$1,SMALL(Dong,ROWS($1:8)),))</f>
        <v>1331</v>
      </c>
      <c r="F22" s="226"/>
      <c r="G22" s="226">
        <f ca="1">IF(ROWS($1:8)&gt;COUNT(Dong),"",OFFSET('331 - TH'!G$1,SMALL(Dong,ROWS($1:8)),))</f>
        <v>0</v>
      </c>
      <c r="H22" s="226">
        <f ca="1">IF(ROWS($1:8)&gt;COUNT(Dong),"",OFFSET('331 - TH'!H$1,SMALL(Dong,ROWS($1:8)),))</f>
        <v>2171840</v>
      </c>
      <c r="I22" s="113">
        <f t="shared" ca="1" si="2"/>
        <v>0</v>
      </c>
      <c r="J22" s="113">
        <f t="shared" ca="1" si="3"/>
        <v>54979980</v>
      </c>
    </row>
    <row r="23" spans="1:10" s="229" customFormat="1" ht="16.5" customHeight="1">
      <c r="A23" s="223">
        <f ca="1">IF(ROWS($1:9)&gt;COUNT(Dong),"",OFFSET('331 - TH'!A$1,SMALL(Dong,ROWS($1:9)),))</f>
        <v>42033</v>
      </c>
      <c r="B23" s="223" t="str">
        <f ca="1">IF(ROWS($1:9)&gt;COUNT(Dong),"",OFFSET('331 - TH'!B$1,SMALL(Dong,ROWS($1:9)),))</f>
        <v>GBN</v>
      </c>
      <c r="C23" s="223">
        <f ca="1">IF(ROWS($1:9)&gt;COUNT(Dong),"",OFFSET('331 - TH'!C$1,SMALL(Dong,ROWS($1:9)),))</f>
        <v>42033</v>
      </c>
      <c r="D23" s="224" t="str">
        <f ca="1">IF(ROWS($1:9)&gt;COUNT(Dong),"",OFFSET('331 - TH'!D$1,SMALL(Dong,ROWS($1:9)),))</f>
        <v>Thanh toán tiền điện kỳ 2 T1/2015</v>
      </c>
      <c r="E23" s="225" t="str">
        <f ca="1">IF(ROWS($1:9)&gt;COUNT(Dong),"",OFFSET('331 - TH'!F$1,SMALL(Dong,ROWS($1:9)),))</f>
        <v>1121</v>
      </c>
      <c r="F23" s="226"/>
      <c r="G23" s="226">
        <f ca="1">IF(ROWS($1:9)&gt;COUNT(Dong),"",OFFSET('331 - TH'!G$1,SMALL(Dong,ROWS($1:9)),))</f>
        <v>31089740</v>
      </c>
      <c r="H23" s="226">
        <f ca="1">IF(ROWS($1:9)&gt;COUNT(Dong),"",OFFSET('331 - TH'!H$1,SMALL(Dong,ROWS($1:9)),))</f>
        <v>0</v>
      </c>
      <c r="I23" s="113">
        <f t="shared" ca="1" si="2"/>
        <v>0</v>
      </c>
      <c r="J23" s="113">
        <f t="shared" ca="1" si="3"/>
        <v>23890240</v>
      </c>
    </row>
    <row r="24" spans="1:10" s="229" customFormat="1" ht="16.5" customHeight="1">
      <c r="A24" s="223">
        <f ca="1">IF(ROWS($1:10)&gt;COUNT(Dong),"",OFFSET('331 - TH'!A$1,SMALL(Dong,ROWS($1:10)),))</f>
        <v>42041</v>
      </c>
      <c r="B24" s="223" t="str">
        <f ca="1">IF(ROWS($1:10)&gt;COUNT(Dong),"",OFFSET('331 - TH'!B$1,SMALL(Dong,ROWS($1:10)),))</f>
        <v>0045640</v>
      </c>
      <c r="C24" s="223">
        <f ca="1">IF(ROWS($1:10)&gt;COUNT(Dong),"",OFFSET('331 - TH'!C$1,SMALL(Dong,ROWS($1:10)),))</f>
        <v>42041</v>
      </c>
      <c r="D24" s="224" t="str">
        <f ca="1">IF(ROWS($1:10)&gt;COUNT(Dong),"",OFFSET('331 - TH'!D$1,SMALL(Dong,ROWS($1:10)),))</f>
        <v>Điện kỳ 1 T02/2015</v>
      </c>
      <c r="E24" s="225" t="str">
        <f ca="1">IF(ROWS($1:10)&gt;COUNT(Dong),"",OFFSET('331 - TH'!F$1,SMALL(Dong,ROWS($1:10)),))</f>
        <v>154</v>
      </c>
      <c r="F24" s="226"/>
      <c r="G24" s="226">
        <f ca="1">IF(ROWS($1:10)&gt;COUNT(Dong),"",OFFSET('331 - TH'!G$1,SMALL(Dong,ROWS($1:10)),))</f>
        <v>0</v>
      </c>
      <c r="H24" s="226">
        <f ca="1">IF(ROWS($1:10)&gt;COUNT(Dong),"",OFFSET('331 - TH'!H$1,SMALL(Dong,ROWS($1:10)),))</f>
        <v>29796900</v>
      </c>
      <c r="I24" s="113">
        <f t="shared" ca="1" si="2"/>
        <v>0</v>
      </c>
      <c r="J24" s="113">
        <f t="shared" ca="1" si="3"/>
        <v>53687140</v>
      </c>
    </row>
    <row r="25" spans="1:10" s="229" customFormat="1" ht="16.5" customHeight="1">
      <c r="A25" s="223">
        <f ca="1">IF(ROWS($1:11)&gt;COUNT(Dong),"",OFFSET('331 - TH'!A$1,SMALL(Dong,ROWS($1:11)),))</f>
        <v>42041</v>
      </c>
      <c r="B25" s="223" t="str">
        <f ca="1">IF(ROWS($1:11)&gt;COUNT(Dong),"",OFFSET('331 - TH'!B$1,SMALL(Dong,ROWS($1:11)),))</f>
        <v>0045640</v>
      </c>
      <c r="C25" s="223">
        <f ca="1">IF(ROWS($1:11)&gt;COUNT(Dong),"",OFFSET('331 - TH'!C$1,SMALL(Dong,ROWS($1:11)),))</f>
        <v>42041</v>
      </c>
      <c r="D25" s="224" t="str">
        <f ca="1">IF(ROWS($1:11)&gt;COUNT(Dong),"",OFFSET('331 - TH'!D$1,SMALL(Dong,ROWS($1:11)),))</f>
        <v>VAT Điện kỳ 1 T02/2015</v>
      </c>
      <c r="E25" s="225" t="str">
        <f ca="1">IF(ROWS($1:11)&gt;COUNT(Dong),"",OFFSET('331 - TH'!F$1,SMALL(Dong,ROWS($1:11)),))</f>
        <v>1331</v>
      </c>
      <c r="F25" s="226"/>
      <c r="G25" s="226">
        <f ca="1">IF(ROWS($1:11)&gt;COUNT(Dong),"",OFFSET('331 - TH'!G$1,SMALL(Dong,ROWS($1:11)),))</f>
        <v>0</v>
      </c>
      <c r="H25" s="226">
        <f ca="1">IF(ROWS($1:11)&gt;COUNT(Dong),"",OFFSET('331 - TH'!H$1,SMALL(Dong,ROWS($1:11)),))</f>
        <v>2979690</v>
      </c>
      <c r="I25" s="113">
        <f t="shared" ca="1" si="2"/>
        <v>0</v>
      </c>
      <c r="J25" s="113">
        <f t="shared" ca="1" si="3"/>
        <v>56666830</v>
      </c>
    </row>
    <row r="26" spans="1:10" s="229" customFormat="1" ht="16.5" customHeight="1">
      <c r="A26" s="223">
        <f ca="1">IF(ROWS($1:12)&gt;COUNT(Dong),"",OFFSET('331 - TH'!A$1,SMALL(Dong,ROWS($1:12)),))</f>
        <v>42044</v>
      </c>
      <c r="B26" s="223" t="str">
        <f ca="1">IF(ROWS($1:12)&gt;COUNT(Dong),"",OFFSET('331 - TH'!B$1,SMALL(Dong,ROWS($1:12)),))</f>
        <v>GBN</v>
      </c>
      <c r="C26" s="223">
        <f ca="1">IF(ROWS($1:12)&gt;COUNT(Dong),"",OFFSET('331 - TH'!C$1,SMALL(Dong,ROWS($1:12)),))</f>
        <v>42044</v>
      </c>
      <c r="D26" s="224" t="str">
        <f ca="1">IF(ROWS($1:12)&gt;COUNT(Dong),"",OFFSET('331 - TH'!D$1,SMALL(Dong,ROWS($1:12)),))</f>
        <v>Thanh toán tiền điện kỳ 3 T01/2015</v>
      </c>
      <c r="E26" s="225" t="str">
        <f ca="1">IF(ROWS($1:12)&gt;COUNT(Dong),"",OFFSET('331 - TH'!F$1,SMALL(Dong,ROWS($1:12)),))</f>
        <v>1121</v>
      </c>
      <c r="F26" s="226"/>
      <c r="G26" s="226">
        <f ca="1">IF(ROWS($1:12)&gt;COUNT(Dong),"",OFFSET('331 - TH'!G$1,SMALL(Dong,ROWS($1:12)),))</f>
        <v>23890240</v>
      </c>
      <c r="H26" s="226">
        <f ca="1">IF(ROWS($1:12)&gt;COUNT(Dong),"",OFFSET('331 - TH'!H$1,SMALL(Dong,ROWS($1:12)),))</f>
        <v>0</v>
      </c>
      <c r="I26" s="113">
        <f t="shared" ca="1" si="2"/>
        <v>0</v>
      </c>
      <c r="J26" s="113">
        <f t="shared" ca="1" si="3"/>
        <v>32776590</v>
      </c>
    </row>
    <row r="27" spans="1:10" s="229" customFormat="1" ht="16.5" customHeight="1">
      <c r="A27" s="223">
        <f ca="1">IF(ROWS($1:13)&gt;COUNT(Dong),"",OFFSET('331 - TH'!A$1,SMALL(Dong,ROWS($1:13)),))</f>
        <v>42049</v>
      </c>
      <c r="B27" s="223" t="str">
        <f ca="1">IF(ROWS($1:13)&gt;COUNT(Dong),"",OFFSET('331 - TH'!B$1,SMALL(Dong,ROWS($1:13)),))</f>
        <v>GBN</v>
      </c>
      <c r="C27" s="223">
        <f ca="1">IF(ROWS($1:13)&gt;COUNT(Dong),"",OFFSET('331 - TH'!C$1,SMALL(Dong,ROWS($1:13)),))</f>
        <v>42049</v>
      </c>
      <c r="D27" s="224" t="str">
        <f ca="1">IF(ROWS($1:13)&gt;COUNT(Dong),"",OFFSET('331 - TH'!D$1,SMALL(Dong,ROWS($1:13)),))</f>
        <v>Thanh toán tiền điện kỳ 1 T02/2015</v>
      </c>
      <c r="E27" s="225" t="str">
        <f ca="1">IF(ROWS($1:13)&gt;COUNT(Dong),"",OFFSET('331 - TH'!F$1,SMALL(Dong,ROWS($1:13)),))</f>
        <v>1121</v>
      </c>
      <c r="F27" s="226"/>
      <c r="G27" s="226">
        <f ca="1">IF(ROWS($1:13)&gt;COUNT(Dong),"",OFFSET('331 - TH'!G$1,SMALL(Dong,ROWS($1:13)),))</f>
        <v>32776590</v>
      </c>
      <c r="H27" s="226">
        <f ca="1">IF(ROWS($1:13)&gt;COUNT(Dong),"",OFFSET('331 - TH'!H$1,SMALL(Dong,ROWS($1:13)),))</f>
        <v>0</v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>
        <f ca="1">IF(ROWS($1:14)&gt;COUNT(Dong),"",OFFSET('331 - TH'!A$1,SMALL(Dong,ROWS($1:14)),))</f>
        <v>42051</v>
      </c>
      <c r="B28" s="223" t="str">
        <f ca="1">IF(ROWS($1:14)&gt;COUNT(Dong),"",OFFSET('331 - TH'!B$1,SMALL(Dong,ROWS($1:14)),))</f>
        <v>0088924</v>
      </c>
      <c r="C28" s="223">
        <f ca="1">IF(ROWS($1:14)&gt;COUNT(Dong),"",OFFSET('331 - TH'!C$1,SMALL(Dong,ROWS($1:14)),))</f>
        <v>42051</v>
      </c>
      <c r="D28" s="224" t="str">
        <f ca="1">IF(ROWS($1:14)&gt;COUNT(Dong),"",OFFSET('331 - TH'!D$1,SMALL(Dong,ROWS($1:14)),))</f>
        <v>Điện kỳ 2 T02/2015</v>
      </c>
      <c r="E28" s="225" t="str">
        <f ca="1">IF(ROWS($1:14)&gt;COUNT(Dong),"",OFFSET('331 - TH'!F$1,SMALL(Dong,ROWS($1:14)),))</f>
        <v>154</v>
      </c>
      <c r="F28" s="226"/>
      <c r="G28" s="226">
        <f ca="1">IF(ROWS($1:14)&gt;COUNT(Dong),"",OFFSET('331 - TH'!G$1,SMALL(Dong,ROWS($1:14)),))</f>
        <v>0</v>
      </c>
      <c r="H28" s="226">
        <f ca="1">IF(ROWS($1:14)&gt;COUNT(Dong),"",OFFSET('331 - TH'!H$1,SMALL(Dong,ROWS($1:14)),))</f>
        <v>16716600</v>
      </c>
      <c r="I28" s="113">
        <f t="shared" ca="1" si="4"/>
        <v>0</v>
      </c>
      <c r="J28" s="113">
        <f t="shared" ca="1" si="5"/>
        <v>16716600</v>
      </c>
    </row>
    <row r="29" spans="1:10" s="229" customFormat="1" ht="16.5" customHeight="1">
      <c r="A29" s="223">
        <f ca="1">IF(ROWS($1:15)&gt;COUNT(Dong),"",OFFSET('331 - TH'!A$1,SMALL(Dong,ROWS($1:15)),))</f>
        <v>42051</v>
      </c>
      <c r="B29" s="223" t="str">
        <f ca="1">IF(ROWS($1:15)&gt;COUNT(Dong),"",OFFSET('331 - TH'!B$1,SMALL(Dong,ROWS($1:15)),))</f>
        <v>0088924</v>
      </c>
      <c r="C29" s="223">
        <f ca="1">IF(ROWS($1:15)&gt;COUNT(Dong),"",OFFSET('331 - TH'!C$1,SMALL(Dong,ROWS($1:15)),))</f>
        <v>42051</v>
      </c>
      <c r="D29" s="224" t="str">
        <f ca="1">IF(ROWS($1:15)&gt;COUNT(Dong),"",OFFSET('331 - TH'!D$1,SMALL(Dong,ROWS($1:15)),))</f>
        <v>VAT Điện kỳ 2 T02/2015</v>
      </c>
      <c r="E29" s="225" t="str">
        <f ca="1">IF(ROWS($1:15)&gt;COUNT(Dong),"",OFFSET('331 - TH'!F$1,SMALL(Dong,ROWS($1:15)),))</f>
        <v>1331</v>
      </c>
      <c r="F29" s="226"/>
      <c r="G29" s="226">
        <f ca="1">IF(ROWS($1:15)&gt;COUNT(Dong),"",OFFSET('331 - TH'!G$1,SMALL(Dong,ROWS($1:15)),))</f>
        <v>0</v>
      </c>
      <c r="H29" s="226">
        <f ca="1">IF(ROWS($1:15)&gt;COUNT(Dong),"",OFFSET('331 - TH'!H$1,SMALL(Dong,ROWS($1:15)),))</f>
        <v>1671660</v>
      </c>
      <c r="I29" s="113">
        <f t="shared" ca="1" si="2"/>
        <v>0</v>
      </c>
      <c r="J29" s="113">
        <f t="shared" ca="1" si="3"/>
        <v>18388260</v>
      </c>
    </row>
    <row r="30" spans="1:10" s="229" customFormat="1" ht="16.5" customHeight="1">
      <c r="A30" s="223">
        <f ca="1">IF(ROWS($1:16)&gt;COUNT(Dong),"",OFFSET('331 - TH'!A$1,SMALL(Dong,ROWS($1:16)),))</f>
        <v>42061</v>
      </c>
      <c r="B30" s="223" t="str">
        <f ca="1">IF(ROWS($1:16)&gt;COUNT(Dong),"",OFFSET('331 - TH'!B$1,SMALL(Dong,ROWS($1:16)),))</f>
        <v>0090661</v>
      </c>
      <c r="C30" s="223">
        <f ca="1">IF(ROWS($1:16)&gt;COUNT(Dong),"",OFFSET('331 - TH'!C$1,SMALL(Dong,ROWS($1:16)),))</f>
        <v>42061</v>
      </c>
      <c r="D30" s="224" t="str">
        <f ca="1">IF(ROWS($1:16)&gt;COUNT(Dong),"",OFFSET('331 - TH'!D$1,SMALL(Dong,ROWS($1:16)),))</f>
        <v>Điện kỳ 3 T02/2015</v>
      </c>
      <c r="E30" s="225" t="str">
        <f ca="1">IF(ROWS($1:16)&gt;COUNT(Dong),"",OFFSET('331 - TH'!F$1,SMALL(Dong,ROWS($1:16)),))</f>
        <v>154</v>
      </c>
      <c r="F30" s="226"/>
      <c r="G30" s="226">
        <f ca="1">IF(ROWS($1:16)&gt;COUNT(Dong),"",OFFSET('331 - TH'!G$1,SMALL(Dong,ROWS($1:16)),))</f>
        <v>0</v>
      </c>
      <c r="H30" s="226">
        <f ca="1">IF(ROWS($1:16)&gt;COUNT(Dong),"",OFFSET('331 - TH'!H$1,SMALL(Dong,ROWS($1:16)),))</f>
        <v>15732300</v>
      </c>
      <c r="I30" s="113">
        <f t="shared" ca="1" si="2"/>
        <v>0</v>
      </c>
      <c r="J30" s="113">
        <f t="shared" ca="1" si="3"/>
        <v>34120560</v>
      </c>
    </row>
    <row r="31" spans="1:10" s="229" customFormat="1" ht="16.5" customHeight="1">
      <c r="A31" s="223">
        <f ca="1">IF(ROWS($1:17)&gt;COUNT(Dong),"",OFFSET('331 - TH'!A$1,SMALL(Dong,ROWS($1:17)),))</f>
        <v>42061</v>
      </c>
      <c r="B31" s="223" t="str">
        <f ca="1">IF(ROWS($1:17)&gt;COUNT(Dong),"",OFFSET('331 - TH'!B$1,SMALL(Dong,ROWS($1:17)),))</f>
        <v>0090661</v>
      </c>
      <c r="C31" s="223">
        <f ca="1">IF(ROWS($1:17)&gt;COUNT(Dong),"",OFFSET('331 - TH'!C$1,SMALL(Dong,ROWS($1:17)),))</f>
        <v>42061</v>
      </c>
      <c r="D31" s="224" t="str">
        <f ca="1">IF(ROWS($1:17)&gt;COUNT(Dong),"",OFFSET('331 - TH'!D$1,SMALL(Dong,ROWS($1:17)),))</f>
        <v>VAT Điện kỳ 3 T02/2015</v>
      </c>
      <c r="E31" s="225" t="str">
        <f ca="1">IF(ROWS($1:17)&gt;COUNT(Dong),"",OFFSET('331 - TH'!F$1,SMALL(Dong,ROWS($1:17)),))</f>
        <v>1331</v>
      </c>
      <c r="F31" s="226"/>
      <c r="G31" s="226">
        <f ca="1">IF(ROWS($1:17)&gt;COUNT(Dong),"",OFFSET('331 - TH'!G$1,SMALL(Dong,ROWS($1:17)),))</f>
        <v>0</v>
      </c>
      <c r="H31" s="226">
        <f ca="1">IF(ROWS($1:17)&gt;COUNT(Dong),"",OFFSET('331 - TH'!H$1,SMALL(Dong,ROWS($1:17)),))</f>
        <v>1573230</v>
      </c>
      <c r="I31" s="113">
        <f t="shared" ca="1" si="2"/>
        <v>0</v>
      </c>
      <c r="J31" s="113">
        <f t="shared" ca="1" si="3"/>
        <v>35693790</v>
      </c>
    </row>
    <row r="32" spans="1:10" s="229" customFormat="1" ht="16.5" customHeight="1">
      <c r="A32" s="223">
        <f ca="1">IF(ROWS($1:18)&gt;COUNT(Dong),"",OFFSET('331 - TH'!A$1,SMALL(Dong,ROWS($1:18)),))</f>
        <v>42065</v>
      </c>
      <c r="B32" s="223" t="str">
        <f ca="1">IF(ROWS($1:18)&gt;COUNT(Dong),"",OFFSET('331 - TH'!B$1,SMALL(Dong,ROWS($1:18)),))</f>
        <v>GBN</v>
      </c>
      <c r="C32" s="223">
        <f ca="1">IF(ROWS($1:18)&gt;COUNT(Dong),"",OFFSET('331 - TH'!C$1,SMALL(Dong,ROWS($1:18)),))</f>
        <v>42065</v>
      </c>
      <c r="D32" s="224" t="str">
        <f ca="1">IF(ROWS($1:18)&gt;COUNT(Dong),"",OFFSET('331 - TH'!D$1,SMALL(Dong,ROWS($1:18)),))</f>
        <v>Thanh toán tiền điện kỳ 2 + kỳ 3 - T2/2015</v>
      </c>
      <c r="E32" s="225" t="str">
        <f ca="1">IF(ROWS($1:18)&gt;COUNT(Dong),"",OFFSET('331 - TH'!F$1,SMALL(Dong,ROWS($1:18)),))</f>
        <v>1121</v>
      </c>
      <c r="F32" s="226"/>
      <c r="G32" s="226">
        <f ca="1">IF(ROWS($1:18)&gt;COUNT(Dong),"",OFFSET('331 - TH'!G$1,SMALL(Dong,ROWS($1:18)),))</f>
        <v>35693790</v>
      </c>
      <c r="H32" s="226">
        <f ca="1">IF(ROWS($1:18)&gt;COUNT(Dong),"",OFFSET('331 - TH'!H$1,SMALL(Dong,ROWS($1:18)),))</f>
        <v>0</v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>
        <f ca="1">IF(ROWS($1:19)&gt;COUNT(Dong),"",OFFSET('331 - TH'!A$1,SMALL(Dong,ROWS($1:19)),))</f>
        <v>42069</v>
      </c>
      <c r="B33" s="223" t="str">
        <f ca="1">IF(ROWS($1:19)&gt;COUNT(Dong),"",OFFSET('331 - TH'!B$1,SMALL(Dong,ROWS($1:19)),))</f>
        <v>0091637</v>
      </c>
      <c r="C33" s="223">
        <f ca="1">IF(ROWS($1:19)&gt;COUNT(Dong),"",OFFSET('331 - TH'!C$1,SMALL(Dong,ROWS($1:19)),))</f>
        <v>42069</v>
      </c>
      <c r="D33" s="224" t="str">
        <f ca="1">IF(ROWS($1:19)&gt;COUNT(Dong),"",OFFSET('331 - TH'!D$1,SMALL(Dong,ROWS($1:19)),))</f>
        <v>Điện kỳ 1 T03/2015</v>
      </c>
      <c r="E33" s="225" t="str">
        <f ca="1">IF(ROWS($1:19)&gt;COUNT(Dong),"",OFFSET('331 - TH'!F$1,SMALL(Dong,ROWS($1:19)),))</f>
        <v>154</v>
      </c>
      <c r="F33" s="226"/>
      <c r="G33" s="226">
        <f ca="1">IF(ROWS($1:19)&gt;COUNT(Dong),"",OFFSET('331 - TH'!G$1,SMALL(Dong,ROWS($1:19)),))</f>
        <v>0</v>
      </c>
      <c r="H33" s="226">
        <f ca="1">IF(ROWS($1:19)&gt;COUNT(Dong),"",OFFSET('331 - TH'!H$1,SMALL(Dong,ROWS($1:19)),))</f>
        <v>12748600</v>
      </c>
      <c r="I33" s="113">
        <f t="shared" ca="1" si="2"/>
        <v>0</v>
      </c>
      <c r="J33" s="113">
        <f t="shared" ca="1" si="3"/>
        <v>12748600</v>
      </c>
    </row>
    <row r="34" spans="1:10" s="229" customFormat="1" ht="16.5" customHeight="1">
      <c r="A34" s="223">
        <f ca="1">IF(ROWS($1:20)&gt;COUNT(Dong),"",OFFSET('331 - TH'!A$1,SMALL(Dong,ROWS($1:20)),))</f>
        <v>42069</v>
      </c>
      <c r="B34" s="223" t="str">
        <f ca="1">IF(ROWS($1:20)&gt;COUNT(Dong),"",OFFSET('331 - TH'!B$1,SMALL(Dong,ROWS($1:20)),))</f>
        <v>0091637</v>
      </c>
      <c r="C34" s="223">
        <f ca="1">IF(ROWS($1:20)&gt;COUNT(Dong),"",OFFSET('331 - TH'!C$1,SMALL(Dong,ROWS($1:20)),))</f>
        <v>42069</v>
      </c>
      <c r="D34" s="224" t="str">
        <f ca="1">IF(ROWS($1:20)&gt;COUNT(Dong),"",OFFSET('331 - TH'!D$1,SMALL(Dong,ROWS($1:20)),))</f>
        <v>VAT Điện kỳ 1 T03/2015</v>
      </c>
      <c r="E34" s="225" t="str">
        <f ca="1">IF(ROWS($1:20)&gt;COUNT(Dong),"",OFFSET('331 - TH'!F$1,SMALL(Dong,ROWS($1:20)),))</f>
        <v>1331</v>
      </c>
      <c r="F34" s="226"/>
      <c r="G34" s="226">
        <f ca="1">IF(ROWS($1:20)&gt;COUNT(Dong),"",OFFSET('331 - TH'!G$1,SMALL(Dong,ROWS($1:20)),))</f>
        <v>0</v>
      </c>
      <c r="H34" s="226">
        <f ca="1">IF(ROWS($1:20)&gt;COUNT(Dong),"",OFFSET('331 - TH'!H$1,SMALL(Dong,ROWS($1:20)),))</f>
        <v>1274860</v>
      </c>
      <c r="I34" s="113">
        <f t="shared" ca="1" si="2"/>
        <v>0</v>
      </c>
      <c r="J34" s="113">
        <f t="shared" ca="1" si="3"/>
        <v>14023460</v>
      </c>
    </row>
    <row r="35" spans="1:10" s="229" customFormat="1" ht="16.5" customHeight="1">
      <c r="A35" s="223">
        <f ca="1">IF(ROWS($1:21)&gt;COUNT(Dong),"",OFFSET('331 - TH'!A$1,SMALL(Dong,ROWS($1:21)),))</f>
        <v>42073</v>
      </c>
      <c r="B35" s="223" t="str">
        <f ca="1">IF(ROWS($1:21)&gt;COUNT(Dong),"",OFFSET('331 - TH'!B$1,SMALL(Dong,ROWS($1:21)),))</f>
        <v>GBN</v>
      </c>
      <c r="C35" s="223">
        <f ca="1">IF(ROWS($1:21)&gt;COUNT(Dong),"",OFFSET('331 - TH'!C$1,SMALL(Dong,ROWS($1:21)),))</f>
        <v>42073</v>
      </c>
      <c r="D35" s="224" t="str">
        <f ca="1">IF(ROWS($1:21)&gt;COUNT(Dong),"",OFFSET('331 - TH'!D$1,SMALL(Dong,ROWS($1:21)),))</f>
        <v>Thanh toán tiền điện kỳ 1 - T3/2015</v>
      </c>
      <c r="E35" s="225" t="str">
        <f ca="1">IF(ROWS($1:21)&gt;COUNT(Dong),"",OFFSET('331 - TH'!F$1,SMALL(Dong,ROWS($1:21)),))</f>
        <v>1121</v>
      </c>
      <c r="F35" s="226"/>
      <c r="G35" s="226">
        <f ca="1">IF(ROWS($1:21)&gt;COUNT(Dong),"",OFFSET('331 - TH'!G$1,SMALL(Dong,ROWS($1:21)),))</f>
        <v>14023460</v>
      </c>
      <c r="H35" s="226">
        <f ca="1">IF(ROWS($1:21)&gt;COUNT(Dong),"",OFFSET('331 - TH'!H$1,SMALL(Dong,ROWS($1:21)),))</f>
        <v>0</v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>
        <f ca="1">IF(ROWS($1:22)&gt;COUNT(Dong),"",OFFSET('331 - TH'!A$1,SMALL(Dong,ROWS($1:22)),))</f>
        <v>42079</v>
      </c>
      <c r="B36" s="223" t="str">
        <f ca="1">IF(ROWS($1:22)&gt;COUNT(Dong),"",OFFSET('331 - TH'!B$1,SMALL(Dong,ROWS($1:22)),))</f>
        <v>0133894</v>
      </c>
      <c r="C36" s="223">
        <f ca="1">IF(ROWS($1:22)&gt;COUNT(Dong),"",OFFSET('331 - TH'!C$1,SMALL(Dong,ROWS($1:22)),))</f>
        <v>42079</v>
      </c>
      <c r="D36" s="224" t="str">
        <f ca="1">IF(ROWS($1:22)&gt;COUNT(Dong),"",OFFSET('331 - TH'!D$1,SMALL(Dong,ROWS($1:22)),))</f>
        <v>Điện kỳ 2 T03/2015</v>
      </c>
      <c r="E36" s="225" t="str">
        <f ca="1">IF(ROWS($1:22)&gt;COUNT(Dong),"",OFFSET('331 - TH'!F$1,SMALL(Dong,ROWS($1:22)),))</f>
        <v>154</v>
      </c>
      <c r="F36" s="226"/>
      <c r="G36" s="226">
        <f ca="1">IF(ROWS($1:22)&gt;COUNT(Dong),"",OFFSET('331 - TH'!G$1,SMALL(Dong,ROWS($1:22)),))</f>
        <v>0</v>
      </c>
      <c r="H36" s="236">
        <f ca="1">IF(ROWS($1:22)&gt;COUNT(Dong),"",OFFSET('331 - TH'!H$1,SMALL(Dong,ROWS($1:22)),))</f>
        <v>15893900</v>
      </c>
      <c r="I36" s="113">
        <f t="shared" ca="1" si="2"/>
        <v>0</v>
      </c>
      <c r="J36" s="113">
        <f t="shared" ca="1" si="3"/>
        <v>15893900</v>
      </c>
    </row>
    <row r="37" spans="1:10" s="229" customFormat="1" ht="16.5" customHeight="1">
      <c r="A37" s="223">
        <f ca="1">IF(ROWS($1:23)&gt;COUNT(Dong),"",OFFSET('331 - TH'!A$1,SMALL(Dong,ROWS($1:23)),))</f>
        <v>42079</v>
      </c>
      <c r="B37" s="223" t="str">
        <f ca="1">IF(ROWS($1:23)&gt;COUNT(Dong),"",OFFSET('331 - TH'!B$1,SMALL(Dong,ROWS($1:23)),))</f>
        <v>0133894</v>
      </c>
      <c r="C37" s="223">
        <f ca="1">IF(ROWS($1:23)&gt;COUNT(Dong),"",OFFSET('331 - TH'!C$1,SMALL(Dong,ROWS($1:23)),))</f>
        <v>42079</v>
      </c>
      <c r="D37" s="224" t="str">
        <f ca="1">IF(ROWS($1:23)&gt;COUNT(Dong),"",OFFSET('331 - TH'!D$1,SMALL(Dong,ROWS($1:23)),))</f>
        <v>VAT Điện kỳ 2 T03/2015</v>
      </c>
      <c r="E37" s="225" t="str">
        <f ca="1">IF(ROWS($1:23)&gt;COUNT(Dong),"",OFFSET('331 - TH'!F$1,SMALL(Dong,ROWS($1:23)),))</f>
        <v>1331</v>
      </c>
      <c r="F37" s="226"/>
      <c r="G37" s="226">
        <f ca="1">IF(ROWS($1:23)&gt;COUNT(Dong),"",OFFSET('331 - TH'!G$1,SMALL(Dong,ROWS($1:23)),))</f>
        <v>0</v>
      </c>
      <c r="H37" s="236">
        <f ca="1">IF(ROWS($1:23)&gt;COUNT(Dong),"",OFFSET('331 - TH'!H$1,SMALL(Dong,ROWS($1:23)),))</f>
        <v>1589390</v>
      </c>
      <c r="I37" s="113">
        <f t="shared" ca="1" si="2"/>
        <v>0</v>
      </c>
      <c r="J37" s="113">
        <f t="shared" ca="1" si="3"/>
        <v>17483290</v>
      </c>
    </row>
    <row r="38" spans="1:10" s="229" customFormat="1" ht="16.5" customHeight="1">
      <c r="A38" s="223">
        <f ca="1">IF(ROWS($1:24)&gt;COUNT(Dong),"",OFFSET('331 - TH'!A$1,SMALL(Dong,ROWS($1:24)),))</f>
        <v>42094</v>
      </c>
      <c r="B38" s="223" t="str">
        <f ca="1">IF(ROWS($1:24)&gt;COUNT(Dong),"",OFFSET('331 - TH'!B$1,SMALL(Dong,ROWS($1:24)),))</f>
        <v>C35</v>
      </c>
      <c r="C38" s="223">
        <f ca="1">IF(ROWS($1:24)&gt;COUNT(Dong),"",OFFSET('331 - TH'!C$1,SMALL(Dong,ROWS($1:24)),))</f>
        <v>42094</v>
      </c>
      <c r="D38" s="224" t="str">
        <f ca="1">IF(ROWS($1:24)&gt;COUNT(Dong),"",OFFSET('331 - TH'!D$1,SMALL(Dong,ROWS($1:24)),))</f>
        <v>Thanh toán tiền điện kỳ 2 T03/2015</v>
      </c>
      <c r="E38" s="225" t="str">
        <f ca="1">IF(ROWS($1:24)&gt;COUNT(Dong),"",OFFSET('331 - TH'!F$1,SMALL(Dong,ROWS($1:24)),))</f>
        <v>1111</v>
      </c>
      <c r="F38" s="226"/>
      <c r="G38" s="226">
        <f ca="1">IF(ROWS($1:24)&gt;COUNT(Dong),"",OFFSET('331 - TH'!G$1,SMALL(Dong,ROWS($1:24)),))</f>
        <v>17483290</v>
      </c>
      <c r="H38" s="226">
        <f ca="1">IF(ROWS($1:24)&gt;COUNT(Dong),"",OFFSET('331 - TH'!H$1,SMALL(Dong,ROWS($1:24)),))</f>
        <v>0</v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>
        <f ca="1">IF(ROWS($1:25)&gt;COUNT(Dong),"",OFFSET('331 - TH'!A$1,SMALL(Dong,ROWS($1:25)),))</f>
        <v>42089</v>
      </c>
      <c r="B39" s="223" t="str">
        <f ca="1">IF(ROWS($1:25)&gt;COUNT(Dong),"",OFFSET('331 - TH'!B$1,SMALL(Dong,ROWS($1:25)),))</f>
        <v>0137583</v>
      </c>
      <c r="C39" s="223">
        <f ca="1">IF(ROWS($1:25)&gt;COUNT(Dong),"",OFFSET('331 - TH'!C$1,SMALL(Dong,ROWS($1:25)),))</f>
        <v>42089</v>
      </c>
      <c r="D39" s="224" t="str">
        <f ca="1">IF(ROWS($1:25)&gt;COUNT(Dong),"",OFFSET('331 - TH'!D$1,SMALL(Dong,ROWS($1:25)),))</f>
        <v>Điện kỳ 3 T03/2015</v>
      </c>
      <c r="E39" s="225" t="str">
        <f ca="1">IF(ROWS($1:25)&gt;COUNT(Dong),"",OFFSET('331 - TH'!F$1,SMALL(Dong,ROWS($1:25)),))</f>
        <v>154</v>
      </c>
      <c r="F39" s="226"/>
      <c r="G39" s="226">
        <f ca="1">IF(ROWS($1:25)&gt;COUNT(Dong),"",OFFSET('331 - TH'!G$1,SMALL(Dong,ROWS($1:25)),))</f>
        <v>0</v>
      </c>
      <c r="H39" s="226">
        <f ca="1">IF(ROWS($1:25)&gt;COUNT(Dong),"",OFFSET('331 - TH'!H$1,SMALL(Dong,ROWS($1:25)),))</f>
        <v>16293200</v>
      </c>
      <c r="I39" s="113">
        <f t="shared" ca="1" si="2"/>
        <v>0</v>
      </c>
      <c r="J39" s="113">
        <f t="shared" ca="1" si="3"/>
        <v>16293200</v>
      </c>
    </row>
    <row r="40" spans="1:10" s="229" customFormat="1" ht="16.5" customHeight="1">
      <c r="A40" s="223">
        <f ca="1">IF(ROWS($1:26)&gt;COUNT(Dong),"",OFFSET('331 - TH'!A$1,SMALL(Dong,ROWS($1:26)),))</f>
        <v>42089</v>
      </c>
      <c r="B40" s="223" t="str">
        <f ca="1">IF(ROWS($1:26)&gt;COUNT(Dong),"",OFFSET('331 - TH'!B$1,SMALL(Dong,ROWS($1:26)),))</f>
        <v>0137583</v>
      </c>
      <c r="C40" s="223">
        <f ca="1">IF(ROWS($1:26)&gt;COUNT(Dong),"",OFFSET('331 - TH'!C$1,SMALL(Dong,ROWS($1:26)),))</f>
        <v>42089</v>
      </c>
      <c r="D40" s="224" t="str">
        <f ca="1">IF(ROWS($1:26)&gt;COUNT(Dong),"",OFFSET('331 - TH'!D$1,SMALL(Dong,ROWS($1:26)),))</f>
        <v>VAT Điện kỳ 3 T03/2015</v>
      </c>
      <c r="E40" s="225" t="str">
        <f ca="1">IF(ROWS($1:26)&gt;COUNT(Dong),"",OFFSET('331 - TH'!F$1,SMALL(Dong,ROWS($1:26)),))</f>
        <v>1331</v>
      </c>
      <c r="F40" s="226"/>
      <c r="G40" s="226">
        <f ca="1">IF(ROWS($1:26)&gt;COUNT(Dong),"",OFFSET('331 - TH'!G$1,SMALL(Dong,ROWS($1:26)),))</f>
        <v>0</v>
      </c>
      <c r="H40" s="226">
        <f ca="1">IF(ROWS($1:26)&gt;COUNT(Dong),"",OFFSET('331 - TH'!H$1,SMALL(Dong,ROWS($1:26)),))</f>
        <v>1629320</v>
      </c>
      <c r="I40" s="113">
        <f t="shared" ca="1" si="2"/>
        <v>0</v>
      </c>
      <c r="J40" s="113">
        <f t="shared" ca="1" si="3"/>
        <v>17922520</v>
      </c>
    </row>
    <row r="41" spans="1:10" s="229" customFormat="1" ht="16.5" customHeight="1">
      <c r="A41" s="223">
        <f ca="1">IF(ROWS($1:27)&gt;COUNT(Dong),"",OFFSET('331 - TH'!A$1,SMALL(Dong,ROWS($1:27)),))</f>
        <v>42100</v>
      </c>
      <c r="B41" s="223" t="str">
        <f ca="1">IF(ROWS($1:27)&gt;COUNT(Dong),"",OFFSET('331 - TH'!B$1,SMALL(Dong,ROWS($1:27)),))</f>
        <v>0138076</v>
      </c>
      <c r="C41" s="223">
        <f ca="1">IF(ROWS($1:27)&gt;COUNT(Dong),"",OFFSET('331 - TH'!C$1,SMALL(Dong,ROWS($1:27)),))</f>
        <v>42100</v>
      </c>
      <c r="D41" s="224" t="str">
        <f ca="1">IF(ROWS($1:27)&gt;COUNT(Dong),"",OFFSET('331 - TH'!D$1,SMALL(Dong,ROWS($1:27)),))</f>
        <v>Điện kỳ 1 T04/2015</v>
      </c>
      <c r="E41" s="225" t="str">
        <f ca="1">IF(ROWS($1:27)&gt;COUNT(Dong),"",OFFSET('331 - TH'!F$1,SMALL(Dong,ROWS($1:27)),))</f>
        <v>154</v>
      </c>
      <c r="F41" s="226"/>
      <c r="G41" s="226">
        <f ca="1">IF(ROWS($1:27)&gt;COUNT(Dong),"",OFFSET('331 - TH'!G$1,SMALL(Dong,ROWS($1:27)),))</f>
        <v>0</v>
      </c>
      <c r="H41" s="226">
        <f ca="1">IF(ROWS($1:27)&gt;COUNT(Dong),"",OFFSET('331 - TH'!H$1,SMALL(Dong,ROWS($1:27)),))</f>
        <v>20264900</v>
      </c>
      <c r="I41" s="113">
        <f t="shared" ca="1" si="2"/>
        <v>0</v>
      </c>
      <c r="J41" s="113">
        <f t="shared" ca="1" si="3"/>
        <v>38187420</v>
      </c>
    </row>
    <row r="42" spans="1:10" s="229" customFormat="1" ht="16.5" customHeight="1">
      <c r="A42" s="223">
        <f ca="1">IF(ROWS($1:28)&gt;COUNT(Dong),"",OFFSET('331 - TH'!A$1,SMALL(Dong,ROWS($1:28)),))</f>
        <v>42100</v>
      </c>
      <c r="B42" s="223" t="str">
        <f ca="1">IF(ROWS($1:28)&gt;COUNT(Dong),"",OFFSET('331 - TH'!B$1,SMALL(Dong,ROWS($1:28)),))</f>
        <v>0138076</v>
      </c>
      <c r="C42" s="223">
        <f ca="1">IF(ROWS($1:28)&gt;COUNT(Dong),"",OFFSET('331 - TH'!C$1,SMALL(Dong,ROWS($1:28)),))</f>
        <v>42100</v>
      </c>
      <c r="D42" s="224" t="str">
        <f ca="1">IF(ROWS($1:28)&gt;COUNT(Dong),"",OFFSET('331 - TH'!D$1,SMALL(Dong,ROWS($1:28)),))</f>
        <v>VAT Điện kỳ 1 T04/2015</v>
      </c>
      <c r="E42" s="225" t="str">
        <f ca="1">IF(ROWS($1:28)&gt;COUNT(Dong),"",OFFSET('331 - TH'!F$1,SMALL(Dong,ROWS($1:28)),))</f>
        <v>1331</v>
      </c>
      <c r="F42" s="226"/>
      <c r="G42" s="226">
        <f ca="1">IF(ROWS($1:28)&gt;COUNT(Dong),"",OFFSET('331 - TH'!G$1,SMALL(Dong,ROWS($1:28)),))</f>
        <v>0</v>
      </c>
      <c r="H42" s="226">
        <f ca="1">IF(ROWS($1:28)&gt;COUNT(Dong),"",OFFSET('331 - TH'!H$1,SMALL(Dong,ROWS($1:28)),))</f>
        <v>2026490</v>
      </c>
      <c r="I42" s="113">
        <f t="shared" ca="1" si="2"/>
        <v>0</v>
      </c>
      <c r="J42" s="113">
        <f t="shared" ca="1" si="3"/>
        <v>40213910</v>
      </c>
    </row>
    <row r="43" spans="1:10" s="229" customFormat="1" ht="16.5" customHeight="1">
      <c r="A43" s="223">
        <f ca="1">IF(ROWS($1:29)&gt;COUNT(Dong),"",OFFSET('331 - TH'!A$1,SMALL(Dong,ROWS($1:29)),))</f>
        <v>42110</v>
      </c>
      <c r="B43" s="223" t="str">
        <f ca="1">IF(ROWS($1:29)&gt;COUNT(Dong),"",OFFSET('331 - TH'!B$1,SMALL(Dong,ROWS($1:29)),))</f>
        <v>0182756</v>
      </c>
      <c r="C43" s="223">
        <f ca="1">IF(ROWS($1:29)&gt;COUNT(Dong),"",OFFSET('331 - TH'!C$1,SMALL(Dong,ROWS($1:29)),))</f>
        <v>42110</v>
      </c>
      <c r="D43" s="224" t="str">
        <f ca="1">IF(ROWS($1:29)&gt;COUNT(Dong),"",OFFSET('331 - TH'!D$1,SMALL(Dong,ROWS($1:29)),))</f>
        <v>Điện kỳ 2 T04/2015</v>
      </c>
      <c r="E43" s="225" t="str">
        <f ca="1">IF(ROWS($1:29)&gt;COUNT(Dong),"",OFFSET('331 - TH'!F$1,SMALL(Dong,ROWS($1:29)),))</f>
        <v>154</v>
      </c>
      <c r="F43" s="226"/>
      <c r="G43" s="226">
        <f ca="1">IF(ROWS($1:29)&gt;COUNT(Dong),"",OFFSET('331 - TH'!G$1,SMALL(Dong,ROWS($1:29)),))</f>
        <v>0</v>
      </c>
      <c r="H43" s="226">
        <f ca="1">IF(ROWS($1:29)&gt;COUNT(Dong),"",OFFSET('331 - TH'!H$1,SMALL(Dong,ROWS($1:29)),))</f>
        <v>17145400</v>
      </c>
      <c r="I43" s="113">
        <f t="shared" ca="1" si="2"/>
        <v>0</v>
      </c>
      <c r="J43" s="113">
        <f t="shared" ca="1" si="3"/>
        <v>57359310</v>
      </c>
    </row>
    <row r="44" spans="1:10" s="229" customFormat="1" ht="16.5" customHeight="1">
      <c r="A44" s="223">
        <f ca="1">IF(ROWS($1:30)&gt;COUNT(Dong),"",OFFSET('331 - TH'!A$1,SMALL(Dong,ROWS($1:30)),))</f>
        <v>42110</v>
      </c>
      <c r="B44" s="223" t="str">
        <f ca="1">IF(ROWS($1:30)&gt;COUNT(Dong),"",OFFSET('331 - TH'!B$1,SMALL(Dong,ROWS($1:30)),))</f>
        <v>0182756</v>
      </c>
      <c r="C44" s="223">
        <f ca="1">IF(ROWS($1:30)&gt;COUNT(Dong),"",OFFSET('331 - TH'!C$1,SMALL(Dong,ROWS($1:30)),))</f>
        <v>42110</v>
      </c>
      <c r="D44" s="224" t="str">
        <f ca="1">IF(ROWS($1:30)&gt;COUNT(Dong),"",OFFSET('331 - TH'!D$1,SMALL(Dong,ROWS($1:30)),))</f>
        <v>VAT Điện kỳ 2 T04/2015</v>
      </c>
      <c r="E44" s="225" t="str">
        <f ca="1">IF(ROWS($1:30)&gt;COUNT(Dong),"",OFFSET('331 - TH'!F$1,SMALL(Dong,ROWS($1:30)),))</f>
        <v>1331</v>
      </c>
      <c r="F44" s="226"/>
      <c r="G44" s="226">
        <f ca="1">IF(ROWS($1:30)&gt;COUNT(Dong),"",OFFSET('331 - TH'!G$1,SMALL(Dong,ROWS($1:30)),))</f>
        <v>0</v>
      </c>
      <c r="H44" s="226">
        <f ca="1">IF(ROWS($1:30)&gt;COUNT(Dong),"",OFFSET('331 - TH'!H$1,SMALL(Dong,ROWS($1:30)),))</f>
        <v>1714540</v>
      </c>
      <c r="I44" s="113">
        <f t="shared" ca="1" si="0"/>
        <v>0</v>
      </c>
      <c r="J44" s="113">
        <f t="shared" ca="1" si="1"/>
        <v>59073850</v>
      </c>
    </row>
    <row r="45" spans="1:10" s="229" customFormat="1" ht="16.5" customHeight="1">
      <c r="A45" s="223">
        <f ca="1">IF(ROWS($1:31)&gt;COUNT(Dong),"",OFFSET('331 - TH'!A$1,SMALL(Dong,ROWS($1:31)),))</f>
        <v>42121</v>
      </c>
      <c r="B45" s="223" t="str">
        <f ca="1">IF(ROWS($1:31)&gt;COUNT(Dong),"",OFFSET('331 - TH'!B$1,SMALL(Dong,ROWS($1:31)),))</f>
        <v>0184411</v>
      </c>
      <c r="C45" s="223">
        <f ca="1">IF(ROWS($1:31)&gt;COUNT(Dong),"",OFFSET('331 - TH'!C$1,SMALL(Dong,ROWS($1:31)),))</f>
        <v>42121</v>
      </c>
      <c r="D45" s="224" t="str">
        <f ca="1">IF(ROWS($1:31)&gt;COUNT(Dong),"",OFFSET('331 - TH'!D$1,SMALL(Dong,ROWS($1:31)),))</f>
        <v>Điện kỳ 3 T04/2015</v>
      </c>
      <c r="E45" s="225" t="str">
        <f ca="1">IF(ROWS($1:31)&gt;COUNT(Dong),"",OFFSET('331 - TH'!F$1,SMALL(Dong,ROWS($1:31)),))</f>
        <v>154</v>
      </c>
      <c r="F45" s="226"/>
      <c r="G45" s="226">
        <f ca="1">IF(ROWS($1:31)&gt;COUNT(Dong),"",OFFSET('331 - TH'!G$1,SMALL(Dong,ROWS($1:31)),))</f>
        <v>0</v>
      </c>
      <c r="H45" s="226">
        <f ca="1">IF(ROWS($1:31)&gt;COUNT(Dong),"",OFFSET('331 - TH'!H$1,SMALL(Dong,ROWS($1:31)),))</f>
        <v>20434400</v>
      </c>
      <c r="I45" s="113">
        <f t="shared" ca="1" si="0"/>
        <v>0</v>
      </c>
      <c r="J45" s="113">
        <f t="shared" ca="1" si="1"/>
        <v>79508250</v>
      </c>
    </row>
    <row r="46" spans="1:10" s="229" customFormat="1" ht="16.5" customHeight="1">
      <c r="A46" s="223">
        <f ca="1">IF(ROWS($1:32)&gt;COUNT(Dong),"",OFFSET('331 - TH'!A$1,SMALL(Dong,ROWS($1:32)),))</f>
        <v>42121</v>
      </c>
      <c r="B46" s="223" t="str">
        <f ca="1">IF(ROWS($1:32)&gt;COUNT(Dong),"",OFFSET('331 - TH'!B$1,SMALL(Dong,ROWS($1:32)),))</f>
        <v>0184411</v>
      </c>
      <c r="C46" s="223">
        <f ca="1">IF(ROWS($1:32)&gt;COUNT(Dong),"",OFFSET('331 - TH'!C$1,SMALL(Dong,ROWS($1:32)),))</f>
        <v>42121</v>
      </c>
      <c r="D46" s="224" t="str">
        <f ca="1">IF(ROWS($1:32)&gt;COUNT(Dong),"",OFFSET('331 - TH'!D$1,SMALL(Dong,ROWS($1:32)),))</f>
        <v>VAT Điện kỳ 3 T04/2015</v>
      </c>
      <c r="E46" s="225" t="str">
        <f ca="1">IF(ROWS($1:32)&gt;COUNT(Dong),"",OFFSET('331 - TH'!F$1,SMALL(Dong,ROWS($1:32)),))</f>
        <v>1331</v>
      </c>
      <c r="F46" s="226"/>
      <c r="G46" s="226">
        <f ca="1">IF(ROWS($1:32)&gt;COUNT(Dong),"",OFFSET('331 - TH'!G$1,SMALL(Dong,ROWS($1:32)),))</f>
        <v>0</v>
      </c>
      <c r="H46" s="226">
        <f ca="1">IF(ROWS($1:32)&gt;COUNT(Dong),"",OFFSET('331 - TH'!H$1,SMALL(Dong,ROWS($1:32)),))</f>
        <v>2043440</v>
      </c>
      <c r="I46" s="113">
        <f t="shared" ca="1" si="0"/>
        <v>0</v>
      </c>
      <c r="J46" s="113">
        <f t="shared" ca="1" si="1"/>
        <v>81551690</v>
      </c>
    </row>
    <row r="47" spans="1:10" s="229" customFormat="1" ht="16.5" customHeight="1">
      <c r="A47" s="223">
        <f ca="1">IF(ROWS($1:33)&gt;COUNT(Dong),"",OFFSET('331 - TH'!A$1,SMALL(Dong,ROWS($1:33)),))</f>
        <v>42098</v>
      </c>
      <c r="B47" s="223" t="str">
        <f ca="1">IF(ROWS($1:33)&gt;COUNT(Dong),"",OFFSET('331 - TH'!B$1,SMALL(Dong,ROWS($1:33)),))</f>
        <v>GBN</v>
      </c>
      <c r="C47" s="223">
        <f ca="1">IF(ROWS($1:33)&gt;COUNT(Dong),"",OFFSET('331 - TH'!C$1,SMALL(Dong,ROWS($1:33)),))</f>
        <v>42098</v>
      </c>
      <c r="D47" s="224" t="str">
        <f ca="1">IF(ROWS($1:33)&gt;COUNT(Dong),"",OFFSET('331 - TH'!D$1,SMALL(Dong,ROWS($1:33)),))</f>
        <v>Thanh toán tiền điện kỳ 3 T03/2015</v>
      </c>
      <c r="E47" s="225" t="str">
        <f ca="1">IF(ROWS($1:33)&gt;COUNT(Dong),"",OFFSET('331 - TH'!F$1,SMALL(Dong,ROWS($1:33)),))</f>
        <v>1121</v>
      </c>
      <c r="F47" s="226"/>
      <c r="G47" s="226">
        <f ca="1">IF(ROWS($1:33)&gt;COUNT(Dong),"",OFFSET('331 - TH'!G$1,SMALL(Dong,ROWS($1:33)),))</f>
        <v>17922520</v>
      </c>
      <c r="H47" s="226">
        <f ca="1">IF(ROWS($1:33)&gt;COUNT(Dong),"",OFFSET('331 - TH'!H$1,SMALL(Dong,ROWS($1:33)),))</f>
        <v>0</v>
      </c>
      <c r="I47" s="113">
        <f t="shared" ca="1" si="0"/>
        <v>0</v>
      </c>
      <c r="J47" s="113">
        <f t="shared" ca="1" si="1"/>
        <v>63629170</v>
      </c>
    </row>
    <row r="48" spans="1:10" s="229" customFormat="1" ht="16.5" customHeight="1">
      <c r="A48" s="223">
        <f ca="1">IF(ROWS($1:34)&gt;COUNT(Dong),"",OFFSET('331 - TH'!A$1,SMALL(Dong,ROWS($1:34)),))</f>
        <v>42115</v>
      </c>
      <c r="B48" s="223" t="str">
        <f ca="1">IF(ROWS($1:34)&gt;COUNT(Dong),"",OFFSET('331 - TH'!B$1,SMALL(Dong,ROWS($1:34)),))</f>
        <v>GBN</v>
      </c>
      <c r="C48" s="223">
        <f ca="1">IF(ROWS($1:34)&gt;COUNT(Dong),"",OFFSET('331 - TH'!C$1,SMALL(Dong,ROWS($1:34)),))</f>
        <v>42115</v>
      </c>
      <c r="D48" s="224" t="str">
        <f ca="1">IF(ROWS($1:34)&gt;COUNT(Dong),"",OFFSET('331 - TH'!D$1,SMALL(Dong,ROWS($1:34)),))</f>
        <v>Thanh toán tiền điện kỳ 1 T04/2015</v>
      </c>
      <c r="E48" s="225" t="str">
        <f ca="1">IF(ROWS($1:34)&gt;COUNT(Dong),"",OFFSET('331 - TH'!F$1,SMALL(Dong,ROWS($1:34)),))</f>
        <v>1121</v>
      </c>
      <c r="F48" s="226"/>
      <c r="G48" s="226">
        <f ca="1">IF(ROWS($1:34)&gt;COUNT(Dong),"",OFFSET('331 - TH'!G$1,SMALL(Dong,ROWS($1:34)),))</f>
        <v>22291390</v>
      </c>
      <c r="H48" s="226">
        <f ca="1">IF(ROWS($1:34)&gt;COUNT(Dong),"",OFFSET('331 - TH'!H$1,SMALL(Dong,ROWS($1:34)),))</f>
        <v>0</v>
      </c>
      <c r="I48" s="113">
        <f t="shared" ca="1" si="0"/>
        <v>0</v>
      </c>
      <c r="J48" s="113">
        <f t="shared" ca="1" si="1"/>
        <v>41337780</v>
      </c>
    </row>
    <row r="49" spans="1:10" s="229" customFormat="1" ht="16.5" customHeight="1">
      <c r="A49" s="223">
        <f ca="1">IF(ROWS($1:35)&gt;COUNT(Dong),"",OFFSET('331 - TH'!A$1,SMALL(Dong,ROWS($1:35)),))</f>
        <v>42130</v>
      </c>
      <c r="B49" s="223" t="str">
        <f ca="1">IF(ROWS($1:35)&gt;COUNT(Dong),"",OFFSET('331 - TH'!B$1,SMALL(Dong,ROWS($1:35)),))</f>
        <v>CTGS</v>
      </c>
      <c r="C49" s="223">
        <f ca="1">IF(ROWS($1:35)&gt;COUNT(Dong),"",OFFSET('331 - TH'!C$1,SMALL(Dong,ROWS($1:35)),))</f>
        <v>42130</v>
      </c>
      <c r="D49" s="224" t="str">
        <f ca="1">IF(ROWS($1:35)&gt;COUNT(Dong),"",OFFSET('331 - TH'!D$1,SMALL(Dong,ROWS($1:35)),))</f>
        <v>Điện kỳ 1 T05/2015</v>
      </c>
      <c r="E49" s="225" t="str">
        <f ca="1">IF(ROWS($1:35)&gt;COUNT(Dong),"",OFFSET('331 - TH'!F$1,SMALL(Dong,ROWS($1:35)),))</f>
        <v>154</v>
      </c>
      <c r="F49" s="226"/>
      <c r="G49" s="226">
        <f ca="1">IF(ROWS($1:35)&gt;COUNT(Dong),"",OFFSET('331 - TH'!G$1,SMALL(Dong,ROWS($1:35)),))</f>
        <v>0</v>
      </c>
      <c r="H49" s="226">
        <f ca="1">IF(ROWS($1:35)&gt;COUNT(Dong),"",OFFSET('331 - TH'!H$1,SMALL(Dong,ROWS($1:35)),))</f>
        <v>21945100</v>
      </c>
      <c r="I49" s="113">
        <f t="shared" ca="1" si="0"/>
        <v>0</v>
      </c>
      <c r="J49" s="113">
        <f t="shared" ca="1" si="1"/>
        <v>63282880</v>
      </c>
    </row>
    <row r="50" spans="1:10" s="229" customFormat="1" ht="16.5" customHeight="1">
      <c r="A50" s="223">
        <f ca="1">IF(ROWS($1:36)&gt;COUNT(Dong),"",OFFSET('331 - TH'!A$1,SMALL(Dong,ROWS($1:36)),))</f>
        <v>42130</v>
      </c>
      <c r="B50" s="223" t="str">
        <f ca="1">IF(ROWS($1:36)&gt;COUNT(Dong),"",OFFSET('331 - TH'!B$1,SMALL(Dong,ROWS($1:36)),))</f>
        <v>CTGS</v>
      </c>
      <c r="C50" s="223">
        <f ca="1">IF(ROWS($1:36)&gt;COUNT(Dong),"",OFFSET('331 - TH'!C$1,SMALL(Dong,ROWS($1:36)),))</f>
        <v>42130</v>
      </c>
      <c r="D50" s="224" t="str">
        <f ca="1">IF(ROWS($1:36)&gt;COUNT(Dong),"",OFFSET('331 - TH'!D$1,SMALL(Dong,ROWS($1:36)),))</f>
        <v>VAT Tiền điện kỳ 1 T05/2015</v>
      </c>
      <c r="E50" s="225" t="str">
        <f ca="1">IF(ROWS($1:36)&gt;COUNT(Dong),"",OFFSET('331 - TH'!F$1,SMALL(Dong,ROWS($1:36)),))</f>
        <v>1331</v>
      </c>
      <c r="F50" s="226"/>
      <c r="G50" s="226">
        <f ca="1">IF(ROWS($1:36)&gt;COUNT(Dong),"",OFFSET('331 - TH'!G$1,SMALL(Dong,ROWS($1:36)),))</f>
        <v>0</v>
      </c>
      <c r="H50" s="226">
        <f ca="1">IF(ROWS($1:36)&gt;COUNT(Dong),"",OFFSET('331 - TH'!H$1,SMALL(Dong,ROWS($1:36)),))</f>
        <v>2194510</v>
      </c>
      <c r="I50" s="113">
        <f t="shared" ca="1" si="0"/>
        <v>0</v>
      </c>
      <c r="J50" s="113">
        <f t="shared" ca="1" si="1"/>
        <v>65477390</v>
      </c>
    </row>
    <row r="51" spans="1:10" s="229" customFormat="1" ht="16.5" customHeight="1">
      <c r="A51" s="223">
        <f ca="1">IF(ROWS($1:37)&gt;COUNT(Dong),"",OFFSET('331 - TH'!A$1,SMALL(Dong,ROWS($1:37)),))</f>
        <v>42128</v>
      </c>
      <c r="B51" s="223" t="str">
        <f ca="1">IF(ROWS($1:37)&gt;COUNT(Dong),"",OFFSET('331 - TH'!B$1,SMALL(Dong,ROWS($1:37)),))</f>
        <v>CHI</v>
      </c>
      <c r="C51" s="223">
        <f ca="1">IF(ROWS($1:37)&gt;COUNT(Dong),"",OFFSET('331 - TH'!C$1,SMALL(Dong,ROWS($1:37)),))</f>
        <v>42128</v>
      </c>
      <c r="D51" s="224" t="str">
        <f ca="1">IF(ROWS($1:37)&gt;COUNT(Dong),"",OFFSET('331 - TH'!D$1,SMALL(Dong,ROWS($1:37)),))</f>
        <v>Thanh toán tiền điện kỳ 2 T04/2015</v>
      </c>
      <c r="E51" s="225" t="str">
        <f ca="1">IF(ROWS($1:37)&gt;COUNT(Dong),"",OFFSET('331 - TH'!F$1,SMALL(Dong,ROWS($1:37)),))</f>
        <v>1111</v>
      </c>
      <c r="F51" s="226"/>
      <c r="G51" s="226">
        <f ca="1">IF(ROWS($1:37)&gt;COUNT(Dong),"",OFFSET('331 - TH'!G$1,SMALL(Dong,ROWS($1:37)),))</f>
        <v>18859940</v>
      </c>
      <c r="H51" s="226">
        <f ca="1">IF(ROWS($1:37)&gt;COUNT(Dong),"",OFFSET('331 - TH'!H$1,SMALL(Dong,ROWS($1:37)),))</f>
        <v>0</v>
      </c>
      <c r="I51" s="113">
        <f t="shared" ca="1" si="0"/>
        <v>0</v>
      </c>
      <c r="J51" s="113">
        <f t="shared" ca="1" si="1"/>
        <v>46617450</v>
      </c>
    </row>
    <row r="52" spans="1:10" s="229" customFormat="1" ht="16.5" customHeight="1">
      <c r="A52" s="223">
        <f ca="1">IF(ROWS($1:38)&gt;COUNT(Dong),"",OFFSET('331 - TH'!A$1,SMALL(Dong,ROWS($1:38)),))</f>
        <v>42137</v>
      </c>
      <c r="B52" s="223" t="str">
        <f ca="1">IF(ROWS($1:38)&gt;COUNT(Dong),"",OFFSET('331 - TH'!B$1,SMALL(Dong,ROWS($1:38)),))</f>
        <v>GBN</v>
      </c>
      <c r="C52" s="223">
        <f ca="1">IF(ROWS($1:38)&gt;COUNT(Dong),"",OFFSET('331 - TH'!C$1,SMALL(Dong,ROWS($1:38)),))</f>
        <v>42137</v>
      </c>
      <c r="D52" s="224" t="str">
        <f ca="1">IF(ROWS($1:38)&gt;COUNT(Dong),"",OFFSET('331 - TH'!D$1,SMALL(Dong,ROWS($1:38)),))</f>
        <v>Thanh toán tiền điện kỳ 3 T04/2015</v>
      </c>
      <c r="E52" s="225" t="str">
        <f ca="1">IF(ROWS($1:38)&gt;COUNT(Dong),"",OFFSET('331 - TH'!F$1,SMALL(Dong,ROWS($1:38)),))</f>
        <v>1121</v>
      </c>
      <c r="F52" s="226"/>
      <c r="G52" s="226">
        <f ca="1">IF(ROWS($1:38)&gt;COUNT(Dong),"",OFFSET('331 - TH'!G$1,SMALL(Dong,ROWS($1:38)),))</f>
        <v>22477840</v>
      </c>
      <c r="H52" s="226">
        <f ca="1">IF(ROWS($1:38)&gt;COUNT(Dong),"",OFFSET('331 - TH'!H$1,SMALL(Dong,ROWS($1:38)),))</f>
        <v>0</v>
      </c>
      <c r="I52" s="113">
        <f t="shared" ca="1" si="0"/>
        <v>0</v>
      </c>
      <c r="J52" s="113">
        <f t="shared" ca="1" si="1"/>
        <v>24139610</v>
      </c>
    </row>
    <row r="53" spans="1:10" s="229" customFormat="1" ht="16.5" customHeight="1">
      <c r="A53" s="223">
        <f ca="1">IF(ROWS($1:39)&gt;COUNT(Dong),"",OFFSET('331 - TH'!A$1,SMALL(Dong,ROWS($1:39)),))</f>
        <v>42146</v>
      </c>
      <c r="B53" s="223" t="str">
        <f ca="1">IF(ROWS($1:39)&gt;COUNT(Dong),"",OFFSET('331 - TH'!B$1,SMALL(Dong,ROWS($1:39)),))</f>
        <v>GBN</v>
      </c>
      <c r="C53" s="223">
        <f ca="1">IF(ROWS($1:39)&gt;COUNT(Dong),"",OFFSET('331 - TH'!C$1,SMALL(Dong,ROWS($1:39)),))</f>
        <v>42146</v>
      </c>
      <c r="D53" s="224" t="str">
        <f ca="1">IF(ROWS($1:39)&gt;COUNT(Dong),"",OFFSET('331 - TH'!D$1,SMALL(Dong,ROWS($1:39)),))</f>
        <v>Thanh toán tiền điện kỳ 1 T05/2015</v>
      </c>
      <c r="E53" s="225" t="str">
        <f ca="1">IF(ROWS($1:39)&gt;COUNT(Dong),"",OFFSET('331 - TH'!F$1,SMALL(Dong,ROWS($1:39)),))</f>
        <v>1121</v>
      </c>
      <c r="F53" s="226"/>
      <c r="G53" s="226">
        <f ca="1">IF(ROWS($1:39)&gt;COUNT(Dong),"",OFFSET('331 - TH'!G$1,SMALL(Dong,ROWS($1:39)),))</f>
        <v>24139610</v>
      </c>
      <c r="H53" s="226">
        <f ca="1">IF(ROWS($1:39)&gt;COUNT(Dong),"",OFFSET('331 - TH'!H$1,SMALL(Dong,ROWS($1:39)),))</f>
        <v>0</v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>
        <f ca="1">IF(ROWS($1:40)&gt;COUNT(Dong),"",OFFSET('331 - TH'!A$1,SMALL(Dong,ROWS($1:40)),))</f>
        <v>42140</v>
      </c>
      <c r="B54" s="223" t="str">
        <f ca="1">IF(ROWS($1:40)&gt;COUNT(Dong),"",OFFSET('331 - TH'!B$1,SMALL(Dong,ROWS($1:40)),))</f>
        <v>0224723</v>
      </c>
      <c r="C54" s="223">
        <f ca="1">IF(ROWS($1:40)&gt;COUNT(Dong),"",OFFSET('331 - TH'!C$1,SMALL(Dong,ROWS($1:40)),))</f>
        <v>42140</v>
      </c>
      <c r="D54" s="224" t="str">
        <f ca="1">IF(ROWS($1:40)&gt;COUNT(Dong),"",OFFSET('331 - TH'!D$1,SMALL(Dong,ROWS($1:40)),))</f>
        <v>Điện kỳ 2 T05/2015</v>
      </c>
      <c r="E54" s="225" t="str">
        <f ca="1">IF(ROWS($1:40)&gt;COUNT(Dong),"",OFFSET('331 - TH'!F$1,SMALL(Dong,ROWS($1:40)),))</f>
        <v>154</v>
      </c>
      <c r="F54" s="226"/>
      <c r="G54" s="226">
        <f ca="1">IF(ROWS($1:40)&gt;COUNT(Dong),"",OFFSET('331 - TH'!G$1,SMALL(Dong,ROWS($1:40)),))</f>
        <v>0</v>
      </c>
      <c r="H54" s="226">
        <f ca="1">IF(ROWS($1:40)&gt;COUNT(Dong),"",OFFSET('331 - TH'!H$1,SMALL(Dong,ROWS($1:40)),))</f>
        <v>37494900</v>
      </c>
      <c r="I54" s="113">
        <f t="shared" ca="1" si="0"/>
        <v>0</v>
      </c>
      <c r="J54" s="113">
        <f t="shared" ca="1" si="1"/>
        <v>37494900</v>
      </c>
    </row>
    <row r="55" spans="1:10" s="229" customFormat="1" ht="16.5" customHeight="1">
      <c r="A55" s="223">
        <f ca="1">IF(ROWS($1:41)&gt;COUNT(Dong),"",OFFSET('331 - TH'!A$1,SMALL(Dong,ROWS($1:41)),))</f>
        <v>42140</v>
      </c>
      <c r="B55" s="223" t="str">
        <f ca="1">IF(ROWS($1:41)&gt;COUNT(Dong),"",OFFSET('331 - TH'!B$1,SMALL(Dong,ROWS($1:41)),))</f>
        <v>0224723</v>
      </c>
      <c r="C55" s="223">
        <f ca="1">IF(ROWS($1:41)&gt;COUNT(Dong),"",OFFSET('331 - TH'!C$1,SMALL(Dong,ROWS($1:41)),))</f>
        <v>42140</v>
      </c>
      <c r="D55" s="224" t="str">
        <f ca="1">IF(ROWS($1:41)&gt;COUNT(Dong),"",OFFSET('331 - TH'!D$1,SMALL(Dong,ROWS($1:41)),))</f>
        <v>VAT Tiền điện kỳ 2 T05/2015</v>
      </c>
      <c r="E55" s="225" t="str">
        <f ca="1">IF(ROWS($1:41)&gt;COUNT(Dong),"",OFFSET('331 - TH'!F$1,SMALL(Dong,ROWS($1:41)),))</f>
        <v>1331</v>
      </c>
      <c r="F55" s="226"/>
      <c r="G55" s="226">
        <f ca="1">IF(ROWS($1:41)&gt;COUNT(Dong),"",OFFSET('331 - TH'!G$1,SMALL(Dong,ROWS($1:41)),))</f>
        <v>0</v>
      </c>
      <c r="H55" s="226">
        <f ca="1">IF(ROWS($1:41)&gt;COUNT(Dong),"",OFFSET('331 - TH'!H$1,SMALL(Dong,ROWS($1:41)),))</f>
        <v>3749490</v>
      </c>
      <c r="I55" s="113">
        <f t="shared" ca="1" si="0"/>
        <v>0</v>
      </c>
      <c r="J55" s="113">
        <f t="shared" ca="1" si="1"/>
        <v>41244390</v>
      </c>
    </row>
    <row r="56" spans="1:10" s="229" customFormat="1" ht="16.5" customHeight="1">
      <c r="A56" s="223">
        <f ca="1">IF(ROWS($1:42)&gt;COUNT(Dong),"",OFFSET('331 - TH'!A$1,SMALL(Dong,ROWS($1:42)),))</f>
        <v>42150</v>
      </c>
      <c r="B56" s="223" t="str">
        <f ca="1">IF(ROWS($1:42)&gt;COUNT(Dong),"",OFFSET('331 - TH'!B$1,SMALL(Dong,ROWS($1:42)),))</f>
        <v>0231653</v>
      </c>
      <c r="C56" s="223">
        <f ca="1">IF(ROWS($1:42)&gt;COUNT(Dong),"",OFFSET('331 - TH'!C$1,SMALL(Dong,ROWS($1:42)),))</f>
        <v>42150</v>
      </c>
      <c r="D56" s="224" t="str">
        <f ca="1">IF(ROWS($1:42)&gt;COUNT(Dong),"",OFFSET('331 - TH'!D$1,SMALL(Dong,ROWS($1:42)),))</f>
        <v>Điện kỳ 3 T05/2015</v>
      </c>
      <c r="E56" s="225" t="str">
        <f ca="1">IF(ROWS($1:42)&gt;COUNT(Dong),"",OFFSET('331 - TH'!F$1,SMALL(Dong,ROWS($1:42)),))</f>
        <v>154</v>
      </c>
      <c r="F56" s="226"/>
      <c r="G56" s="226">
        <f ca="1">IF(ROWS($1:42)&gt;COUNT(Dong),"",OFFSET('331 - TH'!G$1,SMALL(Dong,ROWS($1:42)),))</f>
        <v>0</v>
      </c>
      <c r="H56" s="226">
        <f ca="1">IF(ROWS($1:42)&gt;COUNT(Dong),"",OFFSET('331 - TH'!H$1,SMALL(Dong,ROWS($1:42)),))</f>
        <v>38442600</v>
      </c>
      <c r="I56" s="113">
        <f t="shared" ca="1" si="0"/>
        <v>0</v>
      </c>
      <c r="J56" s="113">
        <f t="shared" ca="1" si="1"/>
        <v>79686990</v>
      </c>
    </row>
    <row r="57" spans="1:10" s="229" customFormat="1" ht="16.5" customHeight="1">
      <c r="A57" s="223">
        <f ca="1">IF(ROWS($1:43)&gt;COUNT(Dong),"",OFFSET('331 - TH'!A$1,SMALL(Dong,ROWS($1:43)),))</f>
        <v>42150</v>
      </c>
      <c r="B57" s="223" t="str">
        <f ca="1">IF(ROWS($1:43)&gt;COUNT(Dong),"",OFFSET('331 - TH'!B$1,SMALL(Dong,ROWS($1:43)),))</f>
        <v>0231653</v>
      </c>
      <c r="C57" s="223">
        <f ca="1">IF(ROWS($1:43)&gt;COUNT(Dong),"",OFFSET('331 - TH'!C$1,SMALL(Dong,ROWS($1:43)),))</f>
        <v>42150</v>
      </c>
      <c r="D57" s="224" t="str">
        <f ca="1">IF(ROWS($1:43)&gt;COUNT(Dong),"",OFFSET('331 - TH'!D$1,SMALL(Dong,ROWS($1:43)),))</f>
        <v>VAT Tiền điện kỳ 3 T05/2015</v>
      </c>
      <c r="E57" s="225" t="str">
        <f ca="1">IF(ROWS($1:43)&gt;COUNT(Dong),"",OFFSET('331 - TH'!F$1,SMALL(Dong,ROWS($1:43)),))</f>
        <v>1331</v>
      </c>
      <c r="F57" s="226"/>
      <c r="G57" s="226">
        <f ca="1">IF(ROWS($1:43)&gt;COUNT(Dong),"",OFFSET('331 - TH'!G$1,SMALL(Dong,ROWS($1:43)),))</f>
        <v>0</v>
      </c>
      <c r="H57" s="226">
        <f ca="1">IF(ROWS($1:43)&gt;COUNT(Dong),"",OFFSET('331 - TH'!H$1,SMALL(Dong,ROWS($1:43)),))</f>
        <v>3844260</v>
      </c>
      <c r="I57" s="113">
        <f t="shared" ca="1" si="0"/>
        <v>0</v>
      </c>
      <c r="J57" s="113">
        <f t="shared" ca="1" si="1"/>
        <v>83531250</v>
      </c>
    </row>
    <row r="58" spans="1:10" s="229" customFormat="1" ht="16.5" customHeight="1">
      <c r="A58" s="223">
        <f ca="1">IF(ROWS($1:44)&gt;COUNT(Dong),"",OFFSET('331 - TH'!A$1,SMALL(Dong,ROWS($1:44)),))</f>
        <v>42161</v>
      </c>
      <c r="B58" s="223" t="str">
        <f ca="1">IF(ROWS($1:44)&gt;COUNT(Dong),"",OFFSET('331 - TH'!B$1,SMALL(Dong,ROWS($1:44)),))</f>
        <v>0232178</v>
      </c>
      <c r="C58" s="223">
        <f ca="1">IF(ROWS($1:44)&gt;COUNT(Dong),"",OFFSET('331 - TH'!C$1,SMALL(Dong,ROWS($1:44)),))</f>
        <v>42161</v>
      </c>
      <c r="D58" s="224" t="str">
        <f ca="1">IF(ROWS($1:44)&gt;COUNT(Dong),"",OFFSET('331 - TH'!D$1,SMALL(Dong,ROWS($1:44)),))</f>
        <v>Điện kỳ 1 T06/2015</v>
      </c>
      <c r="E58" s="225" t="str">
        <f ca="1">IF(ROWS($1:44)&gt;COUNT(Dong),"",OFFSET('331 - TH'!F$1,SMALL(Dong,ROWS($1:44)),))</f>
        <v>154</v>
      </c>
      <c r="F58" s="226"/>
      <c r="G58" s="226">
        <f ca="1">IF(ROWS($1:44)&gt;COUNT(Dong),"",OFFSET('331 - TH'!G$1,SMALL(Dong,ROWS($1:44)),))</f>
        <v>0</v>
      </c>
      <c r="H58" s="226">
        <f ca="1">IF(ROWS($1:44)&gt;COUNT(Dong),"",OFFSET('331 - TH'!H$1,SMALL(Dong,ROWS($1:44)),))</f>
        <v>21829500</v>
      </c>
      <c r="I58" s="113">
        <f t="shared" ca="1" si="0"/>
        <v>0</v>
      </c>
      <c r="J58" s="113">
        <f t="shared" ca="1" si="1"/>
        <v>105360750</v>
      </c>
    </row>
    <row r="59" spans="1:10" s="229" customFormat="1" ht="16.5" customHeight="1">
      <c r="A59" s="223">
        <f ca="1">IF(ROWS($1:45)&gt;COUNT(Dong),"",OFFSET('331 - TH'!A$1,SMALL(Dong,ROWS($1:45)),))</f>
        <v>42161</v>
      </c>
      <c r="B59" s="223" t="str">
        <f ca="1">IF(ROWS($1:45)&gt;COUNT(Dong),"",OFFSET('331 - TH'!B$1,SMALL(Dong,ROWS($1:45)),))</f>
        <v>0232178</v>
      </c>
      <c r="C59" s="223">
        <f ca="1">IF(ROWS($1:45)&gt;COUNT(Dong),"",OFFSET('331 - TH'!C$1,SMALL(Dong,ROWS($1:45)),))</f>
        <v>42161</v>
      </c>
      <c r="D59" s="224" t="str">
        <f ca="1">IF(ROWS($1:45)&gt;COUNT(Dong),"",OFFSET('331 - TH'!D$1,SMALL(Dong,ROWS($1:45)),))</f>
        <v>VAT điện kỳ 1 T06/2015</v>
      </c>
      <c r="E59" s="225" t="str">
        <f ca="1">IF(ROWS($1:45)&gt;COUNT(Dong),"",OFFSET('331 - TH'!F$1,SMALL(Dong,ROWS($1:45)),))</f>
        <v>1331</v>
      </c>
      <c r="F59" s="226"/>
      <c r="G59" s="226">
        <f ca="1">IF(ROWS($1:45)&gt;COUNT(Dong),"",OFFSET('331 - TH'!G$1,SMALL(Dong,ROWS($1:45)),))</f>
        <v>0</v>
      </c>
      <c r="H59" s="226">
        <f ca="1">IF(ROWS($1:45)&gt;COUNT(Dong),"",OFFSET('331 - TH'!H$1,SMALL(Dong,ROWS($1:45)),))</f>
        <v>2182950</v>
      </c>
      <c r="I59" s="113">
        <f t="shared" ca="1" si="0"/>
        <v>0</v>
      </c>
      <c r="J59" s="113">
        <f t="shared" ca="1" si="1"/>
        <v>107543700</v>
      </c>
    </row>
    <row r="60" spans="1:10" s="229" customFormat="1" ht="16.5" customHeight="1">
      <c r="A60" s="223">
        <f ca="1">IF(ROWS($1:46)&gt;COUNT(Dong),"",OFFSET('331 - TH'!A$1,SMALL(Dong,ROWS($1:46)),))</f>
        <v>42171</v>
      </c>
      <c r="B60" s="223" t="str">
        <f ca="1">IF(ROWS($1:46)&gt;COUNT(Dong),"",OFFSET('331 - TH'!B$1,SMALL(Dong,ROWS($1:46)),))</f>
        <v>0277252</v>
      </c>
      <c r="C60" s="223">
        <f ca="1">IF(ROWS($1:46)&gt;COUNT(Dong),"",OFFSET('331 - TH'!C$1,SMALL(Dong,ROWS($1:46)),))</f>
        <v>42171</v>
      </c>
      <c r="D60" s="224" t="str">
        <f ca="1">IF(ROWS($1:46)&gt;COUNT(Dong),"",OFFSET('331 - TH'!D$1,SMALL(Dong,ROWS($1:46)),))</f>
        <v>Điện kỳ 2 T06/2015</v>
      </c>
      <c r="E60" s="225" t="str">
        <f ca="1">IF(ROWS($1:46)&gt;COUNT(Dong),"",OFFSET('331 - TH'!F$1,SMALL(Dong,ROWS($1:46)),))</f>
        <v>154</v>
      </c>
      <c r="F60" s="226"/>
      <c r="G60" s="226">
        <f ca="1">IF(ROWS($1:46)&gt;COUNT(Dong),"",OFFSET('331 - TH'!G$1,SMALL(Dong,ROWS($1:46)),))</f>
        <v>0</v>
      </c>
      <c r="H60" s="226">
        <f ca="1">IF(ROWS($1:46)&gt;COUNT(Dong),"",OFFSET('331 - TH'!H$1,SMALL(Dong,ROWS($1:46)),))</f>
        <v>18244500</v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125788200</v>
      </c>
    </row>
    <row r="61" spans="1:10" s="229" customFormat="1" ht="16.5" customHeight="1">
      <c r="A61" s="223">
        <f ca="1">IF(ROWS($1:47)&gt;COUNT(Dong),"",OFFSET('331 - TH'!A$1,SMALL(Dong,ROWS($1:47)),))</f>
        <v>42171</v>
      </c>
      <c r="B61" s="223" t="str">
        <f ca="1">IF(ROWS($1:47)&gt;COUNT(Dong),"",OFFSET('331 - TH'!B$1,SMALL(Dong,ROWS($1:47)),))</f>
        <v>0277252</v>
      </c>
      <c r="C61" s="223">
        <f ca="1">IF(ROWS($1:47)&gt;COUNT(Dong),"",OFFSET('331 - TH'!C$1,SMALL(Dong,ROWS($1:47)),))</f>
        <v>42171</v>
      </c>
      <c r="D61" s="224" t="str">
        <f ca="1">IF(ROWS($1:47)&gt;COUNT(Dong),"",OFFSET('331 - TH'!D$1,SMALL(Dong,ROWS($1:47)),))</f>
        <v>VAT điện kỳ 2 T06/2015</v>
      </c>
      <c r="E61" s="225" t="str">
        <f ca="1">IF(ROWS($1:47)&gt;COUNT(Dong),"",OFFSET('331 - TH'!F$1,SMALL(Dong,ROWS($1:47)),))</f>
        <v>1331</v>
      </c>
      <c r="F61" s="226"/>
      <c r="G61" s="226">
        <f ca="1">IF(ROWS($1:47)&gt;COUNT(Dong),"",OFFSET('331 - TH'!G$1,SMALL(Dong,ROWS($1:47)),))</f>
        <v>0</v>
      </c>
      <c r="H61" s="226">
        <f ca="1">IF(ROWS($1:47)&gt;COUNT(Dong),"",OFFSET('331 - TH'!H$1,SMALL(Dong,ROWS($1:47)),))</f>
        <v>1824450</v>
      </c>
      <c r="I61" s="113">
        <f t="shared" ca="1" si="6"/>
        <v>0</v>
      </c>
      <c r="J61" s="113">
        <f t="shared" ca="1" si="7"/>
        <v>127612650</v>
      </c>
    </row>
    <row r="62" spans="1:10" s="229" customFormat="1" ht="16.5" customHeight="1">
      <c r="A62" s="223">
        <f ca="1">IF(ROWS($1:48)&gt;COUNT(Dong),"",OFFSET('331 - TH'!A$1,SMALL(Dong,ROWS($1:48)),))</f>
        <v>42181</v>
      </c>
      <c r="B62" s="223" t="str">
        <f ca="1">IF(ROWS($1:48)&gt;COUNT(Dong),"",OFFSET('331 - TH'!B$1,SMALL(Dong,ROWS($1:48)),))</f>
        <v>0279494</v>
      </c>
      <c r="C62" s="223">
        <f ca="1">IF(ROWS($1:48)&gt;COUNT(Dong),"",OFFSET('331 - TH'!C$1,SMALL(Dong,ROWS($1:48)),))</f>
        <v>42181</v>
      </c>
      <c r="D62" s="224" t="str">
        <f ca="1">IF(ROWS($1:48)&gt;COUNT(Dong),"",OFFSET('331 - TH'!D$1,SMALL(Dong,ROWS($1:48)),))</f>
        <v>Điện kỳ 3 T06/2015</v>
      </c>
      <c r="E62" s="225" t="str">
        <f ca="1">IF(ROWS($1:48)&gt;COUNT(Dong),"",OFFSET('331 - TH'!F$1,SMALL(Dong,ROWS($1:48)),))</f>
        <v>154</v>
      </c>
      <c r="F62" s="226"/>
      <c r="G62" s="226">
        <f ca="1">IF(ROWS($1:48)&gt;COUNT(Dong),"",OFFSET('331 - TH'!G$1,SMALL(Dong,ROWS($1:48)),))</f>
        <v>0</v>
      </c>
      <c r="H62" s="226">
        <f ca="1">IF(ROWS($1:48)&gt;COUNT(Dong),"",OFFSET('331 - TH'!H$1,SMALL(Dong,ROWS($1:48)),))</f>
        <v>27451100</v>
      </c>
      <c r="I62" s="113">
        <f t="shared" ca="1" si="6"/>
        <v>0</v>
      </c>
      <c r="J62" s="113">
        <f t="shared" ca="1" si="7"/>
        <v>155063750</v>
      </c>
    </row>
    <row r="63" spans="1:10" s="229" customFormat="1" ht="16.5" customHeight="1">
      <c r="A63" s="223">
        <f ca="1">IF(ROWS($1:49)&gt;COUNT(Dong),"",OFFSET('331 - TH'!A$1,SMALL(Dong,ROWS($1:49)),))</f>
        <v>42181</v>
      </c>
      <c r="B63" s="223" t="str">
        <f ca="1">IF(ROWS($1:49)&gt;COUNT(Dong),"",OFFSET('331 - TH'!B$1,SMALL(Dong,ROWS($1:49)),))</f>
        <v>0279494</v>
      </c>
      <c r="C63" s="223">
        <f ca="1">IF(ROWS($1:49)&gt;COUNT(Dong),"",OFFSET('331 - TH'!C$1,SMALL(Dong,ROWS($1:49)),))</f>
        <v>42181</v>
      </c>
      <c r="D63" s="224" t="str">
        <f ca="1">IF(ROWS($1:49)&gt;COUNT(Dong),"",OFFSET('331 - TH'!D$1,SMALL(Dong,ROWS($1:49)),))</f>
        <v>VAT điện kỳ 3 T06/2015</v>
      </c>
      <c r="E63" s="225" t="str">
        <f ca="1">IF(ROWS($1:49)&gt;COUNT(Dong),"",OFFSET('331 - TH'!F$1,SMALL(Dong,ROWS($1:49)),))</f>
        <v>1331</v>
      </c>
      <c r="F63" s="226"/>
      <c r="G63" s="226">
        <f ca="1">IF(ROWS($1:49)&gt;COUNT(Dong),"",OFFSET('331 - TH'!G$1,SMALL(Dong,ROWS($1:49)),))</f>
        <v>0</v>
      </c>
      <c r="H63" s="226">
        <f ca="1">IF(ROWS($1:49)&gt;COUNT(Dong),"",OFFSET('331 - TH'!H$1,SMALL(Dong,ROWS($1:49)),))</f>
        <v>2745110</v>
      </c>
      <c r="I63" s="113">
        <f t="shared" ca="1" si="6"/>
        <v>0</v>
      </c>
      <c r="J63" s="113">
        <f t="shared" ca="1" si="7"/>
        <v>157808860</v>
      </c>
    </row>
    <row r="64" spans="1:10" s="229" customFormat="1" ht="16.5" customHeight="1">
      <c r="A64" s="223">
        <f ca="1">IF(ROWS($1:50)&gt;COUNT(Dong),"",OFFSET('331 - TH'!A$1,SMALL(Dong,ROWS($1:50)),))</f>
        <v>42159</v>
      </c>
      <c r="B64" s="223" t="str">
        <f ca="1">IF(ROWS($1:50)&gt;COUNT(Dong),"",OFFSET('331 - TH'!B$1,SMALL(Dong,ROWS($1:50)),))</f>
        <v>GBN</v>
      </c>
      <c r="C64" s="223">
        <f ca="1">IF(ROWS($1:50)&gt;COUNT(Dong),"",OFFSET('331 - TH'!C$1,SMALL(Dong,ROWS($1:50)),))</f>
        <v>42159</v>
      </c>
      <c r="D64" s="224" t="str">
        <f ca="1">IF(ROWS($1:50)&gt;COUNT(Dong),"",OFFSET('331 - TH'!D$1,SMALL(Dong,ROWS($1:50)),))</f>
        <v>Q11 - Thanh toán tiền điện kỳ 3 T5/2015 - Điện lực</v>
      </c>
      <c r="E64" s="225" t="str">
        <f ca="1">IF(ROWS($1:50)&gt;COUNT(Dong),"",OFFSET('331 - TH'!F$1,SMALL(Dong,ROWS($1:50)),))</f>
        <v>1121</v>
      </c>
      <c r="F64" s="226"/>
      <c r="G64" s="226">
        <f ca="1">IF(ROWS($1:50)&gt;COUNT(Dong),"",OFFSET('331 - TH'!G$1,SMALL(Dong,ROWS($1:50)),))</f>
        <v>42286860</v>
      </c>
      <c r="H64" s="226">
        <f ca="1">IF(ROWS($1:50)&gt;COUNT(Dong),"",OFFSET('331 - TH'!H$1,SMALL(Dong,ROWS($1:50)),))</f>
        <v>0</v>
      </c>
      <c r="I64" s="113">
        <f t="shared" ca="1" si="6"/>
        <v>0</v>
      </c>
      <c r="J64" s="113">
        <f t="shared" ca="1" si="7"/>
        <v>115522000</v>
      </c>
    </row>
    <row r="65" spans="1:10" s="229" customFormat="1" ht="16.5" customHeight="1">
      <c r="A65" s="223">
        <f ca="1">IF(ROWS($1:51)&gt;COUNT(Dong),"",OFFSET('331 - TH'!A$1,SMALL(Dong,ROWS($1:51)),))</f>
        <v>42170</v>
      </c>
      <c r="B65" s="223" t="str">
        <f ca="1">IF(ROWS($1:51)&gt;COUNT(Dong),"",OFFSET('331 - TH'!B$1,SMALL(Dong,ROWS($1:51)),))</f>
        <v>GBN</v>
      </c>
      <c r="C65" s="223">
        <f ca="1">IF(ROWS($1:51)&gt;COUNT(Dong),"",OFFSET('331 - TH'!C$1,SMALL(Dong,ROWS($1:51)),))</f>
        <v>42170</v>
      </c>
      <c r="D65" s="224" t="str">
        <f ca="1">IF(ROWS($1:51)&gt;COUNT(Dong),"",OFFSET('331 - TH'!D$1,SMALL(Dong,ROWS($1:51)),))</f>
        <v>Q11 - Thanh toán tiền điện kỳ 1 T6/2015 - Điện lực</v>
      </c>
      <c r="E65" s="225" t="str">
        <f ca="1">IF(ROWS($1:51)&gt;COUNT(Dong),"",OFFSET('331 - TH'!F$1,SMALL(Dong,ROWS($1:51)),))</f>
        <v>1121</v>
      </c>
      <c r="F65" s="226"/>
      <c r="G65" s="226">
        <f ca="1">IF(ROWS($1:51)&gt;COUNT(Dong),"",OFFSET('331 - TH'!G$1,SMALL(Dong,ROWS($1:51)),))</f>
        <v>24012450</v>
      </c>
      <c r="H65" s="226">
        <f ca="1">IF(ROWS($1:51)&gt;COUNT(Dong),"",OFFSET('331 - TH'!H$1,SMALL(Dong,ROWS($1:51)),))</f>
        <v>0</v>
      </c>
      <c r="I65" s="113">
        <f t="shared" ca="1" si="6"/>
        <v>0</v>
      </c>
      <c r="J65" s="113">
        <f t="shared" ca="1" si="7"/>
        <v>91509550</v>
      </c>
    </row>
    <row r="66" spans="1:10" s="229" customFormat="1" ht="16.5" customHeight="1">
      <c r="A66" s="223">
        <f ca="1">IF(ROWS($1:52)&gt;COUNT(Dong),"",OFFSET('331 - TH'!A$1,SMALL(Dong,ROWS($1:52)),))</f>
        <v>42184</v>
      </c>
      <c r="B66" s="223" t="str">
        <f ca="1">IF(ROWS($1:52)&gt;COUNT(Dong),"",OFFSET('331 - TH'!B$1,SMALL(Dong,ROWS($1:52)),))</f>
        <v>GBN</v>
      </c>
      <c r="C66" s="223">
        <f ca="1">IF(ROWS($1:52)&gt;COUNT(Dong),"",OFFSET('331 - TH'!C$1,SMALL(Dong,ROWS($1:52)),))</f>
        <v>42184</v>
      </c>
      <c r="D66" s="224" t="str">
        <f ca="1">IF(ROWS($1:52)&gt;COUNT(Dong),"",OFFSET('331 - TH'!D$1,SMALL(Dong,ROWS($1:52)),))</f>
        <v>Q11 - Thanh toán tiền điện kỳ 2 T6/2015 - Điện lực</v>
      </c>
      <c r="E66" s="225" t="str">
        <f ca="1">IF(ROWS($1:52)&gt;COUNT(Dong),"",OFFSET('331 - TH'!F$1,SMALL(Dong,ROWS($1:52)),))</f>
        <v>1121</v>
      </c>
      <c r="F66" s="226"/>
      <c r="G66" s="226">
        <f ca="1">IF(ROWS($1:52)&gt;COUNT(Dong),"",OFFSET('331 - TH'!G$1,SMALL(Dong,ROWS($1:52)),))</f>
        <v>20068950</v>
      </c>
      <c r="H66" s="226">
        <f ca="1">IF(ROWS($1:52)&gt;COUNT(Dong),"",OFFSET('331 - TH'!H$1,SMALL(Dong,ROWS($1:52)),))</f>
        <v>0</v>
      </c>
      <c r="I66" s="113">
        <f t="shared" ca="1" si="6"/>
        <v>0</v>
      </c>
      <c r="J66" s="113">
        <f t="shared" ca="1" si="7"/>
        <v>71440600</v>
      </c>
    </row>
    <row r="67" spans="1:10" s="229" customFormat="1" ht="16.5" customHeight="1">
      <c r="A67" s="223">
        <f ca="1">IF(ROWS($1:53)&gt;COUNT(Dong),"",OFFSET('331 - TH'!A$1,SMALL(Dong,ROWS($1:53)),))</f>
        <v>42157</v>
      </c>
      <c r="B67" s="223" t="str">
        <f ca="1">IF(ROWS($1:53)&gt;COUNT(Dong),"",OFFSET('331 - TH'!B$1,SMALL(Dong,ROWS($1:53)),))</f>
        <v>GBN</v>
      </c>
      <c r="C67" s="223">
        <f ca="1">IF(ROWS($1:53)&gt;COUNT(Dong),"",OFFSET('331 - TH'!C$1,SMALL(Dong,ROWS($1:53)),))</f>
        <v>42157</v>
      </c>
      <c r="D67" s="224" t="str">
        <f ca="1">IF(ROWS($1:53)&gt;COUNT(Dong),"",OFFSET('331 - TH'!D$1,SMALL(Dong,ROWS($1:53)),))</f>
        <v>Q4 - Thanh toán tiền điện kỳ 2 / T5</v>
      </c>
      <c r="E67" s="225" t="str">
        <f ca="1">IF(ROWS($1:53)&gt;COUNT(Dong),"",OFFSET('331 - TH'!F$1,SMALL(Dong,ROWS($1:53)),))</f>
        <v>1121</v>
      </c>
      <c r="F67" s="226"/>
      <c r="G67" s="226">
        <f ca="1">IF(ROWS($1:53)&gt;COUNT(Dong),"",OFFSET('331 - TH'!G$1,SMALL(Dong,ROWS($1:53)),))</f>
        <v>41244390</v>
      </c>
      <c r="H67" s="226">
        <f ca="1">IF(ROWS($1:53)&gt;COUNT(Dong),"",OFFSET('331 - TH'!H$1,SMALL(Dong,ROWS($1:53)),))</f>
        <v>0</v>
      </c>
      <c r="I67" s="113">
        <f t="shared" ca="1" si="6"/>
        <v>0</v>
      </c>
      <c r="J67" s="113">
        <f t="shared" ca="1" si="7"/>
        <v>30196210</v>
      </c>
    </row>
    <row r="68" spans="1:10" s="229" customFormat="1" ht="16.5" customHeight="1">
      <c r="A68" s="223">
        <f ca="1">IF(ROWS($1:54)&gt;COUNT(Dong),"",OFFSET('331 - TH'!A$1,SMALL(Dong,ROWS($1:54)),))</f>
        <v>42191</v>
      </c>
      <c r="B68" s="223" t="str">
        <f ca="1">IF(ROWS($1:54)&gt;COUNT(Dong),"",OFFSET('331 - TH'!B$1,SMALL(Dong,ROWS($1:54)),))</f>
        <v>0280058</v>
      </c>
      <c r="C68" s="223">
        <f ca="1">IF(ROWS($1:54)&gt;COUNT(Dong),"",OFFSET('331 - TH'!C$1,SMALL(Dong,ROWS($1:54)),))</f>
        <v>42191</v>
      </c>
      <c r="D68" s="224" t="str">
        <f ca="1">IF(ROWS($1:54)&gt;COUNT(Dong),"",OFFSET('331 - TH'!D$1,SMALL(Dong,ROWS($1:54)),))</f>
        <v>Điện kỳ 1 T7/2015</v>
      </c>
      <c r="E68" s="225" t="str">
        <f ca="1">IF(ROWS($1:54)&gt;COUNT(Dong),"",OFFSET('331 - TH'!F$1,SMALL(Dong,ROWS($1:54)),))</f>
        <v>154</v>
      </c>
      <c r="F68" s="226"/>
      <c r="G68" s="226">
        <f ca="1">IF(ROWS($1:54)&gt;COUNT(Dong),"",OFFSET('331 - TH'!G$1,SMALL(Dong,ROWS($1:54)),))</f>
        <v>0</v>
      </c>
      <c r="H68" s="226">
        <f ca="1">IF(ROWS($1:54)&gt;COUNT(Dong),"",OFFSET('331 - TH'!H$1,SMALL(Dong,ROWS($1:54)),))</f>
        <v>28885600</v>
      </c>
      <c r="I68" s="113">
        <f t="shared" ca="1" si="6"/>
        <v>0</v>
      </c>
      <c r="J68" s="113">
        <f t="shared" ca="1" si="7"/>
        <v>59081810</v>
      </c>
    </row>
    <row r="69" spans="1:10" s="229" customFormat="1" ht="16.5" customHeight="1">
      <c r="A69" s="223">
        <f ca="1">IF(ROWS($1:55)&gt;COUNT(Dong),"",OFFSET('331 - TH'!A$1,SMALL(Dong,ROWS($1:55)),))</f>
        <v>42191</v>
      </c>
      <c r="B69" s="223" t="str">
        <f ca="1">IF(ROWS($1:55)&gt;COUNT(Dong),"",OFFSET('331 - TH'!B$1,SMALL(Dong,ROWS($1:55)),))</f>
        <v>0280058</v>
      </c>
      <c r="C69" s="223">
        <f ca="1">IF(ROWS($1:55)&gt;COUNT(Dong),"",OFFSET('331 - TH'!C$1,SMALL(Dong,ROWS($1:55)),))</f>
        <v>42191</v>
      </c>
      <c r="D69" s="224" t="str">
        <f ca="1">IF(ROWS($1:55)&gt;COUNT(Dong),"",OFFSET('331 - TH'!D$1,SMALL(Dong,ROWS($1:55)),))</f>
        <v>VAT Điện kỳ 1 T7/2015</v>
      </c>
      <c r="E69" s="225" t="str">
        <f ca="1">IF(ROWS($1:55)&gt;COUNT(Dong),"",OFFSET('331 - TH'!F$1,SMALL(Dong,ROWS($1:55)),))</f>
        <v>1331</v>
      </c>
      <c r="F69" s="226"/>
      <c r="G69" s="226">
        <f ca="1">IF(ROWS($1:55)&gt;COUNT(Dong),"",OFFSET('331 - TH'!G$1,SMALL(Dong,ROWS($1:55)),))</f>
        <v>0</v>
      </c>
      <c r="H69" s="226">
        <f ca="1">IF(ROWS($1:55)&gt;COUNT(Dong),"",OFFSET('331 - TH'!H$1,SMALL(Dong,ROWS($1:55)),))</f>
        <v>2888560</v>
      </c>
      <c r="I69" s="113">
        <f t="shared" ca="1" si="6"/>
        <v>0</v>
      </c>
      <c r="J69" s="113">
        <f t="shared" ca="1" si="7"/>
        <v>61970370</v>
      </c>
    </row>
    <row r="70" spans="1:10" s="229" customFormat="1" ht="16.5" customHeight="1">
      <c r="A70" s="223">
        <f ca="1">IF(ROWS($1:56)&gt;COUNT(Dong),"",OFFSET('331 - TH'!A$1,SMALL(Dong,ROWS($1:56)),))</f>
        <v>42201</v>
      </c>
      <c r="B70" s="223" t="str">
        <f ca="1">IF(ROWS($1:56)&gt;COUNT(Dong),"",OFFSET('331 - TH'!B$1,SMALL(Dong,ROWS($1:56)),))</f>
        <v>0326337</v>
      </c>
      <c r="C70" s="223">
        <f ca="1">IF(ROWS($1:56)&gt;COUNT(Dong),"",OFFSET('331 - TH'!C$1,SMALL(Dong,ROWS($1:56)),))</f>
        <v>42201</v>
      </c>
      <c r="D70" s="224" t="str">
        <f ca="1">IF(ROWS($1:56)&gt;COUNT(Dong),"",OFFSET('331 - TH'!D$1,SMALL(Dong,ROWS($1:56)),))</f>
        <v>Điện kỳ 2 T7/2015</v>
      </c>
      <c r="E70" s="225" t="str">
        <f ca="1">IF(ROWS($1:56)&gt;COUNT(Dong),"",OFFSET('331 - TH'!F$1,SMALL(Dong,ROWS($1:56)),))</f>
        <v>154</v>
      </c>
      <c r="F70" s="226"/>
      <c r="G70" s="226">
        <f ca="1">IF(ROWS($1:56)&gt;COUNT(Dong),"",OFFSET('331 - TH'!G$1,SMALL(Dong,ROWS($1:56)),))</f>
        <v>0</v>
      </c>
      <c r="H70" s="226">
        <f ca="1">IF(ROWS($1:56)&gt;COUNT(Dong),"",OFFSET('331 - TH'!H$1,SMALL(Dong,ROWS($1:56)),))</f>
        <v>23455500</v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85425870</v>
      </c>
    </row>
    <row r="71" spans="1:10" s="229" customFormat="1" ht="16.5" customHeight="1">
      <c r="A71" s="223">
        <f ca="1">IF(ROWS($1:57)&gt;COUNT(Dong),"",OFFSET('331 - TH'!A$1,SMALL(Dong,ROWS($1:57)),))</f>
        <v>42201</v>
      </c>
      <c r="B71" s="223" t="str">
        <f ca="1">IF(ROWS($1:57)&gt;COUNT(Dong),"",OFFSET('331 - TH'!B$1,SMALL(Dong,ROWS($1:57)),))</f>
        <v>0326337</v>
      </c>
      <c r="C71" s="223">
        <f ca="1">IF(ROWS($1:57)&gt;COUNT(Dong),"",OFFSET('331 - TH'!C$1,SMALL(Dong,ROWS($1:57)),))</f>
        <v>42201</v>
      </c>
      <c r="D71" s="224" t="str">
        <f ca="1">IF(ROWS($1:57)&gt;COUNT(Dong),"",OFFSET('331 - TH'!D$1,SMALL(Dong,ROWS($1:57)),))</f>
        <v>VAT Điện kỳ 2 T7/2015</v>
      </c>
      <c r="E71" s="225" t="str">
        <f ca="1">IF(ROWS($1:57)&gt;COUNT(Dong),"",OFFSET('331 - TH'!F$1,SMALL(Dong,ROWS($1:57)),))</f>
        <v>1331</v>
      </c>
      <c r="F71" s="226"/>
      <c r="G71" s="226">
        <f ca="1">IF(ROWS($1:57)&gt;COUNT(Dong),"",OFFSET('331 - TH'!G$1,SMALL(Dong,ROWS($1:57)),))</f>
        <v>0</v>
      </c>
      <c r="H71" s="226">
        <f ca="1">IF(ROWS($1:57)&gt;COUNT(Dong),"",OFFSET('331 - TH'!H$1,SMALL(Dong,ROWS($1:57)),))</f>
        <v>2345550</v>
      </c>
      <c r="I71" s="113">
        <f t="shared" ca="1" si="8"/>
        <v>0</v>
      </c>
      <c r="J71" s="113">
        <f t="shared" ca="1" si="9"/>
        <v>87771420</v>
      </c>
    </row>
    <row r="72" spans="1:10" s="229" customFormat="1" ht="16.5" customHeight="1">
      <c r="A72" s="223">
        <f ca="1">IF(ROWS($1:58)&gt;COUNT(Dong),"",OFFSET('331 - TH'!A$1,SMALL(Dong,ROWS($1:58)),))</f>
        <v>42211</v>
      </c>
      <c r="B72" s="223" t="str">
        <f ca="1">IF(ROWS($1:58)&gt;COUNT(Dong),"",OFFSET('331 - TH'!B$1,SMALL(Dong,ROWS($1:58)),))</f>
        <v>0327954</v>
      </c>
      <c r="C72" s="223">
        <f ca="1">IF(ROWS($1:58)&gt;COUNT(Dong),"",OFFSET('331 - TH'!C$1,SMALL(Dong,ROWS($1:58)),))</f>
        <v>42211</v>
      </c>
      <c r="D72" s="224" t="str">
        <f ca="1">IF(ROWS($1:58)&gt;COUNT(Dong),"",OFFSET('331 - TH'!D$1,SMALL(Dong,ROWS($1:58)),))</f>
        <v>Điện kỳ 3 T7/2015</v>
      </c>
      <c r="E72" s="225" t="str">
        <f ca="1">IF(ROWS($1:58)&gt;COUNT(Dong),"",OFFSET('331 - TH'!F$1,SMALL(Dong,ROWS($1:58)),))</f>
        <v>154</v>
      </c>
      <c r="F72" s="226"/>
      <c r="G72" s="226">
        <f ca="1">IF(ROWS($1:58)&gt;COUNT(Dong),"",OFFSET('331 - TH'!G$1,SMALL(Dong,ROWS($1:58)),))</f>
        <v>0</v>
      </c>
      <c r="H72" s="226">
        <f ca="1">IF(ROWS($1:58)&gt;COUNT(Dong),"",OFFSET('331 - TH'!H$1,SMALL(Dong,ROWS($1:58)),))</f>
        <v>40347400</v>
      </c>
      <c r="I72" s="113">
        <f t="shared" ca="1" si="8"/>
        <v>0</v>
      </c>
      <c r="J72" s="113">
        <f t="shared" ca="1" si="9"/>
        <v>128118820</v>
      </c>
    </row>
    <row r="73" spans="1:10" s="229" customFormat="1" ht="16.5" customHeight="1">
      <c r="A73" s="223">
        <f ca="1">IF(ROWS($1:59)&gt;COUNT(Dong),"",OFFSET('331 - TH'!A$1,SMALL(Dong,ROWS($1:59)),))</f>
        <v>42211</v>
      </c>
      <c r="B73" s="223" t="str">
        <f ca="1">IF(ROWS($1:59)&gt;COUNT(Dong),"",OFFSET('331 - TH'!B$1,SMALL(Dong,ROWS($1:59)),))</f>
        <v>0327954</v>
      </c>
      <c r="C73" s="223">
        <f ca="1">IF(ROWS($1:59)&gt;COUNT(Dong),"",OFFSET('331 - TH'!C$1,SMALL(Dong,ROWS($1:59)),))</f>
        <v>42211</v>
      </c>
      <c r="D73" s="224" t="str">
        <f ca="1">IF(ROWS($1:59)&gt;COUNT(Dong),"",OFFSET('331 - TH'!D$1,SMALL(Dong,ROWS($1:59)),))</f>
        <v>VAT Điện kỳ 3 T7/2015</v>
      </c>
      <c r="E73" s="225" t="str">
        <f ca="1">IF(ROWS($1:59)&gt;COUNT(Dong),"",OFFSET('331 - TH'!F$1,SMALL(Dong,ROWS($1:59)),))</f>
        <v>1331</v>
      </c>
      <c r="F73" s="226"/>
      <c r="G73" s="226">
        <f ca="1">IF(ROWS($1:59)&gt;COUNT(Dong),"",OFFSET('331 - TH'!G$1,SMALL(Dong,ROWS($1:59)),))</f>
        <v>0</v>
      </c>
      <c r="H73" s="226">
        <f ca="1">IF(ROWS($1:59)&gt;COUNT(Dong),"",OFFSET('331 - TH'!H$1,SMALL(Dong,ROWS($1:59)),))</f>
        <v>4034740</v>
      </c>
      <c r="I73" s="113">
        <f t="shared" ca="1" si="8"/>
        <v>0</v>
      </c>
      <c r="J73" s="113">
        <f t="shared" ca="1" si="9"/>
        <v>132153560</v>
      </c>
    </row>
    <row r="74" spans="1:10" s="229" customFormat="1" ht="16.5" customHeight="1">
      <c r="A74" s="223">
        <f ca="1">IF(ROWS($1:60)&gt;COUNT(Dong),"",OFFSET('331 - TH'!A$1,SMALL(Dong,ROWS($1:60)),))</f>
        <v>42192</v>
      </c>
      <c r="B74" s="223" t="str">
        <f ca="1">IF(ROWS($1:60)&gt;COUNT(Dong),"",OFFSET('331 - TH'!B$1,SMALL(Dong,ROWS($1:60)),))</f>
        <v>GBN</v>
      </c>
      <c r="C74" s="223">
        <f ca="1">IF(ROWS($1:60)&gt;COUNT(Dong),"",OFFSET('331 - TH'!C$1,SMALL(Dong,ROWS($1:60)),))</f>
        <v>42192</v>
      </c>
      <c r="D74" s="224" t="str">
        <f ca="1">IF(ROWS($1:60)&gt;COUNT(Dong),"",OFFSET('331 - TH'!D$1,SMALL(Dong,ROWS($1:60)),))</f>
        <v>Thanh toán tiền điện kỳ 3 T6/2015 - Điện Lực</v>
      </c>
      <c r="E74" s="225" t="str">
        <f ca="1">IF(ROWS($1:60)&gt;COUNT(Dong),"",OFFSET('331 - TH'!F$1,SMALL(Dong,ROWS($1:60)),))</f>
        <v>1121</v>
      </c>
      <c r="F74" s="226"/>
      <c r="G74" s="226">
        <f ca="1">IF(ROWS($1:60)&gt;COUNT(Dong),"",OFFSET('331 - TH'!G$1,SMALL(Dong,ROWS($1:60)),))</f>
        <v>30196210</v>
      </c>
      <c r="H74" s="226">
        <f ca="1">IF(ROWS($1:60)&gt;COUNT(Dong),"",OFFSET('331 - TH'!H$1,SMALL(Dong,ROWS($1:60)),))</f>
        <v>0</v>
      </c>
      <c r="I74" s="113">
        <f t="shared" ca="1" si="8"/>
        <v>0</v>
      </c>
      <c r="J74" s="113">
        <f t="shared" ca="1" si="9"/>
        <v>101957350</v>
      </c>
    </row>
    <row r="75" spans="1:10" s="229" customFormat="1" ht="16.5" customHeight="1">
      <c r="A75" s="223">
        <f ca="1">IF(ROWS($1:61)&gt;COUNT(Dong),"",OFFSET('331 - TH'!A$1,SMALL(Dong,ROWS($1:61)),))</f>
        <v>42208</v>
      </c>
      <c r="B75" s="223" t="str">
        <f ca="1">IF(ROWS($1:61)&gt;COUNT(Dong),"",OFFSET('331 - TH'!B$1,SMALL(Dong,ROWS($1:61)),))</f>
        <v>GBN</v>
      </c>
      <c r="C75" s="223">
        <f ca="1">IF(ROWS($1:61)&gt;COUNT(Dong),"",OFFSET('331 - TH'!C$1,SMALL(Dong,ROWS($1:61)),))</f>
        <v>42208</v>
      </c>
      <c r="D75" s="224" t="str">
        <f ca="1">IF(ROWS($1:61)&gt;COUNT(Dong),"",OFFSET('331 - TH'!D$1,SMALL(Dong,ROWS($1:61)),))</f>
        <v>Thanh toán tiền điện kỳ 1 T7/2015 - Điện Lực</v>
      </c>
      <c r="E75" s="225" t="str">
        <f ca="1">IF(ROWS($1:61)&gt;COUNT(Dong),"",OFFSET('331 - TH'!F$1,SMALL(Dong,ROWS($1:61)),))</f>
        <v>1121</v>
      </c>
      <c r="F75" s="226"/>
      <c r="G75" s="226">
        <f ca="1">IF(ROWS($1:61)&gt;COUNT(Dong),"",OFFSET('331 - TH'!G$1,SMALL(Dong,ROWS($1:61)),))</f>
        <v>31774160</v>
      </c>
      <c r="H75" s="226">
        <f ca="1">IF(ROWS($1:61)&gt;COUNT(Dong),"",OFFSET('331 - TH'!H$1,SMALL(Dong,ROWS($1:61)),))</f>
        <v>0</v>
      </c>
      <c r="I75" s="113">
        <f t="shared" ca="1" si="8"/>
        <v>0</v>
      </c>
      <c r="J75" s="113">
        <f t="shared" ca="1" si="9"/>
        <v>70183190</v>
      </c>
    </row>
    <row r="76" spans="1:10" s="229" customFormat="1" ht="16.5" customHeight="1">
      <c r="A76" s="223">
        <f ca="1">IF(ROWS($1:62)&gt;COUNT(Dong),"",OFFSET('331 - TH'!A$1,SMALL(Dong,ROWS($1:62)),))</f>
        <v>42213</v>
      </c>
      <c r="B76" s="223" t="str">
        <f ca="1">IF(ROWS($1:62)&gt;COUNT(Dong),"",OFFSET('331 - TH'!B$1,SMALL(Dong,ROWS($1:62)),))</f>
        <v>GBN</v>
      </c>
      <c r="C76" s="223">
        <f ca="1">IF(ROWS($1:62)&gt;COUNT(Dong),"",OFFSET('331 - TH'!C$1,SMALL(Dong,ROWS($1:62)),))</f>
        <v>42213</v>
      </c>
      <c r="D76" s="224" t="str">
        <f ca="1">IF(ROWS($1:62)&gt;COUNT(Dong),"",OFFSET('331 - TH'!D$1,SMALL(Dong,ROWS($1:62)),))</f>
        <v>Thanh toán tiền điện kỳ 2 T7/2015 - Điện Lực</v>
      </c>
      <c r="E76" s="225" t="str">
        <f ca="1">IF(ROWS($1:62)&gt;COUNT(Dong),"",OFFSET('331 - TH'!F$1,SMALL(Dong,ROWS($1:62)),))</f>
        <v>1121</v>
      </c>
      <c r="F76" s="226"/>
      <c r="G76" s="226">
        <f ca="1">IF(ROWS($1:62)&gt;COUNT(Dong),"",OFFSET('331 - TH'!G$1,SMALL(Dong,ROWS($1:62)),))</f>
        <v>25801050</v>
      </c>
      <c r="H76" s="226">
        <f ca="1">IF(ROWS($1:62)&gt;COUNT(Dong),"",OFFSET('331 - TH'!H$1,SMALL(Dong,ROWS($1:62)),))</f>
        <v>0</v>
      </c>
      <c r="I76" s="113">
        <f t="shared" ca="1" si="8"/>
        <v>0</v>
      </c>
      <c r="J76" s="113">
        <f t="shared" ca="1" si="9"/>
        <v>44382140</v>
      </c>
    </row>
    <row r="77" spans="1:10" s="229" customFormat="1" ht="16.5" customHeight="1">
      <c r="A77" s="223">
        <f ca="1">IF(ROWS($1:63)&gt;COUNT(Dong),"",OFFSET('331 - TH'!A$1,SMALL(Dong,ROWS($1:63)),))</f>
        <v>42222</v>
      </c>
      <c r="B77" s="223" t="str">
        <f ca="1">IF(ROWS($1:63)&gt;COUNT(Dong),"",OFFSET('331 - TH'!B$1,SMALL(Dong,ROWS($1:63)),))</f>
        <v>0328527</v>
      </c>
      <c r="C77" s="223">
        <f ca="1">IF(ROWS($1:63)&gt;COUNT(Dong),"",OFFSET('331 - TH'!C$1,SMALL(Dong,ROWS($1:63)),))</f>
        <v>42222</v>
      </c>
      <c r="D77" s="224" t="str">
        <f ca="1">IF(ROWS($1:63)&gt;COUNT(Dong),"",OFFSET('331 - TH'!D$1,SMALL(Dong,ROWS($1:63)),))</f>
        <v>Điện kỳ 1 T8/2015</v>
      </c>
      <c r="E77" s="225" t="str">
        <f ca="1">IF(ROWS($1:63)&gt;COUNT(Dong),"",OFFSET('331 - TH'!F$1,SMALL(Dong,ROWS($1:63)),))</f>
        <v>154</v>
      </c>
      <c r="F77" s="226"/>
      <c r="G77" s="226">
        <f ca="1">IF(ROWS($1:63)&gt;COUNT(Dong),"",OFFSET('331 - TH'!G$1,SMALL(Dong,ROWS($1:63)),))</f>
        <v>0</v>
      </c>
      <c r="H77" s="226">
        <f ca="1">IF(ROWS($1:63)&gt;COUNT(Dong),"",OFFSET('331 - TH'!H$1,SMALL(Dong,ROWS($1:63)),))</f>
        <v>45911800</v>
      </c>
      <c r="I77" s="113">
        <f t="shared" ca="1" si="8"/>
        <v>0</v>
      </c>
      <c r="J77" s="113">
        <f t="shared" ca="1" si="9"/>
        <v>90293940</v>
      </c>
    </row>
    <row r="78" spans="1:10" s="229" customFormat="1" ht="16.5" customHeight="1">
      <c r="A78" s="223">
        <f ca="1">IF(ROWS($1:64)&gt;COUNT(Dong),"",OFFSET('331 - TH'!A$1,SMALL(Dong,ROWS($1:64)),))</f>
        <v>42222</v>
      </c>
      <c r="B78" s="223" t="str">
        <f ca="1">IF(ROWS($1:64)&gt;COUNT(Dong),"",OFFSET('331 - TH'!B$1,SMALL(Dong,ROWS($1:64)),))</f>
        <v>0328527</v>
      </c>
      <c r="C78" s="223">
        <f ca="1">IF(ROWS($1:64)&gt;COUNT(Dong),"",OFFSET('331 - TH'!C$1,SMALL(Dong,ROWS($1:64)),))</f>
        <v>42222</v>
      </c>
      <c r="D78" s="224" t="str">
        <f ca="1">IF(ROWS($1:64)&gt;COUNT(Dong),"",OFFSET('331 - TH'!D$1,SMALL(Dong,ROWS($1:64)),))</f>
        <v>VAT Điện kỳ 1 T8/2015</v>
      </c>
      <c r="E78" s="225" t="str">
        <f ca="1">IF(ROWS($1:64)&gt;COUNT(Dong),"",OFFSET('331 - TH'!F$1,SMALL(Dong,ROWS($1:64)),))</f>
        <v>1331</v>
      </c>
      <c r="F78" s="226"/>
      <c r="G78" s="226">
        <f ca="1">IF(ROWS($1:64)&gt;COUNT(Dong),"",OFFSET('331 - TH'!G$1,SMALL(Dong,ROWS($1:64)),))</f>
        <v>0</v>
      </c>
      <c r="H78" s="226">
        <f ca="1">IF(ROWS($1:64)&gt;COUNT(Dong),"",OFFSET('331 - TH'!H$1,SMALL(Dong,ROWS($1:64)),))</f>
        <v>4591180</v>
      </c>
      <c r="I78" s="113">
        <f t="shared" ca="1" si="8"/>
        <v>0</v>
      </c>
      <c r="J78" s="113">
        <f t="shared" ca="1" si="9"/>
        <v>94885120</v>
      </c>
    </row>
    <row r="79" spans="1:10" s="229" customFormat="1" ht="16.5" customHeight="1">
      <c r="A79" s="223">
        <f ca="1">IF(ROWS($1:65)&gt;COUNT(Dong),"",OFFSET('331 - TH'!A$1,SMALL(Dong,ROWS($1:65)),))</f>
        <v>42233</v>
      </c>
      <c r="B79" s="223" t="str">
        <f ca="1">IF(ROWS($1:65)&gt;COUNT(Dong),"",OFFSET('331 - TH'!B$1,SMALL(Dong,ROWS($1:65)),))</f>
        <v>0375091</v>
      </c>
      <c r="C79" s="223">
        <f ca="1">IF(ROWS($1:65)&gt;COUNT(Dong),"",OFFSET('331 - TH'!C$1,SMALL(Dong,ROWS($1:65)),))</f>
        <v>42233</v>
      </c>
      <c r="D79" s="224" t="str">
        <f ca="1">IF(ROWS($1:65)&gt;COUNT(Dong),"",OFFSET('331 - TH'!D$1,SMALL(Dong,ROWS($1:65)),))</f>
        <v>Điện kỳ 2 T8/2015</v>
      </c>
      <c r="E79" s="225" t="str">
        <f ca="1">IF(ROWS($1:65)&gt;COUNT(Dong),"",OFFSET('331 - TH'!F$1,SMALL(Dong,ROWS($1:65)),))</f>
        <v>154</v>
      </c>
      <c r="F79" s="226"/>
      <c r="G79" s="226">
        <f ca="1">IF(ROWS($1:65)&gt;COUNT(Dong),"",OFFSET('331 - TH'!G$1,SMALL(Dong,ROWS($1:65)),))</f>
        <v>0</v>
      </c>
      <c r="H79" s="226">
        <f ca="1">IF(ROWS($1:65)&gt;COUNT(Dong),"",OFFSET('331 - TH'!H$1,SMALL(Dong,ROWS($1:65)),))</f>
        <v>40760700</v>
      </c>
      <c r="I79" s="113">
        <f t="shared" ca="1" si="8"/>
        <v>0</v>
      </c>
      <c r="J79" s="113">
        <f t="shared" ca="1" si="9"/>
        <v>135645820</v>
      </c>
    </row>
    <row r="80" spans="1:10" s="229" customFormat="1" ht="16.5" customHeight="1">
      <c r="A80" s="223">
        <f ca="1">IF(ROWS($1:66)&gt;COUNT(Dong),"",OFFSET('331 - TH'!A$1,SMALL(Dong,ROWS($1:66)),))</f>
        <v>42233</v>
      </c>
      <c r="B80" s="223" t="str">
        <f ca="1">IF(ROWS($1:66)&gt;COUNT(Dong),"",OFFSET('331 - TH'!B$1,SMALL(Dong,ROWS($1:66)),))</f>
        <v>0375091</v>
      </c>
      <c r="C80" s="223">
        <f ca="1">IF(ROWS($1:66)&gt;COUNT(Dong),"",OFFSET('331 - TH'!C$1,SMALL(Dong,ROWS($1:66)),))</f>
        <v>42233</v>
      </c>
      <c r="D80" s="224" t="str">
        <f ca="1">IF(ROWS($1:66)&gt;COUNT(Dong),"",OFFSET('331 - TH'!D$1,SMALL(Dong,ROWS($1:66)),))</f>
        <v>VAT Điện kỳ 2 T8/2015</v>
      </c>
      <c r="E80" s="225" t="str">
        <f ca="1">IF(ROWS($1:66)&gt;COUNT(Dong),"",OFFSET('331 - TH'!F$1,SMALL(Dong,ROWS($1:66)),))</f>
        <v>1331</v>
      </c>
      <c r="F80" s="226"/>
      <c r="G80" s="226">
        <f ca="1">IF(ROWS($1:66)&gt;COUNT(Dong),"",OFFSET('331 - TH'!G$1,SMALL(Dong,ROWS($1:66)),))</f>
        <v>0</v>
      </c>
      <c r="H80" s="226">
        <f ca="1">IF(ROWS($1:66)&gt;COUNT(Dong),"",OFFSET('331 - TH'!H$1,SMALL(Dong,ROWS($1:66)),))</f>
        <v>4076070</v>
      </c>
      <c r="I80" s="113">
        <f t="shared" ca="1" si="8"/>
        <v>0</v>
      </c>
      <c r="J80" s="113">
        <f t="shared" ca="1" si="9"/>
        <v>139721890</v>
      </c>
    </row>
    <row r="81" spans="1:10" s="229" customFormat="1" ht="16.5" customHeight="1">
      <c r="A81" s="223">
        <f ca="1">IF(ROWS($1:67)&gt;COUNT(Dong),"",OFFSET('331 - TH'!A$1,SMALL(Dong,ROWS($1:67)),))</f>
        <v>42242</v>
      </c>
      <c r="B81" s="223" t="str">
        <f ca="1">IF(ROWS($1:67)&gt;COUNT(Dong),"",OFFSET('331 - TH'!B$1,SMALL(Dong,ROWS($1:67)),))</f>
        <v>0377011</v>
      </c>
      <c r="C81" s="223">
        <f ca="1">IF(ROWS($1:67)&gt;COUNT(Dong),"",OFFSET('331 - TH'!C$1,SMALL(Dong,ROWS($1:67)),))</f>
        <v>42242</v>
      </c>
      <c r="D81" s="224" t="str">
        <f ca="1">IF(ROWS($1:67)&gt;COUNT(Dong),"",OFFSET('331 - TH'!D$1,SMALL(Dong,ROWS($1:67)),))</f>
        <v>Điện kỳ 3 T8/2015</v>
      </c>
      <c r="E81" s="225" t="str">
        <f ca="1">IF(ROWS($1:67)&gt;COUNT(Dong),"",OFFSET('331 - TH'!F$1,SMALL(Dong,ROWS($1:67)),))</f>
        <v>154</v>
      </c>
      <c r="F81" s="226"/>
      <c r="G81" s="226">
        <f ca="1">IF(ROWS($1:67)&gt;COUNT(Dong),"",OFFSET('331 - TH'!G$1,SMALL(Dong,ROWS($1:67)),))</f>
        <v>0</v>
      </c>
      <c r="H81" s="226">
        <f ca="1">IF(ROWS($1:67)&gt;COUNT(Dong),"",OFFSET('331 - TH'!H$1,SMALL(Dong,ROWS($1:67)),))</f>
        <v>33936300</v>
      </c>
      <c r="I81" s="113">
        <f t="shared" ca="1" si="8"/>
        <v>0</v>
      </c>
      <c r="J81" s="113">
        <f t="shared" ca="1" si="9"/>
        <v>173658190</v>
      </c>
    </row>
    <row r="82" spans="1:10" s="229" customFormat="1" ht="16.5" customHeight="1">
      <c r="A82" s="223">
        <f ca="1">IF(ROWS($1:68)&gt;COUNT(Dong),"",OFFSET('331 - TH'!A$1,SMALL(Dong,ROWS($1:68)),))</f>
        <v>42242</v>
      </c>
      <c r="B82" s="223" t="str">
        <f ca="1">IF(ROWS($1:68)&gt;COUNT(Dong),"",OFFSET('331 - TH'!B$1,SMALL(Dong,ROWS($1:68)),))</f>
        <v>0377011</v>
      </c>
      <c r="C82" s="223">
        <f ca="1">IF(ROWS($1:68)&gt;COUNT(Dong),"",OFFSET('331 - TH'!C$1,SMALL(Dong,ROWS($1:68)),))</f>
        <v>42242</v>
      </c>
      <c r="D82" s="224" t="str">
        <f ca="1">IF(ROWS($1:68)&gt;COUNT(Dong),"",OFFSET('331 - TH'!D$1,SMALL(Dong,ROWS($1:68)),))</f>
        <v>VAT Điện kỳ 3 T8/2015</v>
      </c>
      <c r="E82" s="225" t="str">
        <f ca="1">IF(ROWS($1:68)&gt;COUNT(Dong),"",OFFSET('331 - TH'!F$1,SMALL(Dong,ROWS($1:68)),))</f>
        <v>1331</v>
      </c>
      <c r="F82" s="226"/>
      <c r="G82" s="226">
        <f ca="1">IF(ROWS($1:68)&gt;COUNT(Dong),"",OFFSET('331 - TH'!G$1,SMALL(Dong,ROWS($1:68)),))</f>
        <v>0</v>
      </c>
      <c r="H82" s="226">
        <f ca="1">IF(ROWS($1:68)&gt;COUNT(Dong),"",OFFSET('331 - TH'!H$1,SMALL(Dong,ROWS($1:68)),))</f>
        <v>3393630</v>
      </c>
      <c r="I82" s="113">
        <f t="shared" ca="1" si="8"/>
        <v>0</v>
      </c>
      <c r="J82" s="113">
        <f t="shared" ca="1" si="9"/>
        <v>177051820</v>
      </c>
    </row>
    <row r="83" spans="1:10" s="229" customFormat="1" ht="16.5" customHeight="1">
      <c r="A83" s="223">
        <f ca="1">IF(ROWS($1:69)&gt;COUNT(Dong),"",OFFSET('331 - TH'!A$1,SMALL(Dong,ROWS($1:69)),))</f>
        <v>42219</v>
      </c>
      <c r="B83" s="223" t="str">
        <f ca="1">IF(ROWS($1:69)&gt;COUNT(Dong),"",OFFSET('331 - TH'!B$1,SMALL(Dong,ROWS($1:69)),))</f>
        <v>GBN</v>
      </c>
      <c r="C83" s="223">
        <f ca="1">IF(ROWS($1:69)&gt;COUNT(Dong),"",OFFSET('331 - TH'!C$1,SMALL(Dong,ROWS($1:69)),))</f>
        <v>42219</v>
      </c>
      <c r="D83" s="224" t="str">
        <f ca="1">IF(ROWS($1:69)&gt;COUNT(Dong),"",OFFSET('331 - TH'!D$1,SMALL(Dong,ROWS($1:69)),))</f>
        <v>Thanh toán tiền điện kỳ 3 T7/2015 - Điện Lực</v>
      </c>
      <c r="E83" s="225" t="str">
        <f ca="1">IF(ROWS($1:69)&gt;COUNT(Dong),"",OFFSET('331 - TH'!F$1,SMALL(Dong,ROWS($1:69)),))</f>
        <v>1121</v>
      </c>
      <c r="F83" s="226"/>
      <c r="G83" s="226">
        <f ca="1">IF(ROWS($1:69)&gt;COUNT(Dong),"",OFFSET('331 - TH'!G$1,SMALL(Dong,ROWS($1:69)),))</f>
        <v>44382140</v>
      </c>
      <c r="H83" s="226">
        <f ca="1">IF(ROWS($1:69)&gt;COUNT(Dong),"",OFFSET('331 - TH'!H$1,SMALL(Dong,ROWS($1:69)),))</f>
        <v>0</v>
      </c>
      <c r="I83" s="113">
        <f t="shared" ca="1" si="8"/>
        <v>0</v>
      </c>
      <c r="J83" s="113">
        <f t="shared" ca="1" si="9"/>
        <v>132669680</v>
      </c>
    </row>
    <row r="84" spans="1:10" s="229" customFormat="1" ht="16.5" customHeight="1">
      <c r="A84" s="223">
        <f ca="1">IF(ROWS($1:70)&gt;COUNT(Dong),"",OFFSET('331 - TH'!A$1,SMALL(Dong,ROWS($1:70)),))</f>
        <v>42229</v>
      </c>
      <c r="B84" s="223" t="str">
        <f ca="1">IF(ROWS($1:70)&gt;COUNT(Dong),"",OFFSET('331 - TH'!B$1,SMALL(Dong,ROWS($1:70)),))</f>
        <v>GBN</v>
      </c>
      <c r="C84" s="223">
        <f ca="1">IF(ROWS($1:70)&gt;COUNT(Dong),"",OFFSET('331 - TH'!C$1,SMALL(Dong,ROWS($1:70)),))</f>
        <v>42229</v>
      </c>
      <c r="D84" s="224" t="str">
        <f ca="1">IF(ROWS($1:70)&gt;COUNT(Dong),"",OFFSET('331 - TH'!D$1,SMALL(Dong,ROWS($1:70)),))</f>
        <v>Thanh toán tiền điện kỳ 1 T8/2015 - Điện Lực</v>
      </c>
      <c r="E84" s="225" t="str">
        <f ca="1">IF(ROWS($1:70)&gt;COUNT(Dong),"",OFFSET('331 - TH'!F$1,SMALL(Dong,ROWS($1:70)),))</f>
        <v>1121</v>
      </c>
      <c r="F84" s="226"/>
      <c r="G84" s="226">
        <f ca="1">IF(ROWS($1:70)&gt;COUNT(Dong),"",OFFSET('331 - TH'!G$1,SMALL(Dong,ROWS($1:70)),))</f>
        <v>50502980</v>
      </c>
      <c r="H84" s="226">
        <f ca="1">IF(ROWS($1:70)&gt;COUNT(Dong),"",OFFSET('331 - TH'!H$1,SMALL(Dong,ROWS($1:70)),))</f>
        <v>0</v>
      </c>
      <c r="I84" s="113">
        <f t="shared" ca="1" si="8"/>
        <v>0</v>
      </c>
      <c r="J84" s="113">
        <f t="shared" ca="1" si="9"/>
        <v>82166700</v>
      </c>
    </row>
    <row r="85" spans="1:10" s="229" customFormat="1" ht="16.5" customHeight="1">
      <c r="A85" s="223">
        <f ca="1">IF(ROWS($1:71)&gt;COUNT(Dong),"",OFFSET('331 - TH'!A$1,SMALL(Dong,ROWS($1:71)),))</f>
        <v>42240</v>
      </c>
      <c r="B85" s="223" t="str">
        <f ca="1">IF(ROWS($1:71)&gt;COUNT(Dong),"",OFFSET('331 - TH'!B$1,SMALL(Dong,ROWS($1:71)),))</f>
        <v>GBN</v>
      </c>
      <c r="C85" s="223">
        <f ca="1">IF(ROWS($1:71)&gt;COUNT(Dong),"",OFFSET('331 - TH'!C$1,SMALL(Dong,ROWS($1:71)),))</f>
        <v>42240</v>
      </c>
      <c r="D85" s="224" t="str">
        <f ca="1">IF(ROWS($1:71)&gt;COUNT(Dong),"",OFFSET('331 - TH'!D$1,SMALL(Dong,ROWS($1:71)),))</f>
        <v>Thanh toán tiền điện kỳ 2 T8/2015 - Điện Lực</v>
      </c>
      <c r="E85" s="225" t="str">
        <f ca="1">IF(ROWS($1:71)&gt;COUNT(Dong),"",OFFSET('331 - TH'!F$1,SMALL(Dong,ROWS($1:71)),))</f>
        <v>1121</v>
      </c>
      <c r="F85" s="226"/>
      <c r="G85" s="226">
        <f ca="1">IF(ROWS($1:71)&gt;COUNT(Dong),"",OFFSET('331 - TH'!G$1,SMALL(Dong,ROWS($1:71)),))</f>
        <v>44836770</v>
      </c>
      <c r="H85" s="226">
        <f ca="1">IF(ROWS($1:71)&gt;COUNT(Dong),"",OFFSET('331 - TH'!H$1,SMALL(Dong,ROWS($1:71)),))</f>
        <v>0</v>
      </c>
      <c r="I85" s="113">
        <f t="shared" ca="1" si="8"/>
        <v>0</v>
      </c>
      <c r="J85" s="113">
        <f t="shared" ca="1" si="9"/>
        <v>37329930</v>
      </c>
    </row>
    <row r="86" spans="1:10" s="229" customFormat="1" ht="16.5" customHeight="1">
      <c r="A86" s="223">
        <f ca="1">IF(ROWS($1:72)&gt;COUNT(Dong),"",OFFSET('331 - TH'!A$1,SMALL(Dong,ROWS($1:72)),))</f>
        <v>42254</v>
      </c>
      <c r="B86" s="223" t="str">
        <f ca="1">IF(ROWS($1:72)&gt;COUNT(Dong),"",OFFSET('331 - TH'!B$1,SMALL(Dong,ROWS($1:72)),))</f>
        <v>0377554</v>
      </c>
      <c r="C86" s="223">
        <f ca="1">IF(ROWS($1:72)&gt;COUNT(Dong),"",OFFSET('331 - TH'!C$1,SMALL(Dong,ROWS($1:72)),))</f>
        <v>42254</v>
      </c>
      <c r="D86" s="224" t="str">
        <f ca="1">IF(ROWS($1:72)&gt;COUNT(Dong),"",OFFSET('331 - TH'!D$1,SMALL(Dong,ROWS($1:72)),))</f>
        <v>Tiền điện kỳ 1 T9/2015</v>
      </c>
      <c r="E86" s="225" t="str">
        <f ca="1">IF(ROWS($1:72)&gt;COUNT(Dong),"",OFFSET('331 - TH'!F$1,SMALL(Dong,ROWS($1:72)),))</f>
        <v>154</v>
      </c>
      <c r="F86" s="226"/>
      <c r="G86" s="226">
        <f ca="1">IF(ROWS($1:72)&gt;COUNT(Dong),"",OFFSET('331 - TH'!G$1,SMALL(Dong,ROWS($1:72)),))</f>
        <v>0</v>
      </c>
      <c r="H86" s="226">
        <f ca="1">IF(ROWS($1:72)&gt;COUNT(Dong),"",OFFSET('331 - TH'!H$1,SMALL(Dong,ROWS($1:72)),))</f>
        <v>28353800</v>
      </c>
      <c r="I86" s="113">
        <f t="shared" ca="1" si="8"/>
        <v>0</v>
      </c>
      <c r="J86" s="113">
        <f t="shared" ca="1" si="9"/>
        <v>65683730</v>
      </c>
    </row>
    <row r="87" spans="1:10" s="229" customFormat="1" ht="16.5" customHeight="1">
      <c r="A87" s="223">
        <f ca="1">IF(ROWS($1:73)&gt;COUNT(Dong),"",OFFSET('331 - TH'!A$1,SMALL(Dong,ROWS($1:73)),))</f>
        <v>42254</v>
      </c>
      <c r="B87" s="223" t="str">
        <f ca="1">IF(ROWS($1:73)&gt;COUNT(Dong),"",OFFSET('331 - TH'!B$1,SMALL(Dong,ROWS($1:73)),))</f>
        <v>0377554</v>
      </c>
      <c r="C87" s="223">
        <f ca="1">IF(ROWS($1:73)&gt;COUNT(Dong),"",OFFSET('331 - TH'!C$1,SMALL(Dong,ROWS($1:73)),))</f>
        <v>42254</v>
      </c>
      <c r="D87" s="224" t="str">
        <f ca="1">IF(ROWS($1:73)&gt;COUNT(Dong),"",OFFSET('331 - TH'!D$1,SMALL(Dong,ROWS($1:73)),))</f>
        <v>VAT Tiền điện kỳ 1 T9/2015</v>
      </c>
      <c r="E87" s="225" t="str">
        <f ca="1">IF(ROWS($1:73)&gt;COUNT(Dong),"",OFFSET('331 - TH'!F$1,SMALL(Dong,ROWS($1:73)),))</f>
        <v>1331</v>
      </c>
      <c r="F87" s="226"/>
      <c r="G87" s="226">
        <f ca="1">IF(ROWS($1:73)&gt;COUNT(Dong),"",OFFSET('331 - TH'!G$1,SMALL(Dong,ROWS($1:73)),))</f>
        <v>0</v>
      </c>
      <c r="H87" s="226">
        <f ca="1">IF(ROWS($1:73)&gt;COUNT(Dong),"",OFFSET('331 - TH'!H$1,SMALL(Dong,ROWS($1:73)),))</f>
        <v>2835380</v>
      </c>
      <c r="I87" s="113">
        <f t="shared" ca="1" si="8"/>
        <v>0</v>
      </c>
      <c r="J87" s="113">
        <f t="shared" ca="1" si="9"/>
        <v>68519110</v>
      </c>
    </row>
    <row r="88" spans="1:10" s="229" customFormat="1" ht="16.5" customHeight="1">
      <c r="A88" s="223">
        <f ca="1">IF(ROWS($1:74)&gt;COUNT(Dong),"",OFFSET('331 - TH'!A$1,SMALL(Dong,ROWS($1:74)),))</f>
        <v>42263</v>
      </c>
      <c r="B88" s="223" t="str">
        <f ca="1">IF(ROWS($1:74)&gt;COUNT(Dong),"",OFFSET('331 - TH'!B$1,SMALL(Dong,ROWS($1:74)),))</f>
        <v>0424599</v>
      </c>
      <c r="C88" s="223">
        <f ca="1">IF(ROWS($1:74)&gt;COUNT(Dong),"",OFFSET('331 - TH'!C$1,SMALL(Dong,ROWS($1:74)),))</f>
        <v>42263</v>
      </c>
      <c r="D88" s="224" t="str">
        <f ca="1">IF(ROWS($1:74)&gt;COUNT(Dong),"",OFFSET('331 - TH'!D$1,SMALL(Dong,ROWS($1:74)),))</f>
        <v>Tiền điện kỳ 2 T9/2015</v>
      </c>
      <c r="E88" s="225" t="str">
        <f ca="1">IF(ROWS($1:74)&gt;COUNT(Dong),"",OFFSET('331 - TH'!F$1,SMALL(Dong,ROWS($1:74)),))</f>
        <v>154</v>
      </c>
      <c r="F88" s="226"/>
      <c r="G88" s="226">
        <f ca="1">IF(ROWS($1:74)&gt;COUNT(Dong),"",OFFSET('331 - TH'!G$1,SMALL(Dong,ROWS($1:74)),))</f>
        <v>0</v>
      </c>
      <c r="H88" s="226">
        <f ca="1">IF(ROWS($1:74)&gt;COUNT(Dong),"",OFFSET('331 - TH'!H$1,SMALL(Dong,ROWS($1:74)),))</f>
        <v>24684200</v>
      </c>
      <c r="I88" s="113">
        <f t="shared" ca="1" si="8"/>
        <v>0</v>
      </c>
      <c r="J88" s="113">
        <f t="shared" ca="1" si="9"/>
        <v>93203310</v>
      </c>
    </row>
    <row r="89" spans="1:10" s="229" customFormat="1" ht="16.5" customHeight="1">
      <c r="A89" s="223">
        <f ca="1">IF(ROWS($1:75)&gt;COUNT(Dong),"",OFFSET('331 - TH'!A$1,SMALL(Dong,ROWS($1:75)),))</f>
        <v>42263</v>
      </c>
      <c r="B89" s="223" t="str">
        <f ca="1">IF(ROWS($1:75)&gt;COUNT(Dong),"",OFFSET('331 - TH'!B$1,SMALL(Dong,ROWS($1:75)),))</f>
        <v>0424599</v>
      </c>
      <c r="C89" s="223">
        <f ca="1">IF(ROWS($1:75)&gt;COUNT(Dong),"",OFFSET('331 - TH'!C$1,SMALL(Dong,ROWS($1:75)),))</f>
        <v>42263</v>
      </c>
      <c r="D89" s="224" t="str">
        <f ca="1">IF(ROWS($1:75)&gt;COUNT(Dong),"",OFFSET('331 - TH'!D$1,SMALL(Dong,ROWS($1:75)),))</f>
        <v>VAT Tiền điện kỳ 2 T9/2015</v>
      </c>
      <c r="E89" s="225" t="str">
        <f ca="1">IF(ROWS($1:75)&gt;COUNT(Dong),"",OFFSET('331 - TH'!F$1,SMALL(Dong,ROWS($1:75)),))</f>
        <v>1331</v>
      </c>
      <c r="F89" s="226"/>
      <c r="G89" s="226">
        <f ca="1">IF(ROWS($1:75)&gt;COUNT(Dong),"",OFFSET('331 - TH'!G$1,SMALL(Dong,ROWS($1:75)),))</f>
        <v>0</v>
      </c>
      <c r="H89" s="226">
        <f ca="1">IF(ROWS($1:75)&gt;COUNT(Dong),"",OFFSET('331 - TH'!H$1,SMALL(Dong,ROWS($1:75)),))</f>
        <v>2468420</v>
      </c>
      <c r="I89" s="113">
        <f t="shared" ca="1" si="8"/>
        <v>0</v>
      </c>
      <c r="J89" s="113">
        <f t="shared" ca="1" si="9"/>
        <v>95671730</v>
      </c>
    </row>
    <row r="90" spans="1:10" s="229" customFormat="1" ht="16.5" customHeight="1">
      <c r="A90" s="223">
        <f ca="1">IF(ROWS($1:76)&gt;COUNT(Dong),"",OFFSET('331 - TH'!A$1,SMALL(Dong,ROWS($1:76)),))</f>
        <v>42273</v>
      </c>
      <c r="B90" s="223" t="str">
        <f ca="1">IF(ROWS($1:76)&gt;COUNT(Dong),"",OFFSET('331 - TH'!B$1,SMALL(Dong,ROWS($1:76)),))</f>
        <v>0426606</v>
      </c>
      <c r="C90" s="223">
        <f ca="1">IF(ROWS($1:76)&gt;COUNT(Dong),"",OFFSET('331 - TH'!C$1,SMALL(Dong,ROWS($1:76)),))</f>
        <v>42273</v>
      </c>
      <c r="D90" s="224" t="str">
        <f ca="1">IF(ROWS($1:76)&gt;COUNT(Dong),"",OFFSET('331 - TH'!D$1,SMALL(Dong,ROWS($1:76)),))</f>
        <v>Tiền điện kỳ 3 T9/2015</v>
      </c>
      <c r="E90" s="225" t="str">
        <f ca="1">IF(ROWS($1:76)&gt;COUNT(Dong),"",OFFSET('331 - TH'!F$1,SMALL(Dong,ROWS($1:76)),))</f>
        <v>154</v>
      </c>
      <c r="F90" s="226"/>
      <c r="G90" s="226">
        <f ca="1">IF(ROWS($1:76)&gt;COUNT(Dong),"",OFFSET('331 - TH'!G$1,SMALL(Dong,ROWS($1:76)),))</f>
        <v>0</v>
      </c>
      <c r="H90" s="226">
        <f ca="1">IF(ROWS($1:76)&gt;COUNT(Dong),"",OFFSET('331 - TH'!H$1,SMALL(Dong,ROWS($1:76)),))</f>
        <v>25169500</v>
      </c>
      <c r="I90" s="113">
        <f t="shared" ca="1" si="8"/>
        <v>0</v>
      </c>
      <c r="J90" s="113">
        <f t="shared" ca="1" si="9"/>
        <v>120841230</v>
      </c>
    </row>
    <row r="91" spans="1:10" s="229" customFormat="1" ht="16.5" customHeight="1">
      <c r="A91" s="223">
        <f ca="1">IF(ROWS($1:77)&gt;COUNT(Dong),"",OFFSET('331 - TH'!A$1,SMALL(Dong,ROWS($1:77)),))</f>
        <v>42273</v>
      </c>
      <c r="B91" s="223" t="str">
        <f ca="1">IF(ROWS($1:77)&gt;COUNT(Dong),"",OFFSET('331 - TH'!B$1,SMALL(Dong,ROWS($1:77)),))</f>
        <v>0426606</v>
      </c>
      <c r="C91" s="223">
        <f ca="1">IF(ROWS($1:77)&gt;COUNT(Dong),"",OFFSET('331 - TH'!C$1,SMALL(Dong,ROWS($1:77)),))</f>
        <v>42273</v>
      </c>
      <c r="D91" s="224" t="str">
        <f ca="1">IF(ROWS($1:77)&gt;COUNT(Dong),"",OFFSET('331 - TH'!D$1,SMALL(Dong,ROWS($1:77)),))</f>
        <v>VAT Tiền điện kỳ 3 T9/2015</v>
      </c>
      <c r="E91" s="225" t="str">
        <f ca="1">IF(ROWS($1:77)&gt;COUNT(Dong),"",OFFSET('331 - TH'!F$1,SMALL(Dong,ROWS($1:77)),))</f>
        <v>1331</v>
      </c>
      <c r="F91" s="226"/>
      <c r="G91" s="226">
        <f ca="1">IF(ROWS($1:77)&gt;COUNT(Dong),"",OFFSET('331 - TH'!G$1,SMALL(Dong,ROWS($1:77)),))</f>
        <v>0</v>
      </c>
      <c r="H91" s="226">
        <f ca="1">IF(ROWS($1:77)&gt;COUNT(Dong),"",OFFSET('331 - TH'!H$1,SMALL(Dong,ROWS($1:77)),))</f>
        <v>2516950</v>
      </c>
      <c r="I91" s="113">
        <f t="shared" ca="1" si="8"/>
        <v>0</v>
      </c>
      <c r="J91" s="113">
        <f t="shared" ca="1" si="9"/>
        <v>123358180</v>
      </c>
    </row>
    <row r="92" spans="1:10" s="229" customFormat="1" ht="16.5" customHeight="1">
      <c r="A92" s="223">
        <f ca="1">IF(ROWS($1:78)&gt;COUNT(Dong),"",OFFSET('331 - TH'!A$1,SMALL(Dong,ROWS($1:78)),))</f>
        <v>42254</v>
      </c>
      <c r="B92" s="223" t="str">
        <f ca="1">IF(ROWS($1:78)&gt;COUNT(Dong),"",OFFSET('331 - TH'!B$1,SMALL(Dong,ROWS($1:78)),))</f>
        <v>GBN</v>
      </c>
      <c r="C92" s="223">
        <f ca="1">IF(ROWS($1:78)&gt;COUNT(Dong),"",OFFSET('331 - TH'!C$1,SMALL(Dong,ROWS($1:78)),))</f>
        <v>42254</v>
      </c>
      <c r="D92" s="224" t="str">
        <f ca="1">IF(ROWS($1:78)&gt;COUNT(Dong),"",OFFSET('331 - TH'!D$1,SMALL(Dong,ROWS($1:78)),))</f>
        <v xml:space="preserve">Thanh toán tiền điện kỳ 3 T8/2015 </v>
      </c>
      <c r="E92" s="225" t="str">
        <f ca="1">IF(ROWS($1:78)&gt;COUNT(Dong),"",OFFSET('331 - TH'!F$1,SMALL(Dong,ROWS($1:78)),))</f>
        <v>1121</v>
      </c>
      <c r="F92" s="226"/>
      <c r="G92" s="226">
        <f ca="1">IF(ROWS($1:78)&gt;COUNT(Dong),"",OFFSET('331 - TH'!G$1,SMALL(Dong,ROWS($1:78)),))</f>
        <v>37329930</v>
      </c>
      <c r="H92" s="226">
        <f ca="1">IF(ROWS($1:78)&gt;COUNT(Dong),"",OFFSET('331 - TH'!H$1,SMALL(Dong,ROWS($1:78)),))</f>
        <v>0</v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86028250</v>
      </c>
    </row>
    <row r="93" spans="1:10" s="229" customFormat="1" ht="16.5" customHeight="1">
      <c r="A93" s="223">
        <f ca="1">IF(ROWS($1:79)&gt;COUNT(Dong),"",OFFSET('331 - TH'!A$1,SMALL(Dong,ROWS($1:79)),))</f>
        <v>42266</v>
      </c>
      <c r="B93" s="223" t="str">
        <f ca="1">IF(ROWS($1:79)&gt;COUNT(Dong),"",OFFSET('331 - TH'!B$1,SMALL(Dong,ROWS($1:79)),))</f>
        <v>GBN</v>
      </c>
      <c r="C93" s="223">
        <f ca="1">IF(ROWS($1:79)&gt;COUNT(Dong),"",OFFSET('331 - TH'!C$1,SMALL(Dong,ROWS($1:79)),))</f>
        <v>42266</v>
      </c>
      <c r="D93" s="224" t="str">
        <f ca="1">IF(ROWS($1:79)&gt;COUNT(Dong),"",OFFSET('331 - TH'!D$1,SMALL(Dong,ROWS($1:79)),))</f>
        <v xml:space="preserve">Thanh toán tiền điện kỳ 1 T9/2015 </v>
      </c>
      <c r="E93" s="225" t="str">
        <f ca="1">IF(ROWS($1:79)&gt;COUNT(Dong),"",OFFSET('331 - TH'!F$1,SMALL(Dong,ROWS($1:79)),))</f>
        <v>1121</v>
      </c>
      <c r="F93" s="226"/>
      <c r="G93" s="226">
        <f ca="1">IF(ROWS($1:79)&gt;COUNT(Dong),"",OFFSET('331 - TH'!G$1,SMALL(Dong,ROWS($1:79)),))</f>
        <v>31189180</v>
      </c>
      <c r="H93" s="226">
        <f ca="1">IF(ROWS($1:79)&gt;COUNT(Dong),"",OFFSET('331 - TH'!H$1,SMALL(Dong,ROWS($1:79)),))</f>
        <v>0</v>
      </c>
      <c r="I93" s="113">
        <f t="shared" ca="1" si="10"/>
        <v>0</v>
      </c>
      <c r="J93" s="113">
        <f t="shared" ca="1" si="11"/>
        <v>54839070</v>
      </c>
    </row>
    <row r="94" spans="1:10" s="229" customFormat="1" ht="16.5" customHeight="1">
      <c r="A94" s="223">
        <f ca="1">IF(ROWS($1:80)&gt;COUNT(Dong),"",OFFSET('331 - TH'!A$1,SMALL(Dong,ROWS($1:80)),))</f>
        <v>42279</v>
      </c>
      <c r="B94" s="223" t="str">
        <f ca="1">IF(ROWS($1:80)&gt;COUNT(Dong),"",OFFSET('331 - TH'!B$1,SMALL(Dong,ROWS($1:80)),))</f>
        <v>GBN</v>
      </c>
      <c r="C94" s="223">
        <f ca="1">IF(ROWS($1:80)&gt;COUNT(Dong),"",OFFSET('331 - TH'!C$1,SMALL(Dong,ROWS($1:80)),))</f>
        <v>42279</v>
      </c>
      <c r="D94" s="224" t="str">
        <f ca="1">IF(ROWS($1:80)&gt;COUNT(Dong),"",OFFSET('331 - TH'!D$1,SMALL(Dong,ROWS($1:80)),))</f>
        <v>Thanh toán tiền điện kỳ 2 T9/2015 - Điện Lực</v>
      </c>
      <c r="E94" s="225" t="str">
        <f ca="1">IF(ROWS($1:80)&gt;COUNT(Dong),"",OFFSET('331 - TH'!F$1,SMALL(Dong,ROWS($1:80)),))</f>
        <v>1121</v>
      </c>
      <c r="F94" s="226"/>
      <c r="G94" s="226">
        <f ca="1">IF(ROWS($1:80)&gt;COUNT(Dong),"",OFFSET('331 - TH'!G$1,SMALL(Dong,ROWS($1:80)),))</f>
        <v>27152620</v>
      </c>
      <c r="H94" s="226">
        <f ca="1">IF(ROWS($1:80)&gt;COUNT(Dong),"",OFFSET('331 - TH'!H$1,SMALL(Dong,ROWS($1:80)),))</f>
        <v>0</v>
      </c>
      <c r="I94" s="113">
        <f t="shared" ca="1" si="10"/>
        <v>0</v>
      </c>
      <c r="J94" s="113">
        <f t="shared" ca="1" si="11"/>
        <v>27686450</v>
      </c>
    </row>
    <row r="95" spans="1:10" s="229" customFormat="1" ht="16.5" customHeight="1">
      <c r="A95" s="223">
        <f ca="1">IF(ROWS($1:81)&gt;COUNT(Dong),"",OFFSET('331 - TH'!A$1,SMALL(Dong,ROWS($1:81)),))</f>
        <v>42283</v>
      </c>
      <c r="B95" s="223" t="str">
        <f ca="1">IF(ROWS($1:81)&gt;COUNT(Dong),"",OFFSET('331 - TH'!B$1,SMALL(Dong,ROWS($1:81)),))</f>
        <v>0427189</v>
      </c>
      <c r="C95" s="223">
        <f ca="1">IF(ROWS($1:81)&gt;COUNT(Dong),"",OFFSET('331 - TH'!C$1,SMALL(Dong,ROWS($1:81)),))</f>
        <v>42283</v>
      </c>
      <c r="D95" s="224" t="str">
        <f ca="1">IF(ROWS($1:81)&gt;COUNT(Dong),"",OFFSET('331 - TH'!D$1,SMALL(Dong,ROWS($1:81)),))</f>
        <v>Tiền điện kỳ 1 T10/2015</v>
      </c>
      <c r="E95" s="225" t="str">
        <f ca="1">IF(ROWS($1:81)&gt;COUNT(Dong),"",OFFSET('331 - TH'!F$1,SMALL(Dong,ROWS($1:81)),))</f>
        <v>154</v>
      </c>
      <c r="F95" s="226"/>
      <c r="G95" s="226">
        <f ca="1">IF(ROWS($1:81)&gt;COUNT(Dong),"",OFFSET('331 - TH'!G$1,SMALL(Dong,ROWS($1:81)),))</f>
        <v>0</v>
      </c>
      <c r="H95" s="226">
        <f ca="1">IF(ROWS($1:81)&gt;COUNT(Dong),"",OFFSET('331 - TH'!H$1,SMALL(Dong,ROWS($1:81)),))</f>
        <v>21117800</v>
      </c>
      <c r="I95" s="113">
        <f t="shared" ca="1" si="10"/>
        <v>0</v>
      </c>
      <c r="J95" s="113">
        <f t="shared" ca="1" si="11"/>
        <v>48804250</v>
      </c>
    </row>
    <row r="96" spans="1:10" s="229" customFormat="1" ht="16.5" customHeight="1">
      <c r="A96" s="223">
        <f ca="1">IF(ROWS($1:82)&gt;COUNT(Dong),"",OFFSET('331 - TH'!A$1,SMALL(Dong,ROWS($1:82)),))</f>
        <v>42283</v>
      </c>
      <c r="B96" s="223" t="str">
        <f ca="1">IF(ROWS($1:82)&gt;COUNT(Dong),"",OFFSET('331 - TH'!B$1,SMALL(Dong,ROWS($1:82)),))</f>
        <v>0427189</v>
      </c>
      <c r="C96" s="223">
        <f ca="1">IF(ROWS($1:82)&gt;COUNT(Dong),"",OFFSET('331 - TH'!C$1,SMALL(Dong,ROWS($1:82)),))</f>
        <v>42283</v>
      </c>
      <c r="D96" s="224" t="str">
        <f ca="1">IF(ROWS($1:82)&gt;COUNT(Dong),"",OFFSET('331 - TH'!D$1,SMALL(Dong,ROWS($1:82)),))</f>
        <v>VAT Tiền điện kỳ 1 T10/2015</v>
      </c>
      <c r="E96" s="225" t="str">
        <f ca="1">IF(ROWS($1:82)&gt;COUNT(Dong),"",OFFSET('331 - TH'!F$1,SMALL(Dong,ROWS($1:82)),))</f>
        <v>1331</v>
      </c>
      <c r="F96" s="226"/>
      <c r="G96" s="226">
        <f ca="1">IF(ROWS($1:82)&gt;COUNT(Dong),"",OFFSET('331 - TH'!G$1,SMALL(Dong,ROWS($1:82)),))</f>
        <v>0</v>
      </c>
      <c r="H96" s="226">
        <f ca="1">IF(ROWS($1:82)&gt;COUNT(Dong),"",OFFSET('331 - TH'!H$1,SMALL(Dong,ROWS($1:82)),))</f>
        <v>2111780</v>
      </c>
      <c r="I96" s="113">
        <f t="shared" ca="1" si="10"/>
        <v>0</v>
      </c>
      <c r="J96" s="113">
        <f t="shared" ca="1" si="11"/>
        <v>50916030</v>
      </c>
    </row>
    <row r="97" spans="1:10" s="229" customFormat="1" ht="16.5" customHeight="1">
      <c r="A97" s="223">
        <f ca="1">IF(ROWS($1:83)&gt;COUNT(Dong),"",OFFSET('331 - TH'!A$1,SMALL(Dong,ROWS($1:83)),))</f>
        <v>42291</v>
      </c>
      <c r="B97" s="223" t="str">
        <f ca="1">IF(ROWS($1:83)&gt;COUNT(Dong),"",OFFSET('331 - TH'!B$1,SMALL(Dong,ROWS($1:83)),))</f>
        <v>GBN</v>
      </c>
      <c r="C97" s="223">
        <f ca="1">IF(ROWS($1:83)&gt;COUNT(Dong),"",OFFSET('331 - TH'!C$1,SMALL(Dong,ROWS($1:83)),))</f>
        <v>42291</v>
      </c>
      <c r="D97" s="224" t="str">
        <f ca="1">IF(ROWS($1:83)&gt;COUNT(Dong),"",OFFSET('331 - TH'!D$1,SMALL(Dong,ROWS($1:83)),))</f>
        <v>Thanh toán tiền điện kỳ 3 T9/2015 - Điện Lực</v>
      </c>
      <c r="E97" s="225" t="str">
        <f ca="1">IF(ROWS($1:83)&gt;COUNT(Dong),"",OFFSET('331 - TH'!F$1,SMALL(Dong,ROWS($1:83)),))</f>
        <v>1121</v>
      </c>
      <c r="F97" s="226"/>
      <c r="G97" s="226">
        <f ca="1">IF(ROWS($1:83)&gt;COUNT(Dong),"",OFFSET('331 - TH'!G$1,SMALL(Dong,ROWS($1:83)),))</f>
        <v>27686450</v>
      </c>
      <c r="H97" s="226">
        <f ca="1">IF(ROWS($1:83)&gt;COUNT(Dong),"",OFFSET('331 - TH'!H$1,SMALL(Dong,ROWS($1:83)),))</f>
        <v>0</v>
      </c>
      <c r="I97" s="113">
        <f t="shared" ca="1" si="10"/>
        <v>0</v>
      </c>
      <c r="J97" s="113">
        <f t="shared" ca="1" si="11"/>
        <v>23229580</v>
      </c>
    </row>
    <row r="98" spans="1:10" s="229" customFormat="1" ht="16.5" customHeight="1">
      <c r="A98" s="223">
        <f ca="1">IF(ROWS($1:84)&gt;COUNT(Dong),"",OFFSET('331 - TH'!A$1,SMALL(Dong,ROWS($1:84)),))</f>
        <v>42293</v>
      </c>
      <c r="B98" s="223" t="str">
        <f ca="1">IF(ROWS($1:84)&gt;COUNT(Dong),"",OFFSET('331 - TH'!B$1,SMALL(Dong,ROWS($1:84)),))</f>
        <v>0475005</v>
      </c>
      <c r="C98" s="223">
        <f ca="1">IF(ROWS($1:84)&gt;COUNT(Dong),"",OFFSET('331 - TH'!C$1,SMALL(Dong,ROWS($1:84)),))</f>
        <v>42293</v>
      </c>
      <c r="D98" s="224" t="str">
        <f ca="1">IF(ROWS($1:84)&gt;COUNT(Dong),"",OFFSET('331 - TH'!D$1,SMALL(Dong,ROWS($1:84)),))</f>
        <v>Tiền điện kỳ 2 T10/2015</v>
      </c>
      <c r="E98" s="225" t="str">
        <f ca="1">IF(ROWS($1:84)&gt;COUNT(Dong),"",OFFSET('331 - TH'!F$1,SMALL(Dong,ROWS($1:84)),))</f>
        <v>154</v>
      </c>
      <c r="F98" s="226"/>
      <c r="G98" s="226">
        <f ca="1">IF(ROWS($1:84)&gt;COUNT(Dong),"",OFFSET('331 - TH'!G$1,SMALL(Dong,ROWS($1:84)),))</f>
        <v>0</v>
      </c>
      <c r="H98" s="226">
        <f ca="1">IF(ROWS($1:84)&gt;COUNT(Dong),"",OFFSET('331 - TH'!H$1,SMALL(Dong,ROWS($1:84)),))</f>
        <v>18148700</v>
      </c>
      <c r="I98" s="113">
        <f t="shared" ca="1" si="10"/>
        <v>0</v>
      </c>
      <c r="J98" s="113">
        <f t="shared" ca="1" si="11"/>
        <v>41378280</v>
      </c>
    </row>
    <row r="99" spans="1:10" s="229" customFormat="1" ht="16.5" customHeight="1">
      <c r="A99" s="223">
        <f ca="1">IF(ROWS($1:85)&gt;COUNT(Dong),"",OFFSET('331 - TH'!A$1,SMALL(Dong,ROWS($1:85)),))</f>
        <v>42293</v>
      </c>
      <c r="B99" s="223" t="str">
        <f ca="1">IF(ROWS($1:85)&gt;COUNT(Dong),"",OFFSET('331 - TH'!B$1,SMALL(Dong,ROWS($1:85)),))</f>
        <v>0475005</v>
      </c>
      <c r="C99" s="223">
        <f ca="1">IF(ROWS($1:85)&gt;COUNT(Dong),"",OFFSET('331 - TH'!C$1,SMALL(Dong,ROWS($1:85)),))</f>
        <v>42293</v>
      </c>
      <c r="D99" s="224" t="str">
        <f ca="1">IF(ROWS($1:85)&gt;COUNT(Dong),"",OFFSET('331 - TH'!D$1,SMALL(Dong,ROWS($1:85)),))</f>
        <v>VAT Tiền điện kỳ 2 T10/2015</v>
      </c>
      <c r="E99" s="225" t="str">
        <f ca="1">IF(ROWS($1:85)&gt;COUNT(Dong),"",OFFSET('331 - TH'!F$1,SMALL(Dong,ROWS($1:85)),))</f>
        <v>1331</v>
      </c>
      <c r="F99" s="226"/>
      <c r="G99" s="226">
        <f ca="1">IF(ROWS($1:85)&gt;COUNT(Dong),"",OFFSET('331 - TH'!G$1,SMALL(Dong,ROWS($1:85)),))</f>
        <v>0</v>
      </c>
      <c r="H99" s="226">
        <f ca="1">IF(ROWS($1:85)&gt;COUNT(Dong),"",OFFSET('331 - TH'!H$1,SMALL(Dong,ROWS($1:85)),))</f>
        <v>1814870</v>
      </c>
      <c r="I99" s="113">
        <f t="shared" ca="1" si="10"/>
        <v>0</v>
      </c>
      <c r="J99" s="113">
        <f t="shared" ca="1" si="11"/>
        <v>43193150</v>
      </c>
    </row>
    <row r="100" spans="1:10" s="229" customFormat="1" ht="16.5" customHeight="1">
      <c r="A100" s="223">
        <f ca="1">IF(ROWS($1:86)&gt;COUNT(Dong),"",OFFSET('331 - TH'!A$1,SMALL(Dong,ROWS($1:86)),))</f>
        <v>42303</v>
      </c>
      <c r="B100" s="223" t="str">
        <f ca="1">IF(ROWS($1:86)&gt;COUNT(Dong),"",OFFSET('331 - TH'!B$1,SMALL(Dong,ROWS($1:86)),))</f>
        <v>0476652</v>
      </c>
      <c r="C100" s="223">
        <f ca="1">IF(ROWS($1:86)&gt;COUNT(Dong),"",OFFSET('331 - TH'!C$1,SMALL(Dong,ROWS($1:86)),))</f>
        <v>42303</v>
      </c>
      <c r="D100" s="224" t="str">
        <f ca="1">IF(ROWS($1:86)&gt;COUNT(Dong),"",OFFSET('331 - TH'!D$1,SMALL(Dong,ROWS($1:86)),))</f>
        <v>Tiền điện kỳ 3 T10/2015</v>
      </c>
      <c r="E100" s="225" t="str">
        <f ca="1">IF(ROWS($1:86)&gt;COUNT(Dong),"",OFFSET('331 - TH'!F$1,SMALL(Dong,ROWS($1:86)),))</f>
        <v>154</v>
      </c>
      <c r="F100" s="226"/>
      <c r="G100" s="226">
        <f ca="1">IF(ROWS($1:86)&gt;COUNT(Dong),"",OFFSET('331 - TH'!G$1,SMALL(Dong,ROWS($1:86)),))</f>
        <v>0</v>
      </c>
      <c r="H100" s="226">
        <f ca="1">IF(ROWS($1:86)&gt;COUNT(Dong),"",OFFSET('331 - TH'!H$1,SMALL(Dong,ROWS($1:86)),))</f>
        <v>21038500</v>
      </c>
      <c r="I100" s="113">
        <f t="shared" ca="1" si="10"/>
        <v>0</v>
      </c>
      <c r="J100" s="113">
        <f t="shared" ca="1" si="11"/>
        <v>64231650</v>
      </c>
    </row>
    <row r="101" spans="1:10" s="229" customFormat="1" ht="16.5" customHeight="1">
      <c r="A101" s="223">
        <f ca="1">IF(ROWS($1:87)&gt;COUNT(Dong),"",OFFSET('331 - TH'!A$1,SMALL(Dong,ROWS($1:87)),))</f>
        <v>42303</v>
      </c>
      <c r="B101" s="223" t="str">
        <f ca="1">IF(ROWS($1:87)&gt;COUNT(Dong),"",OFFSET('331 - TH'!B$1,SMALL(Dong,ROWS($1:87)),))</f>
        <v>0476652</v>
      </c>
      <c r="C101" s="223">
        <f ca="1">IF(ROWS($1:87)&gt;COUNT(Dong),"",OFFSET('331 - TH'!C$1,SMALL(Dong,ROWS($1:87)),))</f>
        <v>42303</v>
      </c>
      <c r="D101" s="224" t="str">
        <f ca="1">IF(ROWS($1:87)&gt;COUNT(Dong),"",OFFSET('331 - TH'!D$1,SMALL(Dong,ROWS($1:87)),))</f>
        <v>VAT Tiền điện kỳ 3 T10/2015</v>
      </c>
      <c r="E101" s="225" t="str">
        <f ca="1">IF(ROWS($1:87)&gt;COUNT(Dong),"",OFFSET('331 - TH'!F$1,SMALL(Dong,ROWS($1:87)),))</f>
        <v>1331</v>
      </c>
      <c r="F101" s="226"/>
      <c r="G101" s="226">
        <f ca="1">IF(ROWS($1:87)&gt;COUNT(Dong),"",OFFSET('331 - TH'!G$1,SMALL(Dong,ROWS($1:87)),))</f>
        <v>0</v>
      </c>
      <c r="H101" s="226">
        <f ca="1">IF(ROWS($1:87)&gt;COUNT(Dong),"",OFFSET('331 - TH'!H$1,SMALL(Dong,ROWS($1:87)),))</f>
        <v>2103850</v>
      </c>
      <c r="I101" s="113">
        <f t="shared" ca="1" si="10"/>
        <v>0</v>
      </c>
      <c r="J101" s="113">
        <f t="shared" ca="1" si="11"/>
        <v>66335500</v>
      </c>
    </row>
    <row r="102" spans="1:10" s="229" customFormat="1" ht="16.5" customHeight="1">
      <c r="A102" s="223">
        <f ca="1">IF(ROWS($1:88)&gt;COUNT(Dong),"",OFFSET('331 - TH'!A$1,SMALL(Dong,ROWS($1:88)),))</f>
        <v>42303</v>
      </c>
      <c r="B102" s="223" t="str">
        <f ca="1">IF(ROWS($1:88)&gt;COUNT(Dong),"",OFFSET('331 - TH'!B$1,SMALL(Dong,ROWS($1:88)),))</f>
        <v>GBN</v>
      </c>
      <c r="C102" s="223">
        <f ca="1">IF(ROWS($1:88)&gt;COUNT(Dong),"",OFFSET('331 - TH'!C$1,SMALL(Dong,ROWS($1:88)),))</f>
        <v>42303</v>
      </c>
      <c r="D102" s="224" t="str">
        <f ca="1">IF(ROWS($1:88)&gt;COUNT(Dong),"",OFFSET('331 - TH'!D$1,SMALL(Dong,ROWS($1:88)),))</f>
        <v>Thanh toán tiền điện kỳ 1 T10/2015 - Điện Lực</v>
      </c>
      <c r="E102" s="225" t="str">
        <f ca="1">IF(ROWS($1:88)&gt;COUNT(Dong),"",OFFSET('331 - TH'!F$1,SMALL(Dong,ROWS($1:88)),))</f>
        <v>1121</v>
      </c>
      <c r="F102" s="226"/>
      <c r="G102" s="226">
        <f ca="1">IF(ROWS($1:88)&gt;COUNT(Dong),"",OFFSET('331 - TH'!G$1,SMALL(Dong,ROWS($1:88)),))</f>
        <v>23229580</v>
      </c>
      <c r="H102" s="226">
        <f ca="1">IF(ROWS($1:88)&gt;COUNT(Dong),"",OFFSET('331 - TH'!H$1,SMALL(Dong,ROWS($1:88)),))</f>
        <v>0</v>
      </c>
      <c r="I102" s="113">
        <f t="shared" ca="1" si="10"/>
        <v>0</v>
      </c>
      <c r="J102" s="113">
        <f t="shared" ca="1" si="11"/>
        <v>43105920</v>
      </c>
    </row>
    <row r="103" spans="1:10" s="229" customFormat="1" ht="16.5" customHeight="1">
      <c r="A103" s="223">
        <f ca="1">IF(ROWS($1:89)&gt;COUNT(Dong),"",OFFSET('331 - TH'!A$1,SMALL(Dong,ROWS($1:89)),))</f>
        <v>42314</v>
      </c>
      <c r="B103" s="223" t="str">
        <f ca="1">IF(ROWS($1:89)&gt;COUNT(Dong),"",OFFSET('331 - TH'!B$1,SMALL(Dong,ROWS($1:89)),))</f>
        <v>0477266</v>
      </c>
      <c r="C103" s="223">
        <f ca="1">IF(ROWS($1:89)&gt;COUNT(Dong),"",OFFSET('331 - TH'!C$1,SMALL(Dong,ROWS($1:89)),))</f>
        <v>42314</v>
      </c>
      <c r="D103" s="224" t="str">
        <f ca="1">IF(ROWS($1:89)&gt;COUNT(Dong),"",OFFSET('331 - TH'!D$1,SMALL(Dong,ROWS($1:89)),))</f>
        <v>Tiền điện kỳ 1 T11/2015</v>
      </c>
      <c r="E103" s="225" t="str">
        <f ca="1">IF(ROWS($1:89)&gt;COUNT(Dong),"",OFFSET('331 - TH'!F$1,SMALL(Dong,ROWS($1:89)),))</f>
        <v>154</v>
      </c>
      <c r="F103" s="226"/>
      <c r="G103" s="226">
        <f ca="1">IF(ROWS($1:89)&gt;COUNT(Dong),"",OFFSET('331 - TH'!G$1,SMALL(Dong,ROWS($1:89)),))</f>
        <v>0</v>
      </c>
      <c r="H103" s="226">
        <f ca="1">IF(ROWS($1:89)&gt;COUNT(Dong),"",OFFSET('331 - TH'!H$1,SMALL(Dong,ROWS($1:89)),))</f>
        <v>19162200</v>
      </c>
      <c r="I103" s="113">
        <f t="shared" ca="1" si="10"/>
        <v>0</v>
      </c>
      <c r="J103" s="113">
        <f t="shared" ca="1" si="11"/>
        <v>62268120</v>
      </c>
    </row>
    <row r="104" spans="1:10" s="229" customFormat="1" ht="16.5" customHeight="1">
      <c r="A104" s="223">
        <f ca="1">IF(ROWS($1:90)&gt;COUNT(Dong),"",OFFSET('331 - TH'!A$1,SMALL(Dong,ROWS($1:90)),))</f>
        <v>42314</v>
      </c>
      <c r="B104" s="223" t="str">
        <f ca="1">IF(ROWS($1:90)&gt;COUNT(Dong),"",OFFSET('331 - TH'!B$1,SMALL(Dong,ROWS($1:90)),))</f>
        <v>0477266</v>
      </c>
      <c r="C104" s="223">
        <f ca="1">IF(ROWS($1:90)&gt;COUNT(Dong),"",OFFSET('331 - TH'!C$1,SMALL(Dong,ROWS($1:90)),))</f>
        <v>42314</v>
      </c>
      <c r="D104" s="224" t="str">
        <f ca="1">IF(ROWS($1:90)&gt;COUNT(Dong),"",OFFSET('331 - TH'!D$1,SMALL(Dong,ROWS($1:90)),))</f>
        <v>VAT Tiền điện kỳ 1 T11/2015</v>
      </c>
      <c r="E104" s="225" t="str">
        <f ca="1">IF(ROWS($1:90)&gt;COUNT(Dong),"",OFFSET('331 - TH'!F$1,SMALL(Dong,ROWS($1:90)),))</f>
        <v>1331</v>
      </c>
      <c r="F104" s="226"/>
      <c r="G104" s="226">
        <f ca="1">IF(ROWS($1:90)&gt;COUNT(Dong),"",OFFSET('331 - TH'!G$1,SMALL(Dong,ROWS($1:90)),))</f>
        <v>0</v>
      </c>
      <c r="H104" s="226">
        <f ca="1">IF(ROWS($1:90)&gt;COUNT(Dong),"",OFFSET('331 - TH'!H$1,SMALL(Dong,ROWS($1:90)),))</f>
        <v>1916220</v>
      </c>
      <c r="I104" s="113">
        <f t="shared" ca="1" si="10"/>
        <v>0</v>
      </c>
      <c r="J104" s="113">
        <f t="shared" ca="1" si="11"/>
        <v>64184340</v>
      </c>
    </row>
    <row r="105" spans="1:10" s="229" customFormat="1" ht="16.5" customHeight="1">
      <c r="A105" s="223">
        <f ca="1">IF(ROWS($1:91)&gt;COUNT(Dong),"",OFFSET('331 - TH'!A$1,SMALL(Dong,ROWS($1:91)),))</f>
        <v>42324</v>
      </c>
      <c r="B105" s="223" t="str">
        <f ca="1">IF(ROWS($1:91)&gt;COUNT(Dong),"",OFFSET('331 - TH'!B$1,SMALL(Dong,ROWS($1:91)),))</f>
        <v>0523100</v>
      </c>
      <c r="C105" s="223">
        <f ca="1">IF(ROWS($1:91)&gt;COUNT(Dong),"",OFFSET('331 - TH'!C$1,SMALL(Dong,ROWS($1:91)),))</f>
        <v>42324</v>
      </c>
      <c r="D105" s="224" t="str">
        <f ca="1">IF(ROWS($1:91)&gt;COUNT(Dong),"",OFFSET('331 - TH'!D$1,SMALL(Dong,ROWS($1:91)),))</f>
        <v>Tiền điện kỳ 2 T11/2015</v>
      </c>
      <c r="E105" s="225" t="str">
        <f ca="1">IF(ROWS($1:91)&gt;COUNT(Dong),"",OFFSET('331 - TH'!F$1,SMALL(Dong,ROWS($1:91)),))</f>
        <v>154</v>
      </c>
      <c r="F105" s="226"/>
      <c r="G105" s="226">
        <f ca="1">IF(ROWS($1:91)&gt;COUNT(Dong),"",OFFSET('331 - TH'!G$1,SMALL(Dong,ROWS($1:91)),))</f>
        <v>0</v>
      </c>
      <c r="H105" s="226">
        <f ca="1">IF(ROWS($1:91)&gt;COUNT(Dong),"",OFFSET('331 - TH'!H$1,SMALL(Dong,ROWS($1:91)),))</f>
        <v>20285700</v>
      </c>
      <c r="I105" s="113">
        <f t="shared" ca="1" si="10"/>
        <v>0</v>
      </c>
      <c r="J105" s="113">
        <f t="shared" ca="1" si="11"/>
        <v>84470040</v>
      </c>
    </row>
    <row r="106" spans="1:10" s="229" customFormat="1" ht="16.5" customHeight="1">
      <c r="A106" s="223">
        <f ca="1">IF(ROWS($1:92)&gt;COUNT(Dong),"",OFFSET('331 - TH'!A$1,SMALL(Dong,ROWS($1:92)),))</f>
        <v>42324</v>
      </c>
      <c r="B106" s="223" t="str">
        <f ca="1">IF(ROWS($1:92)&gt;COUNT(Dong),"",OFFSET('331 - TH'!B$1,SMALL(Dong,ROWS($1:92)),))</f>
        <v>0523100</v>
      </c>
      <c r="C106" s="223">
        <f ca="1">IF(ROWS($1:92)&gt;COUNT(Dong),"",OFFSET('331 - TH'!C$1,SMALL(Dong,ROWS($1:92)),))</f>
        <v>42324</v>
      </c>
      <c r="D106" s="224" t="str">
        <f ca="1">IF(ROWS($1:92)&gt;COUNT(Dong),"",OFFSET('331 - TH'!D$1,SMALL(Dong,ROWS($1:92)),))</f>
        <v>VAT Tiền điện kỳ 2 T11/2015</v>
      </c>
      <c r="E106" s="225" t="str">
        <f ca="1">IF(ROWS($1:92)&gt;COUNT(Dong),"",OFFSET('331 - TH'!F$1,SMALL(Dong,ROWS($1:92)),))</f>
        <v>1331</v>
      </c>
      <c r="F106" s="226"/>
      <c r="G106" s="226">
        <f ca="1">IF(ROWS($1:92)&gt;COUNT(Dong),"",OFFSET('331 - TH'!G$1,SMALL(Dong,ROWS($1:92)),))</f>
        <v>0</v>
      </c>
      <c r="H106" s="226">
        <f ca="1">IF(ROWS($1:92)&gt;COUNT(Dong),"",OFFSET('331 - TH'!H$1,SMALL(Dong,ROWS($1:92)),))</f>
        <v>2028570</v>
      </c>
      <c r="I106" s="113">
        <f t="shared" ca="1" si="10"/>
        <v>0</v>
      </c>
      <c r="J106" s="113">
        <f t="shared" ca="1" si="11"/>
        <v>86498610</v>
      </c>
    </row>
    <row r="107" spans="1:10" s="229" customFormat="1" ht="16.5" customHeight="1">
      <c r="A107" s="223">
        <f ca="1">IF(ROWS($1:93)&gt;COUNT(Dong),"",OFFSET('331 - TH'!A$1,SMALL(Dong,ROWS($1:93)),))</f>
        <v>42334</v>
      </c>
      <c r="B107" s="223" t="str">
        <f ca="1">IF(ROWS($1:93)&gt;COUNT(Dong),"",OFFSET('331 - TH'!B$1,SMALL(Dong,ROWS($1:93)),))</f>
        <v>0527273</v>
      </c>
      <c r="C107" s="223">
        <f ca="1">IF(ROWS($1:93)&gt;COUNT(Dong),"",OFFSET('331 - TH'!C$1,SMALL(Dong,ROWS($1:93)),))</f>
        <v>42335</v>
      </c>
      <c r="D107" s="224" t="str">
        <f ca="1">IF(ROWS($1:93)&gt;COUNT(Dong),"",OFFSET('331 - TH'!D$1,SMALL(Dong,ROWS($1:93)),))</f>
        <v>Tiền điện kỳ 3 T11/2015</v>
      </c>
      <c r="E107" s="225" t="str">
        <f ca="1">IF(ROWS($1:93)&gt;COUNT(Dong),"",OFFSET('331 - TH'!F$1,SMALL(Dong,ROWS($1:93)),))</f>
        <v>154</v>
      </c>
      <c r="F107" s="226"/>
      <c r="G107" s="226">
        <f ca="1">IF(ROWS($1:93)&gt;COUNT(Dong),"",OFFSET('331 - TH'!G$1,SMALL(Dong,ROWS($1:93)),))</f>
        <v>0</v>
      </c>
      <c r="H107" s="226">
        <f ca="1">IF(ROWS($1:93)&gt;COUNT(Dong),"",OFFSET('331 - TH'!H$1,SMALL(Dong,ROWS($1:93)),))</f>
        <v>19121300</v>
      </c>
      <c r="I107" s="113">
        <f t="shared" ca="1" si="10"/>
        <v>0</v>
      </c>
      <c r="J107" s="113">
        <f t="shared" ca="1" si="11"/>
        <v>105619910</v>
      </c>
    </row>
    <row r="108" spans="1:10" s="229" customFormat="1" ht="16.5" customHeight="1">
      <c r="A108" s="223">
        <f ca="1">IF(ROWS($1:94)&gt;COUNT(Dong),"",OFFSET('331 - TH'!A$1,SMALL(Dong,ROWS($1:94)),))</f>
        <v>42334</v>
      </c>
      <c r="B108" s="223" t="str">
        <f ca="1">IF(ROWS($1:94)&gt;COUNT(Dong),"",OFFSET('331 - TH'!B$1,SMALL(Dong,ROWS($1:94)),))</f>
        <v>0527273</v>
      </c>
      <c r="C108" s="223">
        <f ca="1">IF(ROWS($1:94)&gt;COUNT(Dong),"",OFFSET('331 - TH'!C$1,SMALL(Dong,ROWS($1:94)),))</f>
        <v>42335</v>
      </c>
      <c r="D108" s="224" t="str">
        <f ca="1">IF(ROWS($1:94)&gt;COUNT(Dong),"",OFFSET('331 - TH'!D$1,SMALL(Dong,ROWS($1:94)),))</f>
        <v>VAT Tiền điện kỳ 3 T11/2015</v>
      </c>
      <c r="E108" s="225" t="str">
        <f ca="1">IF(ROWS($1:94)&gt;COUNT(Dong),"",OFFSET('331 - TH'!F$1,SMALL(Dong,ROWS($1:94)),))</f>
        <v>1331</v>
      </c>
      <c r="F108" s="226"/>
      <c r="G108" s="226">
        <f ca="1">IF(ROWS($1:94)&gt;COUNT(Dong),"",OFFSET('331 - TH'!G$1,SMALL(Dong,ROWS($1:94)),))</f>
        <v>0</v>
      </c>
      <c r="H108" s="226">
        <f ca="1">IF(ROWS($1:94)&gt;COUNT(Dong),"",OFFSET('331 - TH'!H$1,SMALL(Dong,ROWS($1:94)),))</f>
        <v>1912130</v>
      </c>
      <c r="I108" s="113">
        <f t="shared" ca="1" si="10"/>
        <v>0</v>
      </c>
      <c r="J108" s="113">
        <f t="shared" ca="1" si="11"/>
        <v>107532040</v>
      </c>
    </row>
    <row r="109" spans="1:10" s="229" customFormat="1" ht="16.5" customHeight="1">
      <c r="A109" s="223">
        <f ca="1">IF(ROWS($1:95)&gt;COUNT(Dong),"",OFFSET('331 - TH'!A$1,SMALL(Dong,ROWS($1:95)),))</f>
        <v>42314</v>
      </c>
      <c r="B109" s="223" t="str">
        <f ca="1">IF(ROWS($1:95)&gt;COUNT(Dong),"",OFFSET('331 - TH'!B$1,SMALL(Dong,ROWS($1:95)),))</f>
        <v>CHI</v>
      </c>
      <c r="C109" s="223">
        <f ca="1">IF(ROWS($1:95)&gt;COUNT(Dong),"",OFFSET('331 - TH'!C$1,SMALL(Dong,ROWS($1:95)),))</f>
        <v>42314</v>
      </c>
      <c r="D109" s="224" t="str">
        <f ca="1">IF(ROWS($1:95)&gt;COUNT(Dong),"",OFFSET('331 - TH'!D$1,SMALL(Dong,ROWS($1:95)),))</f>
        <v>Thanh toán tiền điện kỳ 2 T10/2015 - Điện Lực</v>
      </c>
      <c r="E109" s="225" t="str">
        <f ca="1">IF(ROWS($1:95)&gt;COUNT(Dong),"",OFFSET('331 - TH'!F$1,SMALL(Dong,ROWS($1:95)),))</f>
        <v>1111</v>
      </c>
      <c r="F109" s="226"/>
      <c r="G109" s="226">
        <f ca="1">IF(ROWS($1:95)&gt;COUNT(Dong),"",OFFSET('331 - TH'!G$1,SMALL(Dong,ROWS($1:95)),))</f>
        <v>19963570</v>
      </c>
      <c r="H109" s="226">
        <f ca="1">IF(ROWS($1:95)&gt;COUNT(Dong),"",OFFSET('331 - TH'!H$1,SMALL(Dong,ROWS($1:95)),))</f>
        <v>0</v>
      </c>
      <c r="I109" s="113">
        <f t="shared" ca="1" si="10"/>
        <v>0</v>
      </c>
      <c r="J109" s="113">
        <f t="shared" ca="1" si="11"/>
        <v>87568470</v>
      </c>
    </row>
    <row r="110" spans="1:10" s="229" customFormat="1" ht="16.5" customHeight="1">
      <c r="A110" s="223">
        <f ca="1">IF(ROWS($1:96)&gt;COUNT(Dong),"",OFFSET('331 - TH'!A$1,SMALL(Dong,ROWS($1:96)),))</f>
        <v>42321</v>
      </c>
      <c r="B110" s="223" t="str">
        <f ca="1">IF(ROWS($1:96)&gt;COUNT(Dong),"",OFFSET('331 - TH'!B$1,SMALL(Dong,ROWS($1:96)),))</f>
        <v>GBN</v>
      </c>
      <c r="C110" s="223">
        <f ca="1">IF(ROWS($1:96)&gt;COUNT(Dong),"",OFFSET('331 - TH'!C$1,SMALL(Dong,ROWS($1:96)),))</f>
        <v>42321</v>
      </c>
      <c r="D110" s="224" t="str">
        <f ca="1">IF(ROWS($1:96)&gt;COUNT(Dong),"",OFFSET('331 - TH'!D$1,SMALL(Dong,ROWS($1:96)),))</f>
        <v>Thanh toán tiền điện kỳ 3 T10/2015 - Điện Lực</v>
      </c>
      <c r="E110" s="225" t="str">
        <f ca="1">IF(ROWS($1:96)&gt;COUNT(Dong),"",OFFSET('331 - TH'!F$1,SMALL(Dong,ROWS($1:96)),))</f>
        <v>1121</v>
      </c>
      <c r="F110" s="226"/>
      <c r="G110" s="226">
        <f ca="1">IF(ROWS($1:96)&gt;COUNT(Dong),"",OFFSET('331 - TH'!G$1,SMALL(Dong,ROWS($1:96)),))</f>
        <v>23142350</v>
      </c>
      <c r="H110" s="226">
        <f ca="1">IF(ROWS($1:96)&gt;COUNT(Dong),"",OFFSET('331 - TH'!H$1,SMALL(Dong,ROWS($1:96)),))</f>
        <v>0</v>
      </c>
      <c r="I110" s="113">
        <f t="shared" ca="1" si="10"/>
        <v>0</v>
      </c>
      <c r="J110" s="113">
        <f t="shared" ca="1" si="11"/>
        <v>64426120</v>
      </c>
    </row>
    <row r="111" spans="1:10" s="229" customFormat="1" ht="16.5" customHeight="1">
      <c r="A111" s="223">
        <f ca="1">IF(ROWS($1:97)&gt;COUNT(Dong),"",OFFSET('331 - TH'!A$1,SMALL(Dong,ROWS($1:97)),))</f>
        <v>42335</v>
      </c>
      <c r="B111" s="223" t="str">
        <f ca="1">IF(ROWS($1:97)&gt;COUNT(Dong),"",OFFSET('331 - TH'!B$1,SMALL(Dong,ROWS($1:97)),))</f>
        <v>GBN</v>
      </c>
      <c r="C111" s="223">
        <f ca="1">IF(ROWS($1:97)&gt;COUNT(Dong),"",OFFSET('331 - TH'!C$1,SMALL(Dong,ROWS($1:97)),))</f>
        <v>42335</v>
      </c>
      <c r="D111" s="224" t="str">
        <f ca="1">IF(ROWS($1:97)&gt;COUNT(Dong),"",OFFSET('331 - TH'!D$1,SMALL(Dong,ROWS($1:97)),))</f>
        <v>Thanh toán tiền điện kỳ 1 T11/2015 - Điện Lực</v>
      </c>
      <c r="E111" s="225" t="str">
        <f ca="1">IF(ROWS($1:97)&gt;COUNT(Dong),"",OFFSET('331 - TH'!F$1,SMALL(Dong,ROWS($1:97)),))</f>
        <v>1121</v>
      </c>
      <c r="F111" s="226"/>
      <c r="G111" s="226">
        <f ca="1">IF(ROWS($1:97)&gt;COUNT(Dong),"",OFFSET('331 - TH'!G$1,SMALL(Dong,ROWS($1:97)),))</f>
        <v>21078420</v>
      </c>
      <c r="H111" s="226">
        <f ca="1">IF(ROWS($1:97)&gt;COUNT(Dong),"",OFFSET('331 - TH'!H$1,SMALL(Dong,ROWS($1:97)),))</f>
        <v>0</v>
      </c>
      <c r="I111" s="113">
        <f t="shared" ca="1" si="10"/>
        <v>0</v>
      </c>
      <c r="J111" s="113">
        <f t="shared" ca="1" si="11"/>
        <v>43347700</v>
      </c>
    </row>
    <row r="112" spans="1:10" s="229" customFormat="1" ht="16.5" customHeight="1">
      <c r="A112" s="223">
        <f ca="1">IF(ROWS($1:98)&gt;COUNT(Dong),"",OFFSET('331 - TH'!A$1,SMALL(Dong,ROWS($1:98)),))</f>
        <v>42345</v>
      </c>
      <c r="B112" s="223" t="str">
        <f ca="1">IF(ROWS($1:98)&gt;COUNT(Dong),"",OFFSET('331 - TH'!B$1,SMALL(Dong,ROWS($1:98)),))</f>
        <v>0527842</v>
      </c>
      <c r="C112" s="223">
        <f ca="1">IF(ROWS($1:98)&gt;COUNT(Dong),"",OFFSET('331 - TH'!C$1,SMALL(Dong,ROWS($1:98)),))</f>
        <v>42345</v>
      </c>
      <c r="D112" s="224" t="str">
        <f ca="1">IF(ROWS($1:98)&gt;COUNT(Dong),"",OFFSET('331 - TH'!D$1,SMALL(Dong,ROWS($1:98)),))</f>
        <v>Tiền điện kỳ 1 T12/2015 - Điện Lực</v>
      </c>
      <c r="E112" s="225" t="str">
        <f ca="1">IF(ROWS($1:98)&gt;COUNT(Dong),"",OFFSET('331 - TH'!F$1,SMALL(Dong,ROWS($1:98)),))</f>
        <v>154</v>
      </c>
      <c r="F112" s="226"/>
      <c r="G112" s="226">
        <f ca="1">IF(ROWS($1:98)&gt;COUNT(Dong),"",OFFSET('331 - TH'!G$1,SMALL(Dong,ROWS($1:98)),))</f>
        <v>0</v>
      </c>
      <c r="H112" s="226">
        <f ca="1">IF(ROWS($1:98)&gt;COUNT(Dong),"",OFFSET('331 - TH'!H$1,SMALL(Dong,ROWS($1:98)),))</f>
        <v>24322900</v>
      </c>
      <c r="I112" s="113">
        <f t="shared" ca="1" si="10"/>
        <v>0</v>
      </c>
      <c r="J112" s="113">
        <f t="shared" ca="1" si="11"/>
        <v>67670600</v>
      </c>
    </row>
    <row r="113" spans="1:10" s="229" customFormat="1" ht="16.5" customHeight="1">
      <c r="A113" s="223">
        <f ca="1">IF(ROWS($1:99)&gt;COUNT(Dong),"",OFFSET('331 - TH'!A$1,SMALL(Dong,ROWS($1:99)),))</f>
        <v>42345</v>
      </c>
      <c r="B113" s="223" t="str">
        <f ca="1">IF(ROWS($1:99)&gt;COUNT(Dong),"",OFFSET('331 - TH'!B$1,SMALL(Dong,ROWS($1:99)),))</f>
        <v>0527842</v>
      </c>
      <c r="C113" s="223">
        <f ca="1">IF(ROWS($1:99)&gt;COUNT(Dong),"",OFFSET('331 - TH'!C$1,SMALL(Dong,ROWS($1:99)),))</f>
        <v>42345</v>
      </c>
      <c r="D113" s="224" t="str">
        <f ca="1">IF(ROWS($1:99)&gt;COUNT(Dong),"",OFFSET('331 - TH'!D$1,SMALL(Dong,ROWS($1:99)),))</f>
        <v>VAT điện kỳ 1 T12/2015 - Điện Lực</v>
      </c>
      <c r="E113" s="225" t="str">
        <f ca="1">IF(ROWS($1:99)&gt;COUNT(Dong),"",OFFSET('331 - TH'!F$1,SMALL(Dong,ROWS($1:99)),))</f>
        <v>1331</v>
      </c>
      <c r="F113" s="226"/>
      <c r="G113" s="226">
        <f ca="1">IF(ROWS($1:99)&gt;COUNT(Dong),"",OFFSET('331 - TH'!G$1,SMALL(Dong,ROWS($1:99)),))</f>
        <v>0</v>
      </c>
      <c r="H113" s="226">
        <f ca="1">IF(ROWS($1:99)&gt;COUNT(Dong),"",OFFSET('331 - TH'!H$1,SMALL(Dong,ROWS($1:99)),))</f>
        <v>2432290</v>
      </c>
      <c r="I113" s="113">
        <f t="shared" ca="1" si="10"/>
        <v>0</v>
      </c>
      <c r="J113" s="113">
        <f t="shared" ca="1" si="11"/>
        <v>70102890</v>
      </c>
    </row>
    <row r="114" spans="1:10" s="229" customFormat="1" ht="16.5" customHeight="1">
      <c r="A114" s="223">
        <f ca="1">IF(ROWS($1:100)&gt;COUNT(Dong),"",OFFSET('331 - TH'!A$1,SMALL(Dong,ROWS($1:100)),))</f>
        <v>42354</v>
      </c>
      <c r="B114" s="223" t="str">
        <f ca="1">IF(ROWS($1:100)&gt;COUNT(Dong),"",OFFSET('331 - TH'!B$1,SMALL(Dong,ROWS($1:100)),))</f>
        <v>0572285</v>
      </c>
      <c r="C114" s="223">
        <f ca="1">IF(ROWS($1:100)&gt;COUNT(Dong),"",OFFSET('331 - TH'!C$1,SMALL(Dong,ROWS($1:100)),))</f>
        <v>42354</v>
      </c>
      <c r="D114" s="224" t="str">
        <f ca="1">IF(ROWS($1:100)&gt;COUNT(Dong),"",OFFSET('331 - TH'!D$1,SMALL(Dong,ROWS($1:100)),))</f>
        <v>Tiền điện kỳ 2 T12/2015 - Điện Lực</v>
      </c>
      <c r="E114" s="225" t="str">
        <f ca="1">IF(ROWS($1:100)&gt;COUNT(Dong),"",OFFSET('331 - TH'!F$1,SMALL(Dong,ROWS($1:100)),))</f>
        <v>154</v>
      </c>
      <c r="F114" s="226"/>
      <c r="G114" s="226">
        <f ca="1">IF(ROWS($1:100)&gt;COUNT(Dong),"",OFFSET('331 - TH'!G$1,SMALL(Dong,ROWS($1:100)),))</f>
        <v>0</v>
      </c>
      <c r="H114" s="226">
        <f ca="1">IF(ROWS($1:100)&gt;COUNT(Dong),"",OFFSET('331 - TH'!H$1,SMALL(Dong,ROWS($1:100)),))</f>
        <v>24272600</v>
      </c>
      <c r="I114" s="113">
        <f t="shared" ca="1" si="10"/>
        <v>0</v>
      </c>
      <c r="J114" s="113">
        <f t="shared" ca="1" si="11"/>
        <v>94375490</v>
      </c>
    </row>
    <row r="115" spans="1:10" s="229" customFormat="1" ht="16.5" customHeight="1">
      <c r="A115" s="223">
        <f ca="1">IF(ROWS($1:101)&gt;COUNT(Dong),"",OFFSET('331 - TH'!A$1,SMALL(Dong,ROWS($1:101)),))</f>
        <v>42354</v>
      </c>
      <c r="B115" s="223" t="str">
        <f ca="1">IF(ROWS($1:101)&gt;COUNT(Dong),"",OFFSET('331 - TH'!B$1,SMALL(Dong,ROWS($1:101)),))</f>
        <v>0572285</v>
      </c>
      <c r="C115" s="223">
        <f ca="1">IF(ROWS($1:101)&gt;COUNT(Dong),"",OFFSET('331 - TH'!C$1,SMALL(Dong,ROWS($1:101)),))</f>
        <v>42354</v>
      </c>
      <c r="D115" s="224" t="str">
        <f ca="1">IF(ROWS($1:101)&gt;COUNT(Dong),"",OFFSET('331 - TH'!D$1,SMALL(Dong,ROWS($1:101)),))</f>
        <v>VAT điện kỳ 2 T12/2015 - Điện Lực</v>
      </c>
      <c r="E115" s="225" t="str">
        <f ca="1">IF(ROWS($1:101)&gt;COUNT(Dong),"",OFFSET('331 - TH'!F$1,SMALL(Dong,ROWS($1:101)),))</f>
        <v>1331</v>
      </c>
      <c r="F115" s="226"/>
      <c r="G115" s="226">
        <f ca="1">IF(ROWS($1:101)&gt;COUNT(Dong),"",OFFSET('331 - TH'!G$1,SMALL(Dong,ROWS($1:101)),))</f>
        <v>0</v>
      </c>
      <c r="H115" s="226">
        <f ca="1">IF(ROWS($1:101)&gt;COUNT(Dong),"",OFFSET('331 - TH'!H$1,SMALL(Dong,ROWS($1:101)),))</f>
        <v>2427260</v>
      </c>
      <c r="I115" s="113">
        <f t="shared" ca="1" si="10"/>
        <v>0</v>
      </c>
      <c r="J115" s="113">
        <f t="shared" ca="1" si="11"/>
        <v>96802750</v>
      </c>
    </row>
    <row r="116" spans="1:10" s="229" customFormat="1" ht="16.5" customHeight="1">
      <c r="A116" s="223">
        <f ca="1">IF(ROWS($1:102)&gt;COUNT(Dong),"",OFFSET('331 - TH'!A$1,SMALL(Dong,ROWS($1:102)),))</f>
        <v>42364</v>
      </c>
      <c r="B116" s="223">
        <f ca="1">IF(ROWS($1:102)&gt;COUNT(Dong),"",OFFSET('331 - TH'!B$1,SMALL(Dong,ROWS($1:102)),))</f>
        <v>0</v>
      </c>
      <c r="C116" s="223">
        <f ca="1">IF(ROWS($1:102)&gt;COUNT(Dong),"",OFFSET('331 - TH'!C$1,SMALL(Dong,ROWS($1:102)),))</f>
        <v>42364</v>
      </c>
      <c r="D116" s="224" t="str">
        <f ca="1">IF(ROWS($1:102)&gt;COUNT(Dong),"",OFFSET('331 - TH'!D$1,SMALL(Dong,ROWS($1:102)),))</f>
        <v>Tiền điện kỳ 3 T12/2015 - Điện Lực</v>
      </c>
      <c r="E116" s="225" t="str">
        <f ca="1">IF(ROWS($1:102)&gt;COUNT(Dong),"",OFFSET('331 - TH'!F$1,SMALL(Dong,ROWS($1:102)),))</f>
        <v>154</v>
      </c>
      <c r="F116" s="226"/>
      <c r="G116" s="226">
        <f ca="1">IF(ROWS($1:102)&gt;COUNT(Dong),"",OFFSET('331 - TH'!G$1,SMALL(Dong,ROWS($1:102)),))</f>
        <v>0</v>
      </c>
      <c r="H116" s="226">
        <f ca="1">IF(ROWS($1:102)&gt;COUNT(Dong),"",OFFSET('331 - TH'!H$1,SMALL(Dong,ROWS($1:102)),))</f>
        <v>35635300</v>
      </c>
      <c r="I116" s="113">
        <f t="shared" ca="1" si="10"/>
        <v>0</v>
      </c>
      <c r="J116" s="113">
        <f t="shared" ca="1" si="11"/>
        <v>132438050</v>
      </c>
    </row>
    <row r="117" spans="1:10" s="229" customFormat="1" ht="16.5" customHeight="1">
      <c r="A117" s="223">
        <f ca="1">IF(ROWS($1:103)&gt;COUNT(Dong),"",OFFSET('331 - TH'!A$1,SMALL(Dong,ROWS($1:103)),))</f>
        <v>42364</v>
      </c>
      <c r="B117" s="223">
        <f ca="1">IF(ROWS($1:103)&gt;COUNT(Dong),"",OFFSET('331 - TH'!B$1,SMALL(Dong,ROWS($1:103)),))</f>
        <v>0</v>
      </c>
      <c r="C117" s="223">
        <f ca="1">IF(ROWS($1:103)&gt;COUNT(Dong),"",OFFSET('331 - TH'!C$1,SMALL(Dong,ROWS($1:103)),))</f>
        <v>42364</v>
      </c>
      <c r="D117" s="224" t="str">
        <f ca="1">IF(ROWS($1:103)&gt;COUNT(Dong),"",OFFSET('331 - TH'!D$1,SMALL(Dong,ROWS($1:103)),))</f>
        <v>VAT điện kỳ 3 T12/2015 - Điện Lực</v>
      </c>
      <c r="E117" s="225" t="str">
        <f ca="1">IF(ROWS($1:103)&gt;COUNT(Dong),"",OFFSET('331 - TH'!F$1,SMALL(Dong,ROWS($1:103)),))</f>
        <v>1331</v>
      </c>
      <c r="F117" s="226"/>
      <c r="G117" s="226">
        <f ca="1">IF(ROWS($1:103)&gt;COUNT(Dong),"",OFFSET('331 - TH'!G$1,SMALL(Dong,ROWS($1:103)),))</f>
        <v>0</v>
      </c>
      <c r="H117" s="226">
        <f ca="1">IF(ROWS($1:103)&gt;COUNT(Dong),"",OFFSET('331 - TH'!H$1,SMALL(Dong,ROWS($1:103)),))</f>
        <v>3563530</v>
      </c>
      <c r="I117" s="113">
        <f t="shared" ca="1" si="10"/>
        <v>0</v>
      </c>
      <c r="J117" s="113">
        <f t="shared" ca="1" si="11"/>
        <v>136001580</v>
      </c>
    </row>
    <row r="118" spans="1:10" s="229" customFormat="1" ht="16.5" customHeight="1">
      <c r="A118" s="223">
        <f ca="1">IF(ROWS($1:104)&gt;COUNT(Dong),"",OFFSET('331 - TH'!A$1,SMALL(Dong,ROWS($1:104)),))</f>
        <v>42345</v>
      </c>
      <c r="B118" s="223" t="str">
        <f ca="1">IF(ROWS($1:104)&gt;COUNT(Dong),"",OFFSET('331 - TH'!B$1,SMALL(Dong,ROWS($1:104)),))</f>
        <v>GBN</v>
      </c>
      <c r="C118" s="223">
        <f ca="1">IF(ROWS($1:104)&gt;COUNT(Dong),"",OFFSET('331 - TH'!C$1,SMALL(Dong,ROWS($1:104)),))</f>
        <v>42345</v>
      </c>
      <c r="D118" s="224" t="str">
        <f ca="1">IF(ROWS($1:104)&gt;COUNT(Dong),"",OFFSET('331 - TH'!D$1,SMALL(Dong,ROWS($1:104)),))</f>
        <v>Thanh toán tiền điện kỳ 2 T11/2015</v>
      </c>
      <c r="E118" s="225" t="str">
        <f ca="1">IF(ROWS($1:104)&gt;COUNT(Dong),"",OFFSET('331 - TH'!F$1,SMALL(Dong,ROWS($1:104)),))</f>
        <v>1121</v>
      </c>
      <c r="F118" s="226"/>
      <c r="G118" s="226">
        <f ca="1">IF(ROWS($1:104)&gt;COUNT(Dong),"",OFFSET('331 - TH'!G$1,SMALL(Dong,ROWS($1:104)),))</f>
        <v>22314270</v>
      </c>
      <c r="H118" s="226">
        <f ca="1">IF(ROWS($1:104)&gt;COUNT(Dong),"",OFFSET('331 - TH'!H$1,SMALL(Dong,ROWS($1:104)),))</f>
        <v>0</v>
      </c>
      <c r="I118" s="113">
        <f t="shared" ca="1" si="10"/>
        <v>0</v>
      </c>
      <c r="J118" s="113">
        <f t="shared" ca="1" si="11"/>
        <v>113687310</v>
      </c>
    </row>
    <row r="119" spans="1:10" s="229" customFormat="1" ht="16.5" customHeight="1">
      <c r="A119" s="223">
        <f ca="1">IF(ROWS($1:105)&gt;COUNT(Dong),"",OFFSET('331 - TH'!A$1,SMALL(Dong,ROWS($1:105)),))</f>
        <v>42349</v>
      </c>
      <c r="B119" s="223" t="str">
        <f ca="1">IF(ROWS($1:105)&gt;COUNT(Dong),"",OFFSET('331 - TH'!B$1,SMALL(Dong,ROWS($1:105)),))</f>
        <v>GBN</v>
      </c>
      <c r="C119" s="223">
        <f ca="1">IF(ROWS($1:105)&gt;COUNT(Dong),"",OFFSET('331 - TH'!C$1,SMALL(Dong,ROWS($1:105)),))</f>
        <v>42349</v>
      </c>
      <c r="D119" s="224" t="str">
        <f ca="1">IF(ROWS($1:105)&gt;COUNT(Dong),"",OFFSET('331 - TH'!D$1,SMALL(Dong,ROWS($1:105)),))</f>
        <v>Thanh toán tiền điện kỳ 3 T11/2015</v>
      </c>
      <c r="E119" s="225" t="str">
        <f ca="1">IF(ROWS($1:105)&gt;COUNT(Dong),"",OFFSET('331 - TH'!F$1,SMALL(Dong,ROWS($1:105)),))</f>
        <v>1121</v>
      </c>
      <c r="F119" s="226"/>
      <c r="G119" s="226">
        <f ca="1">IF(ROWS($1:105)&gt;COUNT(Dong),"",OFFSET('331 - TH'!G$1,SMALL(Dong,ROWS($1:105)),))</f>
        <v>21033430</v>
      </c>
      <c r="H119" s="226">
        <f ca="1">IF(ROWS($1:105)&gt;COUNT(Dong),"",OFFSET('331 - TH'!H$1,SMALL(Dong,ROWS($1:105)),))</f>
        <v>0</v>
      </c>
      <c r="I119" s="113">
        <f t="shared" ca="1" si="10"/>
        <v>0</v>
      </c>
      <c r="J119" s="113">
        <f t="shared" ca="1" si="11"/>
        <v>92653880</v>
      </c>
    </row>
    <row r="120" spans="1:10" s="229" customFormat="1" ht="16.5" customHeight="1">
      <c r="A120" s="223">
        <f ca="1">IF(ROWS($1:106)&gt;COUNT(Dong),"",OFFSET('331 - TH'!A$1,SMALL(Dong,ROWS($1:106)),))</f>
        <v>42361</v>
      </c>
      <c r="B120" s="223" t="str">
        <f ca="1">IF(ROWS($1:106)&gt;COUNT(Dong),"",OFFSET('331 - TH'!B$1,SMALL(Dong,ROWS($1:106)),))</f>
        <v>GBN</v>
      </c>
      <c r="C120" s="223">
        <f ca="1">IF(ROWS($1:106)&gt;COUNT(Dong),"",OFFSET('331 - TH'!C$1,SMALL(Dong,ROWS($1:106)),))</f>
        <v>42361</v>
      </c>
      <c r="D120" s="224" t="str">
        <f ca="1">IF(ROWS($1:106)&gt;COUNT(Dong),"",OFFSET('331 - TH'!D$1,SMALL(Dong,ROWS($1:106)),))</f>
        <v>Thanh toán tiền điện kỳ 1 và 2 T12/2015</v>
      </c>
      <c r="E120" s="225" t="str">
        <f ca="1">IF(ROWS($1:106)&gt;COUNT(Dong),"",OFFSET('331 - TH'!F$1,SMALL(Dong,ROWS($1:106)),))</f>
        <v>1121</v>
      </c>
      <c r="F120" s="226"/>
      <c r="G120" s="226">
        <f ca="1">IF(ROWS($1:106)&gt;COUNT(Dong),"",OFFSET('331 - TH'!G$1,SMALL(Dong,ROWS($1:106)),))</f>
        <v>53455050</v>
      </c>
      <c r="H120" s="226">
        <f ca="1">IF(ROWS($1:106)&gt;COUNT(Dong),"",OFFSET('331 - TH'!H$1,SMALL(Dong,ROWS($1:106)),))</f>
        <v>0</v>
      </c>
      <c r="I120" s="113">
        <f t="shared" ca="1" si="10"/>
        <v>0</v>
      </c>
      <c r="J120" s="113">
        <f t="shared" ca="1" si="11"/>
        <v>39198830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974623430</v>
      </c>
      <c r="H221" s="234">
        <f ca="1">SUM(H15:H220)</f>
        <v>986183880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39198830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126</v>
      </c>
      <c r="B224" s="24"/>
      <c r="C224" s="24"/>
      <c r="E224" s="24"/>
    </row>
    <row r="225" spans="1:10" s="23" customFormat="1" ht="14.25" customHeight="1">
      <c r="A225" s="235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35" t="s">
        <v>128</v>
      </c>
      <c r="F226" s="335"/>
      <c r="G226" s="335"/>
      <c r="H226" s="335"/>
      <c r="I226" s="335"/>
      <c r="J226" s="335"/>
    </row>
    <row r="227" spans="1:10" s="23" customFormat="1" ht="14.25" customHeight="1">
      <c r="A227" s="335" t="s">
        <v>21</v>
      </c>
      <c r="B227" s="335"/>
      <c r="C227" s="335"/>
      <c r="D227" s="335"/>
      <c r="E227" s="335" t="s">
        <v>22</v>
      </c>
      <c r="F227" s="335"/>
      <c r="G227" s="335"/>
      <c r="H227" s="335"/>
      <c r="I227" s="335"/>
      <c r="J227" s="335"/>
    </row>
    <row r="228" spans="1:10" s="23" customFormat="1" ht="14.25" customHeight="1">
      <c r="A228" s="335" t="s">
        <v>23</v>
      </c>
      <c r="B228" s="335"/>
      <c r="C228" s="335"/>
      <c r="D228" s="335"/>
      <c r="E228" s="335" t="s">
        <v>23</v>
      </c>
      <c r="F228" s="335"/>
      <c r="G228" s="335"/>
      <c r="H228" s="335"/>
      <c r="I228" s="335"/>
      <c r="J228" s="335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2016-01-13T05:44:47Z</dcterms:modified>
</cp:coreProperties>
</file>