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bookViews>
    <workbookView xWindow="120" yWindow="90" windowWidth="15150" windowHeight="8700" tabRatio="897" firstSheet="7" activeTab="16"/>
  </bookViews>
  <sheets>
    <sheet name="CC - 01" sheetId="14" r:id="rId1"/>
    <sheet name="L - 01" sheetId="16" r:id="rId2"/>
    <sheet name="CC - 02" sheetId="19" r:id="rId3"/>
    <sheet name="L - 02" sheetId="20" r:id="rId4"/>
    <sheet name="CC - 03" sheetId="21" r:id="rId5"/>
    <sheet name="L - 03" sheetId="22" r:id="rId6"/>
    <sheet name="CC - 04" sheetId="23" r:id="rId7"/>
    <sheet name="L - 04" sheetId="24" r:id="rId8"/>
    <sheet name="CC - 05" sheetId="25" r:id="rId9"/>
    <sheet name="L - 05" sheetId="26" r:id="rId10"/>
    <sheet name="CC - 06" sheetId="27" r:id="rId11"/>
    <sheet name="L - 06" sheetId="28" r:id="rId12"/>
    <sheet name="CC - 07" sheetId="29" r:id="rId13"/>
    <sheet name="L - 07" sheetId="30" r:id="rId14"/>
    <sheet name="TH" sheetId="15" r:id="rId15"/>
    <sheet name="CC - 08" sheetId="31" r:id="rId16"/>
    <sheet name="L - 08" sheetId="32" r:id="rId17"/>
    <sheet name="CC - 09" sheetId="33" r:id="rId18"/>
    <sheet name="L - 09" sheetId="34" r:id="rId19"/>
    <sheet name="CC - 10" sheetId="35" r:id="rId20"/>
    <sheet name="L - 10" sheetId="36" r:id="rId21"/>
    <sheet name="CC - 11" sheetId="37" r:id="rId22"/>
    <sheet name="L - 11" sheetId="38" r:id="rId23"/>
    <sheet name="CC - 12" sheetId="39" r:id="rId24"/>
    <sheet name="L - 12" sheetId="40" r:id="rId25"/>
  </sheets>
  <externalReferences>
    <externalReference r:id="rId26"/>
  </externalReferences>
  <definedNames>
    <definedName name="____a1" hidden="1">{"'Sheet1'!$L$16"}</definedName>
    <definedName name="_a1" localSheetId="0" hidden="1">{"'Sheet1'!$L$16"}</definedName>
    <definedName name="_a1" localSheetId="2" hidden="1">{"'Sheet1'!$L$16"}</definedName>
    <definedName name="_a1" localSheetId="4" hidden="1">{"'Sheet1'!$L$16"}</definedName>
    <definedName name="_a1" localSheetId="6" hidden="1">{"'Sheet1'!$L$16"}</definedName>
    <definedName name="_a1" localSheetId="8" hidden="1">{"'Sheet1'!$L$16"}</definedName>
    <definedName name="_a1" localSheetId="10" hidden="1">{"'Sheet1'!$L$16"}</definedName>
    <definedName name="_a1" localSheetId="12" hidden="1">{"'Sheet1'!$L$16"}</definedName>
    <definedName name="_a1" localSheetId="15" hidden="1">{"'Sheet1'!$L$16"}</definedName>
    <definedName name="_a1" localSheetId="17" hidden="1">{"'Sheet1'!$L$16"}</definedName>
    <definedName name="_a1" localSheetId="19" hidden="1">{"'Sheet1'!$L$16"}</definedName>
    <definedName name="_a1" localSheetId="21" hidden="1">{"'Sheet1'!$L$16"}</definedName>
    <definedName name="_a1" localSheetId="23" hidden="1">{"'Sheet1'!$L$16"}</definedName>
    <definedName name="_a1" localSheetId="1" hidden="1">{"'Sheet1'!$L$16"}</definedName>
    <definedName name="_a1" localSheetId="3" hidden="1">{"'Sheet1'!$L$16"}</definedName>
    <definedName name="_a1" localSheetId="5" hidden="1">{"'Sheet1'!$L$16"}</definedName>
    <definedName name="_a1" localSheetId="7" hidden="1">{"'Sheet1'!$L$16"}</definedName>
    <definedName name="_a1" localSheetId="9" hidden="1">{"'Sheet1'!$L$16"}</definedName>
    <definedName name="_a1" localSheetId="11" hidden="1">{"'Sheet1'!$L$16"}</definedName>
    <definedName name="_a1" localSheetId="13" hidden="1">{"'Sheet1'!$L$16"}</definedName>
    <definedName name="_a1" localSheetId="16" hidden="1">{"'Sheet1'!$L$16"}</definedName>
    <definedName name="_a1" localSheetId="18" hidden="1">{"'Sheet1'!$L$16"}</definedName>
    <definedName name="_a1" localSheetId="20" hidden="1">{"'Sheet1'!$L$16"}</definedName>
    <definedName name="_a1" localSheetId="22" hidden="1">{"'Sheet1'!$L$16"}</definedName>
    <definedName name="_a1" localSheetId="24" hidden="1">{"'Sheet1'!$L$16"}</definedName>
    <definedName name="_a1" localSheetId="14" hidden="1">{"'Sheet1'!$L$16"}</definedName>
    <definedName name="_a1" hidden="1">{"'Sheet1'!$L$16"}</definedName>
    <definedName name="_Fill" hidden="1">#REF!</definedName>
    <definedName name="_xlnm._FilterDatabase" localSheetId="0" hidden="1">'CC - 01'!$A$7:$AS$7</definedName>
    <definedName name="_xlnm._FilterDatabase" localSheetId="2" hidden="1">'CC - 02'!$A$7:$AP$7</definedName>
    <definedName name="_xlnm._FilterDatabase" localSheetId="4" hidden="1">'CC - 03'!$A$7:$AS$7</definedName>
    <definedName name="_xlnm._FilterDatabase" localSheetId="6" hidden="1">'CC - 04'!$A$7:$AS$7</definedName>
    <definedName name="_xlnm._FilterDatabase" localSheetId="8" hidden="1">'CC - 05'!$A$7:$AS$7</definedName>
    <definedName name="_xlnm._FilterDatabase" localSheetId="10" hidden="1">'CC - 06'!$A$7:$AS$7</definedName>
    <definedName name="_xlnm._FilterDatabase" localSheetId="12" hidden="1">'CC - 07'!$A$7:$AS$7</definedName>
    <definedName name="_xlnm._FilterDatabase" localSheetId="15" hidden="1">'CC - 08'!$A$7:$AS$7</definedName>
    <definedName name="_xlnm._FilterDatabase" localSheetId="17" hidden="1">'CC - 09'!$A$7:$AS$7</definedName>
    <definedName name="_xlnm._FilterDatabase" localSheetId="19" hidden="1">'CC - 10'!$A$7:$AS$7</definedName>
    <definedName name="_xlnm._FilterDatabase" localSheetId="21" hidden="1">'CC - 11'!$A$7:$AS$7</definedName>
    <definedName name="_xlnm._FilterDatabase" localSheetId="23" hidden="1">'CC - 12'!$A$7:$AS$7</definedName>
    <definedName name="_xlnm._FilterDatabase" localSheetId="1" hidden="1">'L - 01'!$A$8:$AE$10</definedName>
    <definedName name="_xlnm._FilterDatabase" localSheetId="3" hidden="1">'L - 02'!$A$8:$AE$10</definedName>
    <definedName name="_xlnm._FilterDatabase" localSheetId="5" hidden="1">'L - 03'!$A$8:$AE$10</definedName>
    <definedName name="_xlnm._FilterDatabase" localSheetId="7" hidden="1">'L - 04'!$A$8:$AE$10</definedName>
    <definedName name="_xlnm._FilterDatabase" localSheetId="9" hidden="1">'L - 05'!$A$8:$AE$10</definedName>
    <definedName name="_xlnm._FilterDatabase" localSheetId="11" hidden="1">'L - 06'!$A$8:$AE$10</definedName>
    <definedName name="_xlnm._FilterDatabase" localSheetId="13" hidden="1">'L - 07'!$A$8:$AE$10</definedName>
    <definedName name="_xlnm._FilterDatabase" localSheetId="16" hidden="1">'L - 08'!$A$8:$AE$10</definedName>
    <definedName name="_xlnm._FilterDatabase" localSheetId="18" hidden="1">'L - 09'!$A$8:$AE$10</definedName>
    <definedName name="_xlnm._FilterDatabase" localSheetId="20" hidden="1">'L - 10'!$A$8:$AE$10</definedName>
    <definedName name="_xlnm._FilterDatabase" localSheetId="22" hidden="1">'L - 11'!$A$8:$AE$10</definedName>
    <definedName name="_xlnm._FilterDatabase" localSheetId="24" hidden="1">'L - 12'!$A$8:$AE$10</definedName>
    <definedName name="_xlnm._FilterDatabase" localSheetId="14" hidden="1">TH!$A$10:$Z$62</definedName>
    <definedName name="_Key1" hidden="1">#REF!</definedName>
    <definedName name="_Key2" hidden="1">#REF!</definedName>
    <definedName name="_Order1" hidden="1">255</definedName>
    <definedName name="_Order2" hidden="1">255</definedName>
    <definedName name="_Sort" hidden="1">#REF!</definedName>
    <definedName name="CP" hidden="1">#REF!</definedName>
    <definedName name="dh" localSheetId="0" hidden="1">{#N/A,#N/A,FALSE,"Chi tiÆt"}</definedName>
    <definedName name="dh" localSheetId="2" hidden="1">{#N/A,#N/A,FALSE,"Chi tiÆt"}</definedName>
    <definedName name="dh" localSheetId="4" hidden="1">{#N/A,#N/A,FALSE,"Chi tiÆt"}</definedName>
    <definedName name="dh" localSheetId="6" hidden="1">{#N/A,#N/A,FALSE,"Chi tiÆt"}</definedName>
    <definedName name="dh" localSheetId="8" hidden="1">{#N/A,#N/A,FALSE,"Chi tiÆt"}</definedName>
    <definedName name="dh" localSheetId="10" hidden="1">{#N/A,#N/A,FALSE,"Chi tiÆt"}</definedName>
    <definedName name="dh" localSheetId="12" hidden="1">{#N/A,#N/A,FALSE,"Chi tiÆt"}</definedName>
    <definedName name="dh" localSheetId="15" hidden="1">{#N/A,#N/A,FALSE,"Chi tiÆt"}</definedName>
    <definedName name="dh" localSheetId="17" hidden="1">{#N/A,#N/A,FALSE,"Chi tiÆt"}</definedName>
    <definedName name="dh" localSheetId="19" hidden="1">{#N/A,#N/A,FALSE,"Chi tiÆt"}</definedName>
    <definedName name="dh" localSheetId="21" hidden="1">{#N/A,#N/A,FALSE,"Chi tiÆt"}</definedName>
    <definedName name="dh" localSheetId="23" hidden="1">{#N/A,#N/A,FALSE,"Chi tiÆt"}</definedName>
    <definedName name="dh" localSheetId="1" hidden="1">{#N/A,#N/A,FALSE,"Chi tiÆt"}</definedName>
    <definedName name="dh" localSheetId="3" hidden="1">{#N/A,#N/A,FALSE,"Chi tiÆt"}</definedName>
    <definedName name="dh" localSheetId="5" hidden="1">{#N/A,#N/A,FALSE,"Chi tiÆt"}</definedName>
    <definedName name="dh" localSheetId="7" hidden="1">{#N/A,#N/A,FALSE,"Chi tiÆt"}</definedName>
    <definedName name="dh" localSheetId="9" hidden="1">{#N/A,#N/A,FALSE,"Chi tiÆt"}</definedName>
    <definedName name="dh" localSheetId="11" hidden="1">{#N/A,#N/A,FALSE,"Chi tiÆt"}</definedName>
    <definedName name="dh" localSheetId="13" hidden="1">{#N/A,#N/A,FALSE,"Chi tiÆt"}</definedName>
    <definedName name="dh" localSheetId="16" hidden="1">{#N/A,#N/A,FALSE,"Chi tiÆt"}</definedName>
    <definedName name="dh" localSheetId="18" hidden="1">{#N/A,#N/A,FALSE,"Chi tiÆt"}</definedName>
    <definedName name="dh" localSheetId="20" hidden="1">{#N/A,#N/A,FALSE,"Chi tiÆt"}</definedName>
    <definedName name="dh" localSheetId="22" hidden="1">{#N/A,#N/A,FALSE,"Chi tiÆt"}</definedName>
    <definedName name="dh" localSheetId="24" hidden="1">{#N/A,#N/A,FALSE,"Chi tiÆt"}</definedName>
    <definedName name="dh" localSheetId="14" hidden="1">{#N/A,#N/A,FALSE,"Chi tiÆt"}</definedName>
    <definedName name="dh" hidden="1">{#N/A,#N/A,FALSE,"Chi tiÆt"}</definedName>
    <definedName name="DS">TH!$B$11:$X$67</definedName>
    <definedName name="GFSAH" localSheetId="0" hidden="1">{"'Sheet1'!$L$16"}</definedName>
    <definedName name="GFSAH" localSheetId="2" hidden="1">{"'Sheet1'!$L$16"}</definedName>
    <definedName name="GFSAH" localSheetId="4" hidden="1">{"'Sheet1'!$L$16"}</definedName>
    <definedName name="GFSAH" localSheetId="6" hidden="1">{"'Sheet1'!$L$16"}</definedName>
    <definedName name="GFSAH" localSheetId="8" hidden="1">{"'Sheet1'!$L$16"}</definedName>
    <definedName name="GFSAH" localSheetId="10" hidden="1">{"'Sheet1'!$L$16"}</definedName>
    <definedName name="GFSAH" localSheetId="12" hidden="1">{"'Sheet1'!$L$16"}</definedName>
    <definedName name="GFSAH" localSheetId="15" hidden="1">{"'Sheet1'!$L$16"}</definedName>
    <definedName name="GFSAH" localSheetId="17" hidden="1">{"'Sheet1'!$L$16"}</definedName>
    <definedName name="GFSAH" localSheetId="19" hidden="1">{"'Sheet1'!$L$16"}</definedName>
    <definedName name="GFSAH" localSheetId="21" hidden="1">{"'Sheet1'!$L$16"}</definedName>
    <definedName name="GFSAH" localSheetId="23" hidden="1">{"'Sheet1'!$L$16"}</definedName>
    <definedName name="GFSAH" localSheetId="1" hidden="1">{"'Sheet1'!$L$16"}</definedName>
    <definedName name="GFSAH" localSheetId="3" hidden="1">{"'Sheet1'!$L$16"}</definedName>
    <definedName name="GFSAH" localSheetId="5" hidden="1">{"'Sheet1'!$L$16"}</definedName>
    <definedName name="GFSAH" localSheetId="7" hidden="1">{"'Sheet1'!$L$16"}</definedName>
    <definedName name="GFSAH" localSheetId="9" hidden="1">{"'Sheet1'!$L$16"}</definedName>
    <definedName name="GFSAH" localSheetId="11" hidden="1">{"'Sheet1'!$L$16"}</definedName>
    <definedName name="GFSAH" localSheetId="13" hidden="1">{"'Sheet1'!$L$16"}</definedName>
    <definedName name="GFSAH" localSheetId="16" hidden="1">{"'Sheet1'!$L$16"}</definedName>
    <definedName name="GFSAH" localSheetId="18" hidden="1">{"'Sheet1'!$L$16"}</definedName>
    <definedName name="GFSAH" localSheetId="20" hidden="1">{"'Sheet1'!$L$16"}</definedName>
    <definedName name="GFSAH" localSheetId="22" hidden="1">{"'Sheet1'!$L$16"}</definedName>
    <definedName name="GFSAH" localSheetId="24" hidden="1">{"'Sheet1'!$L$16"}</definedName>
    <definedName name="GFSAH" localSheetId="14" hidden="1">{"'Sheet1'!$L$16"}</definedName>
    <definedName name="GFSAH" hidden="1">{"'Sheet1'!$L$16"}</definedName>
    <definedName name="GJFXJXJ" localSheetId="0" hidden="1">{#N/A,#N/A,FALSE,"Chi tiÆt"}</definedName>
    <definedName name="GJFXJXJ" localSheetId="2" hidden="1">{#N/A,#N/A,FALSE,"Chi tiÆt"}</definedName>
    <definedName name="GJFXJXJ" localSheetId="4" hidden="1">{#N/A,#N/A,FALSE,"Chi tiÆt"}</definedName>
    <definedName name="GJFXJXJ" localSheetId="6" hidden="1">{#N/A,#N/A,FALSE,"Chi tiÆt"}</definedName>
    <definedName name="GJFXJXJ" localSheetId="8" hidden="1">{#N/A,#N/A,FALSE,"Chi tiÆt"}</definedName>
    <definedName name="GJFXJXJ" localSheetId="10" hidden="1">{#N/A,#N/A,FALSE,"Chi tiÆt"}</definedName>
    <definedName name="GJFXJXJ" localSheetId="12" hidden="1">{#N/A,#N/A,FALSE,"Chi tiÆt"}</definedName>
    <definedName name="GJFXJXJ" localSheetId="15" hidden="1">{#N/A,#N/A,FALSE,"Chi tiÆt"}</definedName>
    <definedName name="GJFXJXJ" localSheetId="17" hidden="1">{#N/A,#N/A,FALSE,"Chi tiÆt"}</definedName>
    <definedName name="GJFXJXJ" localSheetId="19" hidden="1">{#N/A,#N/A,FALSE,"Chi tiÆt"}</definedName>
    <definedName name="GJFXJXJ" localSheetId="21" hidden="1">{#N/A,#N/A,FALSE,"Chi tiÆt"}</definedName>
    <definedName name="GJFXJXJ" localSheetId="23" hidden="1">{#N/A,#N/A,FALSE,"Chi tiÆt"}</definedName>
    <definedName name="GJFXJXJ" localSheetId="1" hidden="1">{#N/A,#N/A,FALSE,"Chi tiÆt"}</definedName>
    <definedName name="GJFXJXJ" localSheetId="3" hidden="1">{#N/A,#N/A,FALSE,"Chi tiÆt"}</definedName>
    <definedName name="GJFXJXJ" localSheetId="5" hidden="1">{#N/A,#N/A,FALSE,"Chi tiÆt"}</definedName>
    <definedName name="GJFXJXJ" localSheetId="7" hidden="1">{#N/A,#N/A,FALSE,"Chi tiÆt"}</definedName>
    <definedName name="GJFXJXJ" localSheetId="9" hidden="1">{#N/A,#N/A,FALSE,"Chi tiÆt"}</definedName>
    <definedName name="GJFXJXJ" localSheetId="11" hidden="1">{#N/A,#N/A,FALSE,"Chi tiÆt"}</definedName>
    <definedName name="GJFXJXJ" localSheetId="13" hidden="1">{#N/A,#N/A,FALSE,"Chi tiÆt"}</definedName>
    <definedName name="GJFXJXJ" localSheetId="16" hidden="1">{#N/A,#N/A,FALSE,"Chi tiÆt"}</definedName>
    <definedName name="GJFXJXJ" localSheetId="18" hidden="1">{#N/A,#N/A,FALSE,"Chi tiÆt"}</definedName>
    <definedName name="GJFXJXJ" localSheetId="20" hidden="1">{#N/A,#N/A,FALSE,"Chi tiÆt"}</definedName>
    <definedName name="GJFXJXJ" localSheetId="22" hidden="1">{#N/A,#N/A,FALSE,"Chi tiÆt"}</definedName>
    <definedName name="GJFXJXJ" localSheetId="24" hidden="1">{#N/A,#N/A,FALSE,"Chi tiÆt"}</definedName>
    <definedName name="GJFXJXJ" localSheetId="14" hidden="1">{#N/A,#N/A,FALSE,"Chi tiÆt"}</definedName>
    <definedName name="GJFXJXJ" hidden="1">{#N/A,#N/A,FALSE,"Chi tiÆt"}</definedName>
    <definedName name="h" localSheetId="0" hidden="1">{"'Sheet1'!$L$16"}</definedName>
    <definedName name="h" localSheetId="2" hidden="1">{"'Sheet1'!$L$16"}</definedName>
    <definedName name="h" localSheetId="4" hidden="1">{"'Sheet1'!$L$16"}</definedName>
    <definedName name="h" localSheetId="6" hidden="1">{"'Sheet1'!$L$16"}</definedName>
    <definedName name="h" localSheetId="8" hidden="1">{"'Sheet1'!$L$16"}</definedName>
    <definedName name="h" localSheetId="10" hidden="1">{"'Sheet1'!$L$16"}</definedName>
    <definedName name="h" localSheetId="12" hidden="1">{"'Sheet1'!$L$16"}</definedName>
    <definedName name="h" localSheetId="15" hidden="1">{"'Sheet1'!$L$16"}</definedName>
    <definedName name="h" localSheetId="17" hidden="1">{"'Sheet1'!$L$16"}</definedName>
    <definedName name="h" localSheetId="19" hidden="1">{"'Sheet1'!$L$16"}</definedName>
    <definedName name="h" localSheetId="21" hidden="1">{"'Sheet1'!$L$16"}</definedName>
    <definedName name="h" localSheetId="23" hidden="1">{"'Sheet1'!$L$16"}</definedName>
    <definedName name="h" localSheetId="1" hidden="1">{"'Sheet1'!$L$16"}</definedName>
    <definedName name="h" localSheetId="3" hidden="1">{"'Sheet1'!$L$16"}</definedName>
    <definedName name="h" localSheetId="5" hidden="1">{"'Sheet1'!$L$16"}</definedName>
    <definedName name="h" localSheetId="7" hidden="1">{"'Sheet1'!$L$16"}</definedName>
    <definedName name="h" localSheetId="9" hidden="1">{"'Sheet1'!$L$16"}</definedName>
    <definedName name="h" localSheetId="11" hidden="1">{"'Sheet1'!$L$16"}</definedName>
    <definedName name="h" localSheetId="13" hidden="1">{"'Sheet1'!$L$16"}</definedName>
    <definedName name="h" localSheetId="16" hidden="1">{"'Sheet1'!$L$16"}</definedName>
    <definedName name="h" localSheetId="18" hidden="1">{"'Sheet1'!$L$16"}</definedName>
    <definedName name="h" localSheetId="20" hidden="1">{"'Sheet1'!$L$16"}</definedName>
    <definedName name="h" localSheetId="22" hidden="1">{"'Sheet1'!$L$16"}</definedName>
    <definedName name="h" localSheetId="24" hidden="1">{"'Sheet1'!$L$16"}</definedName>
    <definedName name="h" localSheetId="14" hidden="1">{"'Sheet1'!$L$16"}</definedName>
    <definedName name="h" hidden="1">{"'Sheet1'!$L$16"}</definedName>
    <definedName name="hsgdkhog" localSheetId="0" hidden="1">{#N/A,#N/A,FALSE,"Chi tiÆt"}</definedName>
    <definedName name="hsgdkhog" localSheetId="2" hidden="1">{#N/A,#N/A,FALSE,"Chi tiÆt"}</definedName>
    <definedName name="hsgdkhog" localSheetId="4" hidden="1">{#N/A,#N/A,FALSE,"Chi tiÆt"}</definedName>
    <definedName name="hsgdkhog" localSheetId="6" hidden="1">{#N/A,#N/A,FALSE,"Chi tiÆt"}</definedName>
    <definedName name="hsgdkhog" localSheetId="8" hidden="1">{#N/A,#N/A,FALSE,"Chi tiÆt"}</definedName>
    <definedName name="hsgdkhog" localSheetId="10" hidden="1">{#N/A,#N/A,FALSE,"Chi tiÆt"}</definedName>
    <definedName name="hsgdkhog" localSheetId="12" hidden="1">{#N/A,#N/A,FALSE,"Chi tiÆt"}</definedName>
    <definedName name="hsgdkhog" localSheetId="15" hidden="1">{#N/A,#N/A,FALSE,"Chi tiÆt"}</definedName>
    <definedName name="hsgdkhog" localSheetId="17" hidden="1">{#N/A,#N/A,FALSE,"Chi tiÆt"}</definedName>
    <definedName name="hsgdkhog" localSheetId="19" hidden="1">{#N/A,#N/A,FALSE,"Chi tiÆt"}</definedName>
    <definedName name="hsgdkhog" localSheetId="21" hidden="1">{#N/A,#N/A,FALSE,"Chi tiÆt"}</definedName>
    <definedName name="hsgdkhog" localSheetId="23" hidden="1">{#N/A,#N/A,FALSE,"Chi tiÆt"}</definedName>
    <definedName name="hsgdkhog" localSheetId="1" hidden="1">{#N/A,#N/A,FALSE,"Chi tiÆt"}</definedName>
    <definedName name="hsgdkhog" localSheetId="3" hidden="1">{#N/A,#N/A,FALSE,"Chi tiÆt"}</definedName>
    <definedName name="hsgdkhog" localSheetId="5" hidden="1">{#N/A,#N/A,FALSE,"Chi tiÆt"}</definedName>
    <definedName name="hsgdkhog" localSheetId="7" hidden="1">{#N/A,#N/A,FALSE,"Chi tiÆt"}</definedName>
    <definedName name="hsgdkhog" localSheetId="9" hidden="1">{#N/A,#N/A,FALSE,"Chi tiÆt"}</definedName>
    <definedName name="hsgdkhog" localSheetId="11" hidden="1">{#N/A,#N/A,FALSE,"Chi tiÆt"}</definedName>
    <definedName name="hsgdkhog" localSheetId="13" hidden="1">{#N/A,#N/A,FALSE,"Chi tiÆt"}</definedName>
    <definedName name="hsgdkhog" localSheetId="16" hidden="1">{#N/A,#N/A,FALSE,"Chi tiÆt"}</definedName>
    <definedName name="hsgdkhog" localSheetId="18" hidden="1">{#N/A,#N/A,FALSE,"Chi tiÆt"}</definedName>
    <definedName name="hsgdkhog" localSheetId="20" hidden="1">{#N/A,#N/A,FALSE,"Chi tiÆt"}</definedName>
    <definedName name="hsgdkhog" localSheetId="22" hidden="1">{#N/A,#N/A,FALSE,"Chi tiÆt"}</definedName>
    <definedName name="hsgdkhog" localSheetId="24" hidden="1">{#N/A,#N/A,FALSE,"Chi tiÆt"}</definedName>
    <definedName name="hsgdkhog" localSheetId="14" hidden="1">{#N/A,#N/A,FALSE,"Chi tiÆt"}</definedName>
    <definedName name="hsgdkhog" hidden="1">{#N/A,#N/A,FALSE,"Chi tiÆt"}</definedName>
    <definedName name="HTML_CodePage" hidden="1">950</definedName>
    <definedName name="HTML_Control" localSheetId="0" hidden="1">{"'Sheet1'!$L$16"}</definedName>
    <definedName name="HTML_Control" localSheetId="2" hidden="1">{"'Sheet1'!$L$16"}</definedName>
    <definedName name="HTML_Control" localSheetId="4" hidden="1">{"'Sheet1'!$L$16"}</definedName>
    <definedName name="HTML_Control" localSheetId="6" hidden="1">{"'Sheet1'!$L$16"}</definedName>
    <definedName name="HTML_Control" localSheetId="8" hidden="1">{"'Sheet1'!$L$16"}</definedName>
    <definedName name="HTML_Control" localSheetId="10" hidden="1">{"'Sheet1'!$L$16"}</definedName>
    <definedName name="HTML_Control" localSheetId="12" hidden="1">{"'Sheet1'!$L$16"}</definedName>
    <definedName name="HTML_Control" localSheetId="15" hidden="1">{"'Sheet1'!$L$16"}</definedName>
    <definedName name="HTML_Control" localSheetId="17" hidden="1">{"'Sheet1'!$L$16"}</definedName>
    <definedName name="HTML_Control" localSheetId="19" hidden="1">{"'Sheet1'!$L$16"}</definedName>
    <definedName name="HTML_Control" localSheetId="21" hidden="1">{"'Sheet1'!$L$16"}</definedName>
    <definedName name="HTML_Control" localSheetId="23" hidden="1">{"'Sheet1'!$L$16"}</definedName>
    <definedName name="HTML_Control" localSheetId="1" hidden="1">{"'Sheet1'!$L$16"}</definedName>
    <definedName name="HTML_Control" localSheetId="3" hidden="1">{"'Sheet1'!$L$16"}</definedName>
    <definedName name="HTML_Control" localSheetId="5" hidden="1">{"'Sheet1'!$L$16"}</definedName>
    <definedName name="HTML_Control" localSheetId="7" hidden="1">{"'Sheet1'!$L$16"}</definedName>
    <definedName name="HTML_Control" localSheetId="9" hidden="1">{"'Sheet1'!$L$16"}</definedName>
    <definedName name="HTML_Control" localSheetId="11" hidden="1">{"'Sheet1'!$L$16"}</definedName>
    <definedName name="HTML_Control" localSheetId="13" hidden="1">{"'Sheet1'!$L$16"}</definedName>
    <definedName name="HTML_Control" localSheetId="16" hidden="1">{"'Sheet1'!$L$16"}</definedName>
    <definedName name="HTML_Control" localSheetId="18" hidden="1">{"'Sheet1'!$L$16"}</definedName>
    <definedName name="HTML_Control" localSheetId="20" hidden="1">{"'Sheet1'!$L$16"}</definedName>
    <definedName name="HTML_Control" localSheetId="22" hidden="1">{"'Sheet1'!$L$16"}</definedName>
    <definedName name="HTML_Control" localSheetId="24" hidden="1">{"'Sheet1'!$L$16"}</definedName>
    <definedName name="HTML_Control" localSheetId="14"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localSheetId="0" hidden="1">{"'Sheet1'!$L$16"}</definedName>
    <definedName name="huy" localSheetId="2" hidden="1">{"'Sheet1'!$L$16"}</definedName>
    <definedName name="huy" localSheetId="4" hidden="1">{"'Sheet1'!$L$16"}</definedName>
    <definedName name="huy" localSheetId="6" hidden="1">{"'Sheet1'!$L$16"}</definedName>
    <definedName name="huy" localSheetId="8" hidden="1">{"'Sheet1'!$L$16"}</definedName>
    <definedName name="huy" localSheetId="10" hidden="1">{"'Sheet1'!$L$16"}</definedName>
    <definedName name="huy" localSheetId="12" hidden="1">{"'Sheet1'!$L$16"}</definedName>
    <definedName name="huy" localSheetId="15" hidden="1">{"'Sheet1'!$L$16"}</definedName>
    <definedName name="huy" localSheetId="17" hidden="1">{"'Sheet1'!$L$16"}</definedName>
    <definedName name="huy" localSheetId="19" hidden="1">{"'Sheet1'!$L$16"}</definedName>
    <definedName name="huy" localSheetId="21" hidden="1">{"'Sheet1'!$L$16"}</definedName>
    <definedName name="huy" localSheetId="23" hidden="1">{"'Sheet1'!$L$16"}</definedName>
    <definedName name="huy" localSheetId="1" hidden="1">{"'Sheet1'!$L$16"}</definedName>
    <definedName name="huy" localSheetId="3" hidden="1">{"'Sheet1'!$L$16"}</definedName>
    <definedName name="huy" localSheetId="5" hidden="1">{"'Sheet1'!$L$16"}</definedName>
    <definedName name="huy" localSheetId="7" hidden="1">{"'Sheet1'!$L$16"}</definedName>
    <definedName name="huy" localSheetId="9" hidden="1">{"'Sheet1'!$L$16"}</definedName>
    <definedName name="huy" localSheetId="11" hidden="1">{"'Sheet1'!$L$16"}</definedName>
    <definedName name="huy" localSheetId="13" hidden="1">{"'Sheet1'!$L$16"}</definedName>
    <definedName name="huy" localSheetId="16" hidden="1">{"'Sheet1'!$L$16"}</definedName>
    <definedName name="huy" localSheetId="18" hidden="1">{"'Sheet1'!$L$16"}</definedName>
    <definedName name="huy" localSheetId="20" hidden="1">{"'Sheet1'!$L$16"}</definedName>
    <definedName name="huy" localSheetId="22" hidden="1">{"'Sheet1'!$L$16"}</definedName>
    <definedName name="huy" localSheetId="24" hidden="1">{"'Sheet1'!$L$16"}</definedName>
    <definedName name="huy" localSheetId="14" hidden="1">{"'Sheet1'!$L$16"}</definedName>
    <definedName name="huy" hidden="1">{"'Sheet1'!$L$16"}</definedName>
    <definedName name="khkl" localSheetId="0" hidden="1">{"'Sheet1'!$L$16"}</definedName>
    <definedName name="khkl" localSheetId="2" hidden="1">{"'Sheet1'!$L$16"}</definedName>
    <definedName name="khkl" localSheetId="4" hidden="1">{"'Sheet1'!$L$16"}</definedName>
    <definedName name="khkl" localSheetId="6" hidden="1">{"'Sheet1'!$L$16"}</definedName>
    <definedName name="khkl" localSheetId="8" hidden="1">{"'Sheet1'!$L$16"}</definedName>
    <definedName name="khkl" localSheetId="10" hidden="1">{"'Sheet1'!$L$16"}</definedName>
    <definedName name="khkl" localSheetId="12" hidden="1">{"'Sheet1'!$L$16"}</definedName>
    <definedName name="khkl" localSheetId="15" hidden="1">{"'Sheet1'!$L$16"}</definedName>
    <definedName name="khkl" localSheetId="17" hidden="1">{"'Sheet1'!$L$16"}</definedName>
    <definedName name="khkl" localSheetId="19" hidden="1">{"'Sheet1'!$L$16"}</definedName>
    <definedName name="khkl" localSheetId="21" hidden="1">{"'Sheet1'!$L$16"}</definedName>
    <definedName name="khkl" localSheetId="23" hidden="1">{"'Sheet1'!$L$16"}</definedName>
    <definedName name="khkl" localSheetId="1" hidden="1">{"'Sheet1'!$L$16"}</definedName>
    <definedName name="khkl" localSheetId="3" hidden="1">{"'Sheet1'!$L$16"}</definedName>
    <definedName name="khkl" localSheetId="5" hidden="1">{"'Sheet1'!$L$16"}</definedName>
    <definedName name="khkl" localSheetId="7" hidden="1">{"'Sheet1'!$L$16"}</definedName>
    <definedName name="khkl" localSheetId="9" hidden="1">{"'Sheet1'!$L$16"}</definedName>
    <definedName name="khkl" localSheetId="11" hidden="1">{"'Sheet1'!$L$16"}</definedName>
    <definedName name="khkl" localSheetId="13" hidden="1">{"'Sheet1'!$L$16"}</definedName>
    <definedName name="khkl" localSheetId="16" hidden="1">{"'Sheet1'!$L$16"}</definedName>
    <definedName name="khkl" localSheetId="18" hidden="1">{"'Sheet1'!$L$16"}</definedName>
    <definedName name="khkl" localSheetId="20" hidden="1">{"'Sheet1'!$L$16"}</definedName>
    <definedName name="khkl" localSheetId="22" hidden="1">{"'Sheet1'!$L$16"}</definedName>
    <definedName name="khkl" localSheetId="24" hidden="1">{"'Sheet1'!$L$16"}</definedName>
    <definedName name="khkl" localSheetId="14" hidden="1">{"'Sheet1'!$L$16"}</definedName>
    <definedName name="khkl" hidden="1">{"'Sheet1'!$L$16"}</definedName>
    <definedName name="kjjh" localSheetId="0" hidden="1">{"'Sheet1'!$L$16"}</definedName>
    <definedName name="kjjh" localSheetId="2" hidden="1">{"'Sheet1'!$L$16"}</definedName>
    <definedName name="kjjh" localSheetId="4" hidden="1">{"'Sheet1'!$L$16"}</definedName>
    <definedName name="kjjh" localSheetId="6" hidden="1">{"'Sheet1'!$L$16"}</definedName>
    <definedName name="kjjh" localSheetId="8" hidden="1">{"'Sheet1'!$L$16"}</definedName>
    <definedName name="kjjh" localSheetId="10" hidden="1">{"'Sheet1'!$L$16"}</definedName>
    <definedName name="kjjh" localSheetId="12" hidden="1">{"'Sheet1'!$L$16"}</definedName>
    <definedName name="kjjh" localSheetId="15" hidden="1">{"'Sheet1'!$L$16"}</definedName>
    <definedName name="kjjh" localSheetId="17" hidden="1">{"'Sheet1'!$L$16"}</definedName>
    <definedName name="kjjh" localSheetId="19" hidden="1">{"'Sheet1'!$L$16"}</definedName>
    <definedName name="kjjh" localSheetId="21" hidden="1">{"'Sheet1'!$L$16"}</definedName>
    <definedName name="kjjh" localSheetId="23" hidden="1">{"'Sheet1'!$L$16"}</definedName>
    <definedName name="kjjh" localSheetId="1" hidden="1">{"'Sheet1'!$L$16"}</definedName>
    <definedName name="kjjh" localSheetId="3" hidden="1">{"'Sheet1'!$L$16"}</definedName>
    <definedName name="kjjh" localSheetId="5" hidden="1">{"'Sheet1'!$L$16"}</definedName>
    <definedName name="kjjh" localSheetId="7" hidden="1">{"'Sheet1'!$L$16"}</definedName>
    <definedName name="kjjh" localSheetId="9" hidden="1">{"'Sheet1'!$L$16"}</definedName>
    <definedName name="kjjh" localSheetId="11" hidden="1">{"'Sheet1'!$L$16"}</definedName>
    <definedName name="kjjh" localSheetId="13" hidden="1">{"'Sheet1'!$L$16"}</definedName>
    <definedName name="kjjh" localSheetId="16" hidden="1">{"'Sheet1'!$L$16"}</definedName>
    <definedName name="kjjh" localSheetId="18" hidden="1">{"'Sheet1'!$L$16"}</definedName>
    <definedName name="kjjh" localSheetId="20" hidden="1">{"'Sheet1'!$L$16"}</definedName>
    <definedName name="kjjh" localSheetId="22" hidden="1">{"'Sheet1'!$L$16"}</definedName>
    <definedName name="kjjh" localSheetId="24" hidden="1">{"'Sheet1'!$L$16"}</definedName>
    <definedName name="kjjh" localSheetId="14" hidden="1">{"'Sheet1'!$L$16"}</definedName>
    <definedName name="kjjh" hidden="1">{"'Sheet1'!$L$16"}</definedName>
    <definedName name="KTLDLAN3" localSheetId="0" hidden="1">{"'Sheet1'!$L$16"}</definedName>
    <definedName name="KTLDLAN3" localSheetId="2" hidden="1">{"'Sheet1'!$L$16"}</definedName>
    <definedName name="KTLDLAN3" localSheetId="4" hidden="1">{"'Sheet1'!$L$16"}</definedName>
    <definedName name="KTLDLAN3" localSheetId="6" hidden="1">{"'Sheet1'!$L$16"}</definedName>
    <definedName name="KTLDLAN3" localSheetId="8" hidden="1">{"'Sheet1'!$L$16"}</definedName>
    <definedName name="KTLDLAN3" localSheetId="10" hidden="1">{"'Sheet1'!$L$16"}</definedName>
    <definedName name="KTLDLAN3" localSheetId="12" hidden="1">{"'Sheet1'!$L$16"}</definedName>
    <definedName name="KTLDLAN3" localSheetId="15" hidden="1">{"'Sheet1'!$L$16"}</definedName>
    <definedName name="KTLDLAN3" localSheetId="17" hidden="1">{"'Sheet1'!$L$16"}</definedName>
    <definedName name="KTLDLAN3" localSheetId="19" hidden="1">{"'Sheet1'!$L$16"}</definedName>
    <definedName name="KTLDLAN3" localSheetId="21" hidden="1">{"'Sheet1'!$L$16"}</definedName>
    <definedName name="KTLDLAN3" localSheetId="23" hidden="1">{"'Sheet1'!$L$16"}</definedName>
    <definedName name="KTLDLAN3" localSheetId="1" hidden="1">{"'Sheet1'!$L$16"}</definedName>
    <definedName name="KTLDLAN3" localSheetId="3" hidden="1">{"'Sheet1'!$L$16"}</definedName>
    <definedName name="KTLDLAN3" localSheetId="5" hidden="1">{"'Sheet1'!$L$16"}</definedName>
    <definedName name="KTLDLAN3" localSheetId="7" hidden="1">{"'Sheet1'!$L$16"}</definedName>
    <definedName name="KTLDLAN3" localSheetId="9" hidden="1">{"'Sheet1'!$L$16"}</definedName>
    <definedName name="KTLDLAN3" localSheetId="11" hidden="1">{"'Sheet1'!$L$16"}</definedName>
    <definedName name="KTLDLAN3" localSheetId="13" hidden="1">{"'Sheet1'!$L$16"}</definedName>
    <definedName name="KTLDLAN3" localSheetId="16" hidden="1">{"'Sheet1'!$L$16"}</definedName>
    <definedName name="KTLDLAN3" localSheetId="18" hidden="1">{"'Sheet1'!$L$16"}</definedName>
    <definedName name="KTLDLAN3" localSheetId="20" hidden="1">{"'Sheet1'!$L$16"}</definedName>
    <definedName name="KTLDLAN3" localSheetId="22" hidden="1">{"'Sheet1'!$L$16"}</definedName>
    <definedName name="KTLDLAN3" localSheetId="24" hidden="1">{"'Sheet1'!$L$16"}</definedName>
    <definedName name="KTLDLAN3" localSheetId="14" hidden="1">{"'Sheet1'!$L$16"}</definedName>
    <definedName name="KTLDLAN3" hidden="1">{"'Sheet1'!$L$16"}</definedName>
    <definedName name="_xlnm.Print_Area" localSheetId="0">'CC - 01'!$A$1:$AS$183</definedName>
    <definedName name="_xlnm.Print_Area" localSheetId="2">'CC - 02'!$A$1:$AP$183</definedName>
    <definedName name="_xlnm.Print_Area" localSheetId="4">'CC - 03'!$A$1:$AS$181</definedName>
    <definedName name="_xlnm.Print_Area" localSheetId="6">'CC - 04'!$A$1:$AS$179</definedName>
    <definedName name="_xlnm.Print_Area" localSheetId="8">'CC - 05'!$A$1:$AS$171</definedName>
    <definedName name="_xlnm.Print_Area" localSheetId="10">'CC - 06'!$A$1:$AS$171</definedName>
    <definedName name="_xlnm.Print_Area" localSheetId="12">'CC - 07'!$A$1:$AS$171</definedName>
    <definedName name="_xlnm.Print_Area" localSheetId="15">'CC - 08'!$A$1:$AS$187</definedName>
    <definedName name="_xlnm.Print_Area" localSheetId="17">'CC - 09'!$A$1:$AS$191</definedName>
    <definedName name="_xlnm.Print_Area" localSheetId="19">'CC - 10'!$A$1:$AS$187</definedName>
    <definedName name="_xlnm.Print_Area" localSheetId="21">'CC - 11'!$A$1:$AS$185</definedName>
    <definedName name="_xlnm.Print_Area" localSheetId="23">'CC - 12'!$A$1:$AS$185</definedName>
    <definedName name="ưer" localSheetId="0" hidden="1">{"'Sheet1'!$L$16"}</definedName>
    <definedName name="ưer" localSheetId="2" hidden="1">{"'Sheet1'!$L$16"}</definedName>
    <definedName name="ưer" localSheetId="4" hidden="1">{"'Sheet1'!$L$16"}</definedName>
    <definedName name="ưer" localSheetId="6" hidden="1">{"'Sheet1'!$L$16"}</definedName>
    <definedName name="ưer" localSheetId="8" hidden="1">{"'Sheet1'!$L$16"}</definedName>
    <definedName name="ưer" localSheetId="10" hidden="1">{"'Sheet1'!$L$16"}</definedName>
    <definedName name="ưer" localSheetId="12" hidden="1">{"'Sheet1'!$L$16"}</definedName>
    <definedName name="ưer" localSheetId="15" hidden="1">{"'Sheet1'!$L$16"}</definedName>
    <definedName name="ưer" localSheetId="17" hidden="1">{"'Sheet1'!$L$16"}</definedName>
    <definedName name="ưer" localSheetId="19" hidden="1">{"'Sheet1'!$L$16"}</definedName>
    <definedName name="ưer" localSheetId="21" hidden="1">{"'Sheet1'!$L$16"}</definedName>
    <definedName name="ưer" localSheetId="23" hidden="1">{"'Sheet1'!$L$16"}</definedName>
    <definedName name="ưer" localSheetId="1" hidden="1">{"'Sheet1'!$L$16"}</definedName>
    <definedName name="ưer" localSheetId="3" hidden="1">{"'Sheet1'!$L$16"}</definedName>
    <definedName name="ưer" localSheetId="5" hidden="1">{"'Sheet1'!$L$16"}</definedName>
    <definedName name="ưer" localSheetId="7" hidden="1">{"'Sheet1'!$L$16"}</definedName>
    <definedName name="ưer" localSheetId="9" hidden="1">{"'Sheet1'!$L$16"}</definedName>
    <definedName name="ưer" localSheetId="11" hidden="1">{"'Sheet1'!$L$16"}</definedName>
    <definedName name="ưer" localSheetId="13" hidden="1">{"'Sheet1'!$L$16"}</definedName>
    <definedName name="ưer" localSheetId="16" hidden="1">{"'Sheet1'!$L$16"}</definedName>
    <definedName name="ưer" localSheetId="18" hidden="1">{"'Sheet1'!$L$16"}</definedName>
    <definedName name="ưer" localSheetId="20" hidden="1">{"'Sheet1'!$L$16"}</definedName>
    <definedName name="ưer" localSheetId="22" hidden="1">{"'Sheet1'!$L$16"}</definedName>
    <definedName name="ưer" localSheetId="24" hidden="1">{"'Sheet1'!$L$16"}</definedName>
    <definedName name="ưer" localSheetId="14" hidden="1">{"'Sheet1'!$L$16"}</definedName>
    <definedName name="ưer" hidden="1">{"'Sheet1'!$L$16"}</definedName>
    <definedName name="UU" localSheetId="0" hidden="1">{"'Sheet1'!$L$16"}</definedName>
    <definedName name="UU" localSheetId="2" hidden="1">{"'Sheet1'!$L$16"}</definedName>
    <definedName name="UU" localSheetId="4" hidden="1">{"'Sheet1'!$L$16"}</definedName>
    <definedName name="UU" localSheetId="6" hidden="1">{"'Sheet1'!$L$16"}</definedName>
    <definedName name="UU" localSheetId="8" hidden="1">{"'Sheet1'!$L$16"}</definedName>
    <definedName name="UU" localSheetId="10" hidden="1">{"'Sheet1'!$L$16"}</definedName>
    <definedName name="UU" localSheetId="12" hidden="1">{"'Sheet1'!$L$16"}</definedName>
    <definedName name="UU" localSheetId="15" hidden="1">{"'Sheet1'!$L$16"}</definedName>
    <definedName name="UU" localSheetId="17" hidden="1">{"'Sheet1'!$L$16"}</definedName>
    <definedName name="UU" localSheetId="19" hidden="1">{"'Sheet1'!$L$16"}</definedName>
    <definedName name="UU" localSheetId="21" hidden="1">{"'Sheet1'!$L$16"}</definedName>
    <definedName name="UU" localSheetId="23" hidden="1">{"'Sheet1'!$L$16"}</definedName>
    <definedName name="UU" localSheetId="1" hidden="1">{"'Sheet1'!$L$16"}</definedName>
    <definedName name="UU" localSheetId="3" hidden="1">{"'Sheet1'!$L$16"}</definedName>
    <definedName name="UU" localSheetId="5" hidden="1">{"'Sheet1'!$L$16"}</definedName>
    <definedName name="UU" localSheetId="7" hidden="1">{"'Sheet1'!$L$16"}</definedName>
    <definedName name="UU" localSheetId="9" hidden="1">{"'Sheet1'!$L$16"}</definedName>
    <definedName name="UU" localSheetId="11" hidden="1">{"'Sheet1'!$L$16"}</definedName>
    <definedName name="UU" localSheetId="13" hidden="1">{"'Sheet1'!$L$16"}</definedName>
    <definedName name="UU" localSheetId="16" hidden="1">{"'Sheet1'!$L$16"}</definedName>
    <definedName name="UU" localSheetId="18" hidden="1">{"'Sheet1'!$L$16"}</definedName>
    <definedName name="UU" localSheetId="20" hidden="1">{"'Sheet1'!$L$16"}</definedName>
    <definedName name="UU" localSheetId="22" hidden="1">{"'Sheet1'!$L$16"}</definedName>
    <definedName name="UU" localSheetId="24" hidden="1">{"'Sheet1'!$L$16"}</definedName>
    <definedName name="UU" localSheetId="14" hidden="1">{"'Sheet1'!$L$16"}</definedName>
    <definedName name="UU" hidden="1">{"'Sheet1'!$L$16"}</definedName>
    <definedName name="wrn.chi._.tiÆt." localSheetId="0" hidden="1">{#N/A,#N/A,FALSE,"Chi tiÆt"}</definedName>
    <definedName name="wrn.chi._.tiÆt." localSheetId="2" hidden="1">{#N/A,#N/A,FALSE,"Chi tiÆt"}</definedName>
    <definedName name="wrn.chi._.tiÆt." localSheetId="4" hidden="1">{#N/A,#N/A,FALSE,"Chi tiÆt"}</definedName>
    <definedName name="wrn.chi._.tiÆt." localSheetId="6" hidden="1">{#N/A,#N/A,FALSE,"Chi tiÆt"}</definedName>
    <definedName name="wrn.chi._.tiÆt." localSheetId="8" hidden="1">{#N/A,#N/A,FALSE,"Chi tiÆt"}</definedName>
    <definedName name="wrn.chi._.tiÆt." localSheetId="10" hidden="1">{#N/A,#N/A,FALSE,"Chi tiÆt"}</definedName>
    <definedName name="wrn.chi._.tiÆt." localSheetId="12" hidden="1">{#N/A,#N/A,FALSE,"Chi tiÆt"}</definedName>
    <definedName name="wrn.chi._.tiÆt." localSheetId="15" hidden="1">{#N/A,#N/A,FALSE,"Chi tiÆt"}</definedName>
    <definedName name="wrn.chi._.tiÆt." localSheetId="17" hidden="1">{#N/A,#N/A,FALSE,"Chi tiÆt"}</definedName>
    <definedName name="wrn.chi._.tiÆt." localSheetId="19" hidden="1">{#N/A,#N/A,FALSE,"Chi tiÆt"}</definedName>
    <definedName name="wrn.chi._.tiÆt." localSheetId="21" hidden="1">{#N/A,#N/A,FALSE,"Chi tiÆt"}</definedName>
    <definedName name="wrn.chi._.tiÆt." localSheetId="23" hidden="1">{#N/A,#N/A,FALSE,"Chi tiÆt"}</definedName>
    <definedName name="wrn.chi._.tiÆt." localSheetId="1" hidden="1">{#N/A,#N/A,FALSE,"Chi tiÆt"}</definedName>
    <definedName name="wrn.chi._.tiÆt." localSheetId="3" hidden="1">{#N/A,#N/A,FALSE,"Chi tiÆt"}</definedName>
    <definedName name="wrn.chi._.tiÆt." localSheetId="5" hidden="1">{#N/A,#N/A,FALSE,"Chi tiÆt"}</definedName>
    <definedName name="wrn.chi._.tiÆt." localSheetId="7" hidden="1">{#N/A,#N/A,FALSE,"Chi tiÆt"}</definedName>
    <definedName name="wrn.chi._.tiÆt." localSheetId="9" hidden="1">{#N/A,#N/A,FALSE,"Chi tiÆt"}</definedName>
    <definedName name="wrn.chi._.tiÆt." localSheetId="11" hidden="1">{#N/A,#N/A,FALSE,"Chi tiÆt"}</definedName>
    <definedName name="wrn.chi._.tiÆt." localSheetId="13" hidden="1">{#N/A,#N/A,FALSE,"Chi tiÆt"}</definedName>
    <definedName name="wrn.chi._.tiÆt." localSheetId="16" hidden="1">{#N/A,#N/A,FALSE,"Chi tiÆt"}</definedName>
    <definedName name="wrn.chi._.tiÆt." localSheetId="18" hidden="1">{#N/A,#N/A,FALSE,"Chi tiÆt"}</definedName>
    <definedName name="wrn.chi._.tiÆt." localSheetId="20" hidden="1">{#N/A,#N/A,FALSE,"Chi tiÆt"}</definedName>
    <definedName name="wrn.chi._.tiÆt." localSheetId="22" hidden="1">{#N/A,#N/A,FALSE,"Chi tiÆt"}</definedName>
    <definedName name="wrn.chi._.tiÆt." localSheetId="24" hidden="1">{#N/A,#N/A,FALSE,"Chi tiÆt"}</definedName>
    <definedName name="wrn.chi._.tiÆt." localSheetId="14" hidden="1">{#N/A,#N/A,FALSE,"Chi tiÆt"}</definedName>
    <definedName name="wrn.chi._.tiÆt." hidden="1">{#N/A,#N/A,FALSE,"Chi tiÆt"}</definedName>
  </definedNames>
  <calcPr calcId="124519"/>
</workbook>
</file>

<file path=xl/calcChain.xml><?xml version="1.0" encoding="utf-8"?>
<calcChain xmlns="http://schemas.openxmlformats.org/spreadsheetml/2006/main">
  <c r="C72" i="30"/>
  <c r="D72"/>
  <c r="E72"/>
  <c r="F72"/>
  <c r="G72"/>
  <c r="H72"/>
  <c r="I72" s="1"/>
  <c r="L72"/>
  <c r="N72"/>
  <c r="O72"/>
  <c r="P72"/>
  <c r="R72"/>
  <c r="C73"/>
  <c r="D73"/>
  <c r="E73"/>
  <c r="F73"/>
  <c r="H73"/>
  <c r="I73" s="1"/>
  <c r="L73"/>
  <c r="N73"/>
  <c r="O73"/>
  <c r="P73"/>
  <c r="R73"/>
  <c r="AL60" i="29"/>
  <c r="D60"/>
  <c r="C60"/>
  <c r="A24" i="15"/>
  <c r="AL58" i="29"/>
  <c r="D58"/>
  <c r="C58"/>
  <c r="C73" i="24"/>
  <c r="D73"/>
  <c r="E73"/>
  <c r="F73"/>
  <c r="H73"/>
  <c r="I73" s="1"/>
  <c r="L73"/>
  <c r="N73"/>
  <c r="O73"/>
  <c r="P73"/>
  <c r="R73"/>
  <c r="C74"/>
  <c r="D74"/>
  <c r="E74"/>
  <c r="N74" s="1"/>
  <c r="F74"/>
  <c r="G74"/>
  <c r="H74"/>
  <c r="I74"/>
  <c r="J74"/>
  <c r="K74"/>
  <c r="L74"/>
  <c r="M74"/>
  <c r="R74"/>
  <c r="C71"/>
  <c r="D71"/>
  <c r="E71"/>
  <c r="O71" s="1"/>
  <c r="F71"/>
  <c r="H71"/>
  <c r="I71" s="1"/>
  <c r="L71"/>
  <c r="N71"/>
  <c r="P71"/>
  <c r="R71"/>
  <c r="C72"/>
  <c r="D72"/>
  <c r="E72"/>
  <c r="O72" s="1"/>
  <c r="F72"/>
  <c r="H72"/>
  <c r="I72" s="1"/>
  <c r="L72"/>
  <c r="N72"/>
  <c r="P72"/>
  <c r="R72"/>
  <c r="C68" i="28"/>
  <c r="D68"/>
  <c r="E68"/>
  <c r="N68" s="1"/>
  <c r="F68"/>
  <c r="H68"/>
  <c r="I68" s="1"/>
  <c r="L68"/>
  <c r="O68"/>
  <c r="R68"/>
  <c r="C69"/>
  <c r="D69"/>
  <c r="E69"/>
  <c r="O69" s="1"/>
  <c r="F69"/>
  <c r="H69"/>
  <c r="I69" s="1"/>
  <c r="L69"/>
  <c r="N69"/>
  <c r="R69"/>
  <c r="C70"/>
  <c r="D70"/>
  <c r="E70"/>
  <c r="O70" s="1"/>
  <c r="F70"/>
  <c r="H70"/>
  <c r="I70" s="1"/>
  <c r="L70"/>
  <c r="N70"/>
  <c r="R70"/>
  <c r="C71"/>
  <c r="D71"/>
  <c r="E71"/>
  <c r="N71" s="1"/>
  <c r="F71"/>
  <c r="H71"/>
  <c r="I71" s="1"/>
  <c r="R71"/>
  <c r="C72"/>
  <c r="D72"/>
  <c r="E72"/>
  <c r="N72" s="1"/>
  <c r="F72"/>
  <c r="H72"/>
  <c r="R72"/>
  <c r="C73"/>
  <c r="D73"/>
  <c r="E73"/>
  <c r="O73" s="1"/>
  <c r="F73"/>
  <c r="H73"/>
  <c r="I73" s="1"/>
  <c r="L73"/>
  <c r="N73"/>
  <c r="R73"/>
  <c r="A54" i="27"/>
  <c r="A56" s="1"/>
  <c r="A58" s="1"/>
  <c r="A60" s="1"/>
  <c r="A62" s="1"/>
  <c r="AM60"/>
  <c r="AL60"/>
  <c r="AK60"/>
  <c r="D60"/>
  <c r="C60"/>
  <c r="C68" i="26"/>
  <c r="D68"/>
  <c r="E68"/>
  <c r="O68" s="1"/>
  <c r="F68"/>
  <c r="H68"/>
  <c r="I68" s="1"/>
  <c r="L68"/>
  <c r="N68"/>
  <c r="R68"/>
  <c r="C69"/>
  <c r="D69"/>
  <c r="E69"/>
  <c r="O69" s="1"/>
  <c r="F69"/>
  <c r="H69"/>
  <c r="I69" s="1"/>
  <c r="L69"/>
  <c r="N69"/>
  <c r="R69"/>
  <c r="C70"/>
  <c r="D70"/>
  <c r="E70"/>
  <c r="N70" s="1"/>
  <c r="F70"/>
  <c r="H70"/>
  <c r="I70" s="1"/>
  <c r="L70"/>
  <c r="O70"/>
  <c r="R70"/>
  <c r="C71"/>
  <c r="D71"/>
  <c r="E71"/>
  <c r="N71" s="1"/>
  <c r="F71"/>
  <c r="H71"/>
  <c r="I71" s="1"/>
  <c r="R71"/>
  <c r="C72"/>
  <c r="D72"/>
  <c r="E72"/>
  <c r="O72" s="1"/>
  <c r="F72"/>
  <c r="H72"/>
  <c r="I72" s="1"/>
  <c r="L72"/>
  <c r="N72"/>
  <c r="R72"/>
  <c r="C73"/>
  <c r="D73"/>
  <c r="E73"/>
  <c r="N73" s="1"/>
  <c r="F73"/>
  <c r="H73"/>
  <c r="L73"/>
  <c r="O73"/>
  <c r="R73"/>
  <c r="A128"/>
  <c r="A129"/>
  <c r="A130"/>
  <c r="A131"/>
  <c r="A132"/>
  <c r="A133"/>
  <c r="A134"/>
  <c r="A135"/>
  <c r="A136"/>
  <c r="A137"/>
  <c r="A138"/>
  <c r="A139"/>
  <c r="A140"/>
  <c r="A141"/>
  <c r="A142"/>
  <c r="A143"/>
  <c r="A144"/>
  <c r="A145"/>
  <c r="A146"/>
  <c r="A147"/>
  <c r="A148"/>
  <c r="A149"/>
  <c r="A150"/>
  <c r="A151"/>
  <c r="A152"/>
  <c r="A153"/>
  <c r="A154"/>
  <c r="A155"/>
  <c r="M120" i="15"/>
  <c r="N148" s="1"/>
  <c r="M121"/>
  <c r="N150" s="1"/>
  <c r="M122"/>
  <c r="N152" s="1"/>
  <c r="AL60" i="25"/>
  <c r="D60"/>
  <c r="C60"/>
  <c r="M93" i="15"/>
  <c r="M94"/>
  <c r="M95"/>
  <c r="M96"/>
  <c r="M97"/>
  <c r="M98"/>
  <c r="M99"/>
  <c r="M100"/>
  <c r="M101"/>
  <c r="M102"/>
  <c r="M103"/>
  <c r="M104"/>
  <c r="M105"/>
  <c r="M106"/>
  <c r="M107"/>
  <c r="M108"/>
  <c r="M109"/>
  <c r="M110"/>
  <c r="M111"/>
  <c r="M112"/>
  <c r="M113"/>
  <c r="M114"/>
  <c r="M115"/>
  <c r="M116"/>
  <c r="M117"/>
  <c r="M118"/>
  <c r="M119"/>
  <c r="M92"/>
  <c r="AL62" i="23"/>
  <c r="D62"/>
  <c r="C62"/>
  <c r="AL60"/>
  <c r="D60"/>
  <c r="C60"/>
  <c r="A23" i="15"/>
  <c r="A51"/>
  <c r="C13" i="20"/>
  <c r="D13"/>
  <c r="E13"/>
  <c r="N13" s="1"/>
  <c r="R13"/>
  <c r="C14"/>
  <c r="D14"/>
  <c r="E14"/>
  <c r="N14" s="1"/>
  <c r="R14"/>
  <c r="R158"/>
  <c r="H158"/>
  <c r="E158"/>
  <c r="D158"/>
  <c r="C158"/>
  <c r="R157"/>
  <c r="H157"/>
  <c r="E157"/>
  <c r="D157"/>
  <c r="C157"/>
  <c r="R156"/>
  <c r="H156"/>
  <c r="E156"/>
  <c r="D156"/>
  <c r="C156"/>
  <c r="C148"/>
  <c r="D148"/>
  <c r="E148"/>
  <c r="O148" s="1"/>
  <c r="H148"/>
  <c r="N148"/>
  <c r="R148"/>
  <c r="C149"/>
  <c r="D149"/>
  <c r="E149"/>
  <c r="O149" s="1"/>
  <c r="H149"/>
  <c r="N149"/>
  <c r="P149"/>
  <c r="R149"/>
  <c r="C150"/>
  <c r="D150"/>
  <c r="E150"/>
  <c r="O150" s="1"/>
  <c r="H150"/>
  <c r="N150"/>
  <c r="R150"/>
  <c r="A153" i="19"/>
  <c r="A155" s="1"/>
  <c r="A157" s="1"/>
  <c r="A159" s="1"/>
  <c r="A161" s="1"/>
  <c r="AJ159"/>
  <c r="AI159"/>
  <c r="D159"/>
  <c r="C159"/>
  <c r="AJ157"/>
  <c r="AI157"/>
  <c r="D157"/>
  <c r="C157"/>
  <c r="AJ155"/>
  <c r="AI155"/>
  <c r="D155"/>
  <c r="C155"/>
  <c r="A137"/>
  <c r="A139" s="1"/>
  <c r="A141" s="1"/>
  <c r="A143" s="1"/>
  <c r="A145" s="1"/>
  <c r="AJ143"/>
  <c r="AI143"/>
  <c r="D143"/>
  <c r="C143"/>
  <c r="AJ141"/>
  <c r="AI141"/>
  <c r="D141"/>
  <c r="C141"/>
  <c r="AJ139"/>
  <c r="AI139"/>
  <c r="D139"/>
  <c r="C139"/>
  <c r="A56"/>
  <c r="A58" s="1"/>
  <c r="A60" s="1"/>
  <c r="A62" s="1"/>
  <c r="A64" s="1"/>
  <c r="A12"/>
  <c r="A14" s="1"/>
  <c r="A16" s="1"/>
  <c r="AJ14"/>
  <c r="H13" i="20" s="1"/>
  <c r="I13" s="1"/>
  <c r="AI14" i="19"/>
  <c r="D14"/>
  <c r="C14"/>
  <c r="C158" i="16"/>
  <c r="D158"/>
  <c r="E158"/>
  <c r="N158" s="1"/>
  <c r="F158"/>
  <c r="H158"/>
  <c r="I158" s="1"/>
  <c r="R158"/>
  <c r="C159"/>
  <c r="D159"/>
  <c r="E159"/>
  <c r="N159" s="1"/>
  <c r="F159"/>
  <c r="H159"/>
  <c r="R159"/>
  <c r="C160"/>
  <c r="D160"/>
  <c r="E160"/>
  <c r="O160" s="1"/>
  <c r="F160"/>
  <c r="L160" s="1"/>
  <c r="H160"/>
  <c r="I160" s="1"/>
  <c r="R160"/>
  <c r="C161"/>
  <c r="D161"/>
  <c r="E161"/>
  <c r="N161" s="1"/>
  <c r="F161"/>
  <c r="L161" s="1"/>
  <c r="H161"/>
  <c r="I161" s="1"/>
  <c r="R161"/>
  <c r="C152"/>
  <c r="D152"/>
  <c r="E152"/>
  <c r="N152" s="1"/>
  <c r="F152"/>
  <c r="H152"/>
  <c r="I152" s="1"/>
  <c r="L152"/>
  <c r="O152"/>
  <c r="R152"/>
  <c r="C153"/>
  <c r="D153"/>
  <c r="E153"/>
  <c r="N153" s="1"/>
  <c r="F153"/>
  <c r="H153"/>
  <c r="I153" s="1"/>
  <c r="R153"/>
  <c r="C154"/>
  <c r="D154"/>
  <c r="E154"/>
  <c r="N154" s="1"/>
  <c r="F154"/>
  <c r="H154"/>
  <c r="I154" s="1"/>
  <c r="L154"/>
  <c r="O154"/>
  <c r="R154"/>
  <c r="C155"/>
  <c r="D155"/>
  <c r="E155"/>
  <c r="N155" s="1"/>
  <c r="F155"/>
  <c r="H155"/>
  <c r="I155" s="1"/>
  <c r="L155"/>
  <c r="R155"/>
  <c r="C156"/>
  <c r="D156"/>
  <c r="E156"/>
  <c r="N156" s="1"/>
  <c r="F156"/>
  <c r="H156"/>
  <c r="I156" s="1"/>
  <c r="L156"/>
  <c r="O156"/>
  <c r="R156"/>
  <c r="C157"/>
  <c r="D157"/>
  <c r="E157"/>
  <c r="N157" s="1"/>
  <c r="F157"/>
  <c r="H157"/>
  <c r="I157" s="1"/>
  <c r="L157"/>
  <c r="O157"/>
  <c r="R157"/>
  <c r="C127"/>
  <c r="D127"/>
  <c r="E127"/>
  <c r="O127" s="1"/>
  <c r="F127"/>
  <c r="H127"/>
  <c r="I127" s="1"/>
  <c r="L127"/>
  <c r="N127"/>
  <c r="R127"/>
  <c r="C128"/>
  <c r="D128"/>
  <c r="E128"/>
  <c r="N128" s="1"/>
  <c r="F128"/>
  <c r="H128"/>
  <c r="I128" s="1"/>
  <c r="R128"/>
  <c r="C129"/>
  <c r="D129"/>
  <c r="E129"/>
  <c r="O129" s="1"/>
  <c r="F129"/>
  <c r="L129" s="1"/>
  <c r="H129"/>
  <c r="I129" s="1"/>
  <c r="R129"/>
  <c r="C130"/>
  <c r="D130"/>
  <c r="E130"/>
  <c r="N130" s="1"/>
  <c r="F130"/>
  <c r="H130"/>
  <c r="I130" s="1"/>
  <c r="L130"/>
  <c r="O130"/>
  <c r="R130"/>
  <c r="C131"/>
  <c r="D131"/>
  <c r="E131"/>
  <c r="O131" s="1"/>
  <c r="F131"/>
  <c r="L131" s="1"/>
  <c r="H131"/>
  <c r="I131" s="1"/>
  <c r="N131"/>
  <c r="R131"/>
  <c r="C132"/>
  <c r="D132"/>
  <c r="E132"/>
  <c r="N132" s="1"/>
  <c r="F132"/>
  <c r="L132" s="1"/>
  <c r="H132"/>
  <c r="I132" s="1"/>
  <c r="R132"/>
  <c r="C133"/>
  <c r="D133"/>
  <c r="E133"/>
  <c r="O133" s="1"/>
  <c r="F133"/>
  <c r="L133" s="1"/>
  <c r="H133"/>
  <c r="I133" s="1"/>
  <c r="R133"/>
  <c r="C134"/>
  <c r="D134"/>
  <c r="E134"/>
  <c r="N134" s="1"/>
  <c r="F134"/>
  <c r="H134"/>
  <c r="I134" s="1"/>
  <c r="L134"/>
  <c r="P134"/>
  <c r="R134"/>
  <c r="C135"/>
  <c r="D135"/>
  <c r="E135"/>
  <c r="O135" s="1"/>
  <c r="F135"/>
  <c r="L135" s="1"/>
  <c r="H135"/>
  <c r="I135" s="1"/>
  <c r="R135"/>
  <c r="C136"/>
  <c r="D136"/>
  <c r="E136"/>
  <c r="N136" s="1"/>
  <c r="F136"/>
  <c r="L136" s="1"/>
  <c r="H136"/>
  <c r="I136" s="1"/>
  <c r="R136"/>
  <c r="C137"/>
  <c r="D137"/>
  <c r="E137"/>
  <c r="O137" s="1"/>
  <c r="F137"/>
  <c r="L137" s="1"/>
  <c r="H137"/>
  <c r="I137" s="1"/>
  <c r="R137"/>
  <c r="C138"/>
  <c r="D138"/>
  <c r="E138"/>
  <c r="N138" s="1"/>
  <c r="F138"/>
  <c r="L138" s="1"/>
  <c r="H138"/>
  <c r="I138" s="1"/>
  <c r="R138"/>
  <c r="C139"/>
  <c r="D139"/>
  <c r="E139"/>
  <c r="O139" s="1"/>
  <c r="F139"/>
  <c r="L139" s="1"/>
  <c r="H139"/>
  <c r="I139" s="1"/>
  <c r="R139"/>
  <c r="C140"/>
  <c r="D140"/>
  <c r="E140"/>
  <c r="N140" s="1"/>
  <c r="F140"/>
  <c r="L140" s="1"/>
  <c r="H140"/>
  <c r="I140" s="1"/>
  <c r="R140"/>
  <c r="C141"/>
  <c r="D141"/>
  <c r="E141"/>
  <c r="O141" s="1"/>
  <c r="F141"/>
  <c r="L141" s="1"/>
  <c r="H141"/>
  <c r="I141" s="1"/>
  <c r="R141"/>
  <c r="C142"/>
  <c r="D142"/>
  <c r="E142"/>
  <c r="N142" s="1"/>
  <c r="F142"/>
  <c r="L142" s="1"/>
  <c r="H142"/>
  <c r="I142" s="1"/>
  <c r="R142"/>
  <c r="C143"/>
  <c r="D143"/>
  <c r="E143"/>
  <c r="O143" s="1"/>
  <c r="F143"/>
  <c r="L143" s="1"/>
  <c r="H143"/>
  <c r="I143" s="1"/>
  <c r="R143"/>
  <c r="C144"/>
  <c r="D144"/>
  <c r="E144"/>
  <c r="N144" s="1"/>
  <c r="F144"/>
  <c r="L144" s="1"/>
  <c r="H144"/>
  <c r="I144" s="1"/>
  <c r="R144"/>
  <c r="C145"/>
  <c r="D145"/>
  <c r="E145"/>
  <c r="O145" s="1"/>
  <c r="F145"/>
  <c r="L145" s="1"/>
  <c r="H145"/>
  <c r="I145" s="1"/>
  <c r="R145"/>
  <c r="C146"/>
  <c r="D146"/>
  <c r="E146"/>
  <c r="N146" s="1"/>
  <c r="F146"/>
  <c r="L146" s="1"/>
  <c r="H146"/>
  <c r="I146" s="1"/>
  <c r="R146"/>
  <c r="C147"/>
  <c r="D147"/>
  <c r="E147"/>
  <c r="O147" s="1"/>
  <c r="F147"/>
  <c r="L147" s="1"/>
  <c r="H147"/>
  <c r="I147" s="1"/>
  <c r="R147"/>
  <c r="C148"/>
  <c r="D148"/>
  <c r="E148"/>
  <c r="N148" s="1"/>
  <c r="F148"/>
  <c r="L148" s="1"/>
  <c r="H148"/>
  <c r="I148" s="1"/>
  <c r="R148"/>
  <c r="C149"/>
  <c r="D149"/>
  <c r="E149"/>
  <c r="N149" s="1"/>
  <c r="F149"/>
  <c r="L149" s="1"/>
  <c r="H149"/>
  <c r="I149" s="1"/>
  <c r="R149"/>
  <c r="C150"/>
  <c r="D150"/>
  <c r="E150"/>
  <c r="N150" s="1"/>
  <c r="F150"/>
  <c r="L150" s="1"/>
  <c r="H150"/>
  <c r="I150" s="1"/>
  <c r="R150"/>
  <c r="C69"/>
  <c r="D69"/>
  <c r="E69"/>
  <c r="N69" s="1"/>
  <c r="F69"/>
  <c r="H69"/>
  <c r="I69" s="1"/>
  <c r="R69"/>
  <c r="C70"/>
  <c r="D70"/>
  <c r="E70"/>
  <c r="N70" s="1"/>
  <c r="F70"/>
  <c r="H70"/>
  <c r="I70" s="1"/>
  <c r="L70"/>
  <c r="R70"/>
  <c r="C71"/>
  <c r="D71"/>
  <c r="E71"/>
  <c r="N71" s="1"/>
  <c r="F71"/>
  <c r="H71"/>
  <c r="I71" s="1"/>
  <c r="R71"/>
  <c r="C72"/>
  <c r="D72"/>
  <c r="E72"/>
  <c r="O72" s="1"/>
  <c r="F72"/>
  <c r="L72" s="1"/>
  <c r="H72"/>
  <c r="I72" s="1"/>
  <c r="R72"/>
  <c r="C73"/>
  <c r="D73"/>
  <c r="E73"/>
  <c r="O73" s="1"/>
  <c r="F73"/>
  <c r="H73"/>
  <c r="I73" s="1"/>
  <c r="R73"/>
  <c r="C74"/>
  <c r="D74"/>
  <c r="E74"/>
  <c r="O74" s="1"/>
  <c r="F74"/>
  <c r="L74" s="1"/>
  <c r="H74"/>
  <c r="I74" s="1"/>
  <c r="R74"/>
  <c r="C12"/>
  <c r="D12"/>
  <c r="E12"/>
  <c r="N12" s="1"/>
  <c r="F12"/>
  <c r="H12"/>
  <c r="I12" s="1"/>
  <c r="R12"/>
  <c r="C13"/>
  <c r="D13"/>
  <c r="E13"/>
  <c r="N13" s="1"/>
  <c r="F13"/>
  <c r="H13"/>
  <c r="I13" s="1"/>
  <c r="R13"/>
  <c r="C14"/>
  <c r="D14"/>
  <c r="E14"/>
  <c r="N14" s="1"/>
  <c r="F14"/>
  <c r="L14" s="1"/>
  <c r="H14"/>
  <c r="I14" s="1"/>
  <c r="R14"/>
  <c r="A153" i="14"/>
  <c r="A155" s="1"/>
  <c r="A157" s="1"/>
  <c r="A159" s="1"/>
  <c r="A161" s="1"/>
  <c r="A163" s="1"/>
  <c r="A165" s="1"/>
  <c r="AM159"/>
  <c r="AL159"/>
  <c r="AK159"/>
  <c r="AN159" s="1"/>
  <c r="D159"/>
  <c r="C159"/>
  <c r="AM157"/>
  <c r="AL157"/>
  <c r="AK157"/>
  <c r="AN157" s="1"/>
  <c r="D157"/>
  <c r="C157"/>
  <c r="AM155"/>
  <c r="AL155"/>
  <c r="AK155"/>
  <c r="AN155" s="1"/>
  <c r="D155"/>
  <c r="C155"/>
  <c r="A135"/>
  <c r="A137" s="1"/>
  <c r="A139" s="1"/>
  <c r="A141" s="1"/>
  <c r="A143" s="1"/>
  <c r="A145" s="1"/>
  <c r="AM143"/>
  <c r="AL143"/>
  <c r="AK143"/>
  <c r="AN143" s="1"/>
  <c r="D143"/>
  <c r="C143"/>
  <c r="AM141"/>
  <c r="AL141"/>
  <c r="AK141"/>
  <c r="AN141" s="1"/>
  <c r="D141"/>
  <c r="C141"/>
  <c r="AM139"/>
  <c r="AL139"/>
  <c r="AK139"/>
  <c r="AN139" s="1"/>
  <c r="D139"/>
  <c r="C139"/>
  <c r="A12"/>
  <c r="A14" s="1"/>
  <c r="A16" s="1"/>
  <c r="AM14"/>
  <c r="AL14"/>
  <c r="AK14"/>
  <c r="AN14" s="1"/>
  <c r="D14"/>
  <c r="C14"/>
  <c r="J66" i="15" a="1"/>
  <c r="J66" s="1"/>
  <c r="R158" i="40"/>
  <c r="E158"/>
  <c r="N158" s="1"/>
  <c r="D158"/>
  <c r="C158"/>
  <c r="A158"/>
  <c r="R157"/>
  <c r="E157"/>
  <c r="O157" s="1"/>
  <c r="D157"/>
  <c r="C157"/>
  <c r="A157"/>
  <c r="R156"/>
  <c r="E156"/>
  <c r="N156" s="1"/>
  <c r="D156"/>
  <c r="C156"/>
  <c r="A156"/>
  <c r="R155"/>
  <c r="E155"/>
  <c r="O155" s="1"/>
  <c r="D155"/>
  <c r="C155"/>
  <c r="A155"/>
  <c r="A151" i="39"/>
  <c r="A153"/>
  <c r="A155" s="1"/>
  <c r="A157" s="1"/>
  <c r="A159" s="1"/>
  <c r="A161" s="1"/>
  <c r="A163" s="1"/>
  <c r="A165" s="1"/>
  <c r="A167" s="1"/>
  <c r="AL159"/>
  <c r="D159"/>
  <c r="C159"/>
  <c r="AL157"/>
  <c r="D157"/>
  <c r="C157"/>
  <c r="AL155"/>
  <c r="D155"/>
  <c r="C155"/>
  <c r="AL153"/>
  <c r="D153"/>
  <c r="C153"/>
  <c r="A150" i="38"/>
  <c r="C150"/>
  <c r="D150"/>
  <c r="E150"/>
  <c r="N150" s="1"/>
  <c r="R150"/>
  <c r="A151"/>
  <c r="C151"/>
  <c r="D151"/>
  <c r="E151"/>
  <c r="O151" s="1"/>
  <c r="R151"/>
  <c r="A152"/>
  <c r="C152"/>
  <c r="D152"/>
  <c r="E152"/>
  <c r="N152" s="1"/>
  <c r="R152"/>
  <c r="A153"/>
  <c r="C153"/>
  <c r="D153"/>
  <c r="E153"/>
  <c r="O153" s="1"/>
  <c r="R153"/>
  <c r="A154"/>
  <c r="C154"/>
  <c r="D154"/>
  <c r="E154"/>
  <c r="N154" s="1"/>
  <c r="R154"/>
  <c r="A155"/>
  <c r="C155"/>
  <c r="D155"/>
  <c r="E155"/>
  <c r="O155" s="1"/>
  <c r="R155"/>
  <c r="A156"/>
  <c r="C156"/>
  <c r="D156"/>
  <c r="E156"/>
  <c r="N156" s="1"/>
  <c r="R156"/>
  <c r="A157"/>
  <c r="C157"/>
  <c r="D157"/>
  <c r="E157"/>
  <c r="O157" s="1"/>
  <c r="R157"/>
  <c r="A158"/>
  <c r="C158"/>
  <c r="D158"/>
  <c r="E158"/>
  <c r="N158" s="1"/>
  <c r="R158"/>
  <c r="A159"/>
  <c r="C159"/>
  <c r="D159"/>
  <c r="E159"/>
  <c r="O159" s="1"/>
  <c r="R159"/>
  <c r="A160"/>
  <c r="C160"/>
  <c r="D160"/>
  <c r="E160"/>
  <c r="N160" s="1"/>
  <c r="R160"/>
  <c r="A161"/>
  <c r="C161"/>
  <c r="D161"/>
  <c r="E161"/>
  <c r="O161" s="1"/>
  <c r="R161"/>
  <c r="A162"/>
  <c r="C162"/>
  <c r="D162"/>
  <c r="E162"/>
  <c r="N162" s="1"/>
  <c r="R162"/>
  <c r="A147" i="37"/>
  <c r="A149" s="1"/>
  <c r="A151" s="1"/>
  <c r="A153" s="1"/>
  <c r="A155" s="1"/>
  <c r="A157" s="1"/>
  <c r="A159" s="1"/>
  <c r="A161" s="1"/>
  <c r="A163" s="1"/>
  <c r="A165" s="1"/>
  <c r="A167" s="1"/>
  <c r="AL151"/>
  <c r="D151"/>
  <c r="C151"/>
  <c r="AL149"/>
  <c r="D149"/>
  <c r="C149"/>
  <c r="AL147"/>
  <c r="D147"/>
  <c r="C147"/>
  <c r="AL159"/>
  <c r="D159"/>
  <c r="C159"/>
  <c r="AL157"/>
  <c r="D157"/>
  <c r="C157"/>
  <c r="AL155"/>
  <c r="D155"/>
  <c r="C155"/>
  <c r="AL153"/>
  <c r="D153"/>
  <c r="C153"/>
  <c r="C154" i="36"/>
  <c r="D154"/>
  <c r="E154"/>
  <c r="N154" s="1"/>
  <c r="R154"/>
  <c r="C155"/>
  <c r="D155"/>
  <c r="E155"/>
  <c r="N155" s="1"/>
  <c r="O155"/>
  <c r="R155"/>
  <c r="C156"/>
  <c r="D156"/>
  <c r="E156"/>
  <c r="N156" s="1"/>
  <c r="R156"/>
  <c r="C157"/>
  <c r="D157"/>
  <c r="E157"/>
  <c r="N157" s="1"/>
  <c r="R157"/>
  <c r="C158"/>
  <c r="D158"/>
  <c r="E158"/>
  <c r="N158" s="1"/>
  <c r="O158"/>
  <c r="R158"/>
  <c r="C159"/>
  <c r="D159"/>
  <c r="E159"/>
  <c r="N159" s="1"/>
  <c r="R159"/>
  <c r="C160"/>
  <c r="D160"/>
  <c r="E160"/>
  <c r="N160"/>
  <c r="O160"/>
  <c r="P160"/>
  <c r="R160"/>
  <c r="C161"/>
  <c r="D161"/>
  <c r="E161"/>
  <c r="N161" s="1"/>
  <c r="R161"/>
  <c r="C162"/>
  <c r="D162"/>
  <c r="E162"/>
  <c r="N162" s="1"/>
  <c r="R162"/>
  <c r="C163"/>
  <c r="D163"/>
  <c r="E163"/>
  <c r="N163" s="1"/>
  <c r="R163"/>
  <c r="AL161" i="35"/>
  <c r="D161"/>
  <c r="C161"/>
  <c r="AL159"/>
  <c r="D159"/>
  <c r="C159"/>
  <c r="AL165"/>
  <c r="D165"/>
  <c r="C165"/>
  <c r="AL163"/>
  <c r="D163"/>
  <c r="C163"/>
  <c r="AL157"/>
  <c r="D157"/>
  <c r="C157"/>
  <c r="A21" i="15"/>
  <c r="C74" i="36"/>
  <c r="D74"/>
  <c r="E74"/>
  <c r="N74" s="1"/>
  <c r="O74"/>
  <c r="R74"/>
  <c r="C75"/>
  <c r="D75"/>
  <c r="E75"/>
  <c r="N75" s="1"/>
  <c r="R75"/>
  <c r="D11"/>
  <c r="E11"/>
  <c r="N11" s="1"/>
  <c r="D12"/>
  <c r="E12"/>
  <c r="D13"/>
  <c r="E13"/>
  <c r="AL64" i="35"/>
  <c r="D64"/>
  <c r="C64"/>
  <c r="C155" i="34"/>
  <c r="D155"/>
  <c r="E155"/>
  <c r="N155" s="1"/>
  <c r="R155"/>
  <c r="C156"/>
  <c r="D156"/>
  <c r="E156"/>
  <c r="N156" s="1"/>
  <c r="R156"/>
  <c r="C157"/>
  <c r="D157"/>
  <c r="E157"/>
  <c r="N157" s="1"/>
  <c r="R157"/>
  <c r="C158"/>
  <c r="D158"/>
  <c r="E158"/>
  <c r="N158" s="1"/>
  <c r="R158"/>
  <c r="C159"/>
  <c r="D159"/>
  <c r="E159"/>
  <c r="N159" s="1"/>
  <c r="R159"/>
  <c r="C160"/>
  <c r="D160"/>
  <c r="E160"/>
  <c r="N160" s="1"/>
  <c r="R160"/>
  <c r="C161"/>
  <c r="D161"/>
  <c r="E161"/>
  <c r="N161" s="1"/>
  <c r="R161"/>
  <c r="C162"/>
  <c r="D162"/>
  <c r="E162"/>
  <c r="N162" s="1"/>
  <c r="R162"/>
  <c r="C163"/>
  <c r="D163"/>
  <c r="E163"/>
  <c r="N163" s="1"/>
  <c r="R163"/>
  <c r="C164"/>
  <c r="D164"/>
  <c r="E164"/>
  <c r="N164" s="1"/>
  <c r="R164"/>
  <c r="C165"/>
  <c r="D165"/>
  <c r="E165"/>
  <c r="N165" s="1"/>
  <c r="R165"/>
  <c r="A153" i="33"/>
  <c r="A155" s="1"/>
  <c r="A157" s="1"/>
  <c r="A159" s="1"/>
  <c r="A161" s="1"/>
  <c r="A163" s="1"/>
  <c r="A165" s="1"/>
  <c r="A167" s="1"/>
  <c r="A169" s="1"/>
  <c r="A171" s="1"/>
  <c r="A173" s="1"/>
  <c r="AL159"/>
  <c r="D159"/>
  <c r="C159"/>
  <c r="AL157"/>
  <c r="D157"/>
  <c r="C157"/>
  <c r="AL155"/>
  <c r="D155"/>
  <c r="C155"/>
  <c r="AL165"/>
  <c r="D165"/>
  <c r="C165"/>
  <c r="AL163"/>
  <c r="D163"/>
  <c r="C163"/>
  <c r="AL161"/>
  <c r="D161"/>
  <c r="C161"/>
  <c r="R74" i="34"/>
  <c r="E74"/>
  <c r="D74"/>
  <c r="C74"/>
  <c r="D11"/>
  <c r="E11"/>
  <c r="N11" s="1"/>
  <c r="D12"/>
  <c r="E12"/>
  <c r="O12" s="1"/>
  <c r="D13"/>
  <c r="E13"/>
  <c r="N13" s="1"/>
  <c r="D14"/>
  <c r="E14"/>
  <c r="O14" s="1"/>
  <c r="AL64" i="33"/>
  <c r="D64"/>
  <c r="C64"/>
  <c r="C152" i="32"/>
  <c r="D152"/>
  <c r="E152"/>
  <c r="O152" s="1"/>
  <c r="R152"/>
  <c r="C153"/>
  <c r="D153"/>
  <c r="E153"/>
  <c r="O153" s="1"/>
  <c r="R153"/>
  <c r="C154"/>
  <c r="D154"/>
  <c r="E154"/>
  <c r="O154" s="1"/>
  <c r="R154"/>
  <c r="C155"/>
  <c r="D155"/>
  <c r="E155"/>
  <c r="N155" s="1"/>
  <c r="R155"/>
  <c r="C156"/>
  <c r="D156"/>
  <c r="E156"/>
  <c r="O156" s="1"/>
  <c r="R156"/>
  <c r="C157"/>
  <c r="D157"/>
  <c r="E157"/>
  <c r="O157" s="1"/>
  <c r="R157"/>
  <c r="C158"/>
  <c r="D158"/>
  <c r="E158"/>
  <c r="O158" s="1"/>
  <c r="R158"/>
  <c r="C159"/>
  <c r="D159"/>
  <c r="E159"/>
  <c r="O159" s="1"/>
  <c r="R159"/>
  <c r="C160"/>
  <c r="D160"/>
  <c r="E160"/>
  <c r="O160" s="1"/>
  <c r="R160"/>
  <c r="C161"/>
  <c r="D161"/>
  <c r="E161"/>
  <c r="O161" s="1"/>
  <c r="R161"/>
  <c r="C162"/>
  <c r="D162"/>
  <c r="E162"/>
  <c r="O162" s="1"/>
  <c r="R162"/>
  <c r="C163"/>
  <c r="D163"/>
  <c r="E163"/>
  <c r="O163" s="1"/>
  <c r="N163"/>
  <c r="R163"/>
  <c r="AL151" i="31"/>
  <c r="D151"/>
  <c r="C151"/>
  <c r="AL149"/>
  <c r="D149"/>
  <c r="C149"/>
  <c r="AL147"/>
  <c r="D147"/>
  <c r="C147"/>
  <c r="AL157"/>
  <c r="D157"/>
  <c r="C157"/>
  <c r="AL155"/>
  <c r="D155"/>
  <c r="C155"/>
  <c r="AL153"/>
  <c r="D153"/>
  <c r="C153"/>
  <c r="AL163"/>
  <c r="D163"/>
  <c r="C163"/>
  <c r="AL161"/>
  <c r="D161"/>
  <c r="C161"/>
  <c r="AL159"/>
  <c r="D159"/>
  <c r="C159"/>
  <c r="R71" i="32"/>
  <c r="E71"/>
  <c r="N71" s="1"/>
  <c r="D71"/>
  <c r="C71"/>
  <c r="A22" i="15"/>
  <c r="AL58" i="31"/>
  <c r="D58"/>
  <c r="C58"/>
  <c r="AL95" i="27"/>
  <c r="AL97"/>
  <c r="AL99"/>
  <c r="AL101"/>
  <c r="AL103"/>
  <c r="AL105"/>
  <c r="AL107"/>
  <c r="AL109"/>
  <c r="AL111"/>
  <c r="AL113"/>
  <c r="AL115"/>
  <c r="AL117"/>
  <c r="AL119"/>
  <c r="AL121"/>
  <c r="AL123"/>
  <c r="AL125"/>
  <c r="AL127"/>
  <c r="AL129"/>
  <c r="AL131"/>
  <c r="AL133"/>
  <c r="AL135"/>
  <c r="AL137"/>
  <c r="AL139"/>
  <c r="AL141"/>
  <c r="AL143"/>
  <c r="AL145"/>
  <c r="AL147"/>
  <c r="AL149"/>
  <c r="AL151"/>
  <c r="AL153"/>
  <c r="AL93"/>
  <c r="AL52"/>
  <c r="AL54"/>
  <c r="AL56"/>
  <c r="AL58"/>
  <c r="AL62"/>
  <c r="AL50"/>
  <c r="AL10"/>
  <c r="AL12"/>
  <c r="AL14"/>
  <c r="AL8"/>
  <c r="AL95" i="25"/>
  <c r="AL97"/>
  <c r="AL99"/>
  <c r="AL101"/>
  <c r="AL103"/>
  <c r="AL105"/>
  <c r="AL107"/>
  <c r="AL109"/>
  <c r="AL111"/>
  <c r="AL113"/>
  <c r="AL115"/>
  <c r="AL117"/>
  <c r="AL119"/>
  <c r="AL121"/>
  <c r="AL123"/>
  <c r="AL125"/>
  <c r="AL127"/>
  <c r="AL129"/>
  <c r="AL131"/>
  <c r="AL133"/>
  <c r="AL135"/>
  <c r="AL137"/>
  <c r="AL139"/>
  <c r="AL141"/>
  <c r="AL143"/>
  <c r="AL145"/>
  <c r="AL147"/>
  <c r="AL149"/>
  <c r="AL151"/>
  <c r="AL153"/>
  <c r="AL93"/>
  <c r="AL52"/>
  <c r="AL54"/>
  <c r="AL56"/>
  <c r="AL58"/>
  <c r="AL62"/>
  <c r="AL50"/>
  <c r="AL10"/>
  <c r="AL12"/>
  <c r="AL14"/>
  <c r="AL8"/>
  <c r="AL97" i="23"/>
  <c r="AL99"/>
  <c r="AL101"/>
  <c r="AL103"/>
  <c r="AL105"/>
  <c r="AL107"/>
  <c r="AL109"/>
  <c r="AL111"/>
  <c r="AL113"/>
  <c r="AL115"/>
  <c r="AL117"/>
  <c r="AL119"/>
  <c r="AL121"/>
  <c r="AL123"/>
  <c r="AL125"/>
  <c r="AL127"/>
  <c r="AL129"/>
  <c r="AL131"/>
  <c r="AL133"/>
  <c r="AL135"/>
  <c r="AL137"/>
  <c r="AL139"/>
  <c r="AL141"/>
  <c r="AL143"/>
  <c r="AL145"/>
  <c r="AL147"/>
  <c r="AL149"/>
  <c r="AL151"/>
  <c r="AL153"/>
  <c r="AL155"/>
  <c r="AL157"/>
  <c r="AL159"/>
  <c r="AL161"/>
  <c r="AL95"/>
  <c r="AL52"/>
  <c r="AL54"/>
  <c r="AL56"/>
  <c r="AL58"/>
  <c r="AL64"/>
  <c r="AL50"/>
  <c r="AL10"/>
  <c r="AL12"/>
  <c r="AL14"/>
  <c r="AL8"/>
  <c r="AL95" i="21"/>
  <c r="AL97"/>
  <c r="AL99"/>
  <c r="AL101"/>
  <c r="AL103"/>
  <c r="AL105"/>
  <c r="AL107"/>
  <c r="AL109"/>
  <c r="AL111"/>
  <c r="AL113"/>
  <c r="AL115"/>
  <c r="AL117"/>
  <c r="AL119"/>
  <c r="AL121"/>
  <c r="AL123"/>
  <c r="AL125"/>
  <c r="AL127"/>
  <c r="AL129"/>
  <c r="AL131"/>
  <c r="AL133"/>
  <c r="AL135"/>
  <c r="AL137"/>
  <c r="AL139"/>
  <c r="AL141"/>
  <c r="AL143"/>
  <c r="AL145"/>
  <c r="AL147"/>
  <c r="AL149"/>
  <c r="AL151"/>
  <c r="AL153"/>
  <c r="AL155"/>
  <c r="AL157"/>
  <c r="AL159"/>
  <c r="AL161"/>
  <c r="AL163"/>
  <c r="AL93"/>
  <c r="AL52"/>
  <c r="AL54"/>
  <c r="AL56"/>
  <c r="AL58"/>
  <c r="AL60"/>
  <c r="AL62"/>
  <c r="AL50"/>
  <c r="AL10"/>
  <c r="AL12"/>
  <c r="AL14"/>
  <c r="AL8"/>
  <c r="AI97" i="19"/>
  <c r="H127" i="20" s="1"/>
  <c r="AI99" i="19"/>
  <c r="H128" i="20" s="1"/>
  <c r="AI101" i="19"/>
  <c r="H129" i="20" s="1"/>
  <c r="AI103" i="19"/>
  <c r="H130" i="20" s="1"/>
  <c r="AI105" i="19"/>
  <c r="H131" i="20" s="1"/>
  <c r="AI107" i="19"/>
  <c r="H132" i="20" s="1"/>
  <c r="AI109" i="19"/>
  <c r="H133" i="20" s="1"/>
  <c r="AI111" i="19"/>
  <c r="H134" i="20" s="1"/>
  <c r="AI113" i="19"/>
  <c r="H135" i="20" s="1"/>
  <c r="AI115" i="19"/>
  <c r="H136" i="20" s="1"/>
  <c r="AI117" i="19"/>
  <c r="H137" i="20" s="1"/>
  <c r="AI119" i="19"/>
  <c r="H138" i="20" s="1"/>
  <c r="AI121" i="19"/>
  <c r="H139" i="20" s="1"/>
  <c r="AI123" i="19"/>
  <c r="H140" i="20" s="1"/>
  <c r="AI125" i="19"/>
  <c r="H141" i="20" s="1"/>
  <c r="AI127" i="19"/>
  <c r="H142" i="20" s="1"/>
  <c r="AI129" i="19"/>
  <c r="H143" i="20" s="1"/>
  <c r="AI131" i="19"/>
  <c r="H144" i="20" s="1"/>
  <c r="AI133" i="19"/>
  <c r="H145" i="20" s="1"/>
  <c r="AI135" i="19"/>
  <c r="H146" i="20" s="1"/>
  <c r="AI137" i="19"/>
  <c r="H147" i="20" s="1"/>
  <c r="AI145" i="19"/>
  <c r="H151" i="20" s="1"/>
  <c r="AI147" i="19"/>
  <c r="H152" i="20" s="1"/>
  <c r="AI149" i="19"/>
  <c r="H153" i="20" s="1"/>
  <c r="AI151" i="19"/>
  <c r="H154" i="20" s="1"/>
  <c r="AI153" i="19"/>
  <c r="H155" i="20" s="1"/>
  <c r="AI161" i="19"/>
  <c r="H159" i="20" s="1"/>
  <c r="AI163" i="19"/>
  <c r="H160" i="20" s="1"/>
  <c r="AI165" i="19"/>
  <c r="H161" i="20" s="1"/>
  <c r="AI95" i="19"/>
  <c r="H126" i="20" s="1"/>
  <c r="AI54" i="19"/>
  <c r="AI56"/>
  <c r="AI58"/>
  <c r="AI60"/>
  <c r="AI62"/>
  <c r="AI64"/>
  <c r="AI52"/>
  <c r="AI10"/>
  <c r="AI12"/>
  <c r="AI16"/>
  <c r="AI8"/>
  <c r="H10" i="16"/>
  <c r="N159" i="32" l="1"/>
  <c r="K72" i="30"/>
  <c r="O155" i="32"/>
  <c r="P69" i="28"/>
  <c r="J72" i="30"/>
  <c r="P73" i="28"/>
  <c r="G72"/>
  <c r="N161" i="32"/>
  <c r="N157"/>
  <c r="N153"/>
  <c r="P71" i="28"/>
  <c r="P74" i="24"/>
  <c r="J73" i="30"/>
  <c r="G73"/>
  <c r="M72"/>
  <c r="Q72" s="1"/>
  <c r="S72" s="1"/>
  <c r="K73"/>
  <c r="M73" s="1"/>
  <c r="Q73" s="1"/>
  <c r="S73" s="1"/>
  <c r="L72" i="28"/>
  <c r="G73" i="24"/>
  <c r="P72" i="28"/>
  <c r="J71"/>
  <c r="G71"/>
  <c r="K71" s="1"/>
  <c r="P68"/>
  <c r="J68"/>
  <c r="G68"/>
  <c r="K68" s="1"/>
  <c r="M68" s="1"/>
  <c r="Q68" s="1"/>
  <c r="S68" s="1"/>
  <c r="O74" i="24"/>
  <c r="G73" i="26"/>
  <c r="J73" i="24"/>
  <c r="P68" i="26"/>
  <c r="G73" i="28"/>
  <c r="O72"/>
  <c r="L71"/>
  <c r="P70"/>
  <c r="G69"/>
  <c r="J72" i="24"/>
  <c r="G72"/>
  <c r="K72" s="1"/>
  <c r="M72" s="1"/>
  <c r="Q72" s="1"/>
  <c r="S72" s="1"/>
  <c r="G71"/>
  <c r="K71" s="1"/>
  <c r="M71" s="1"/>
  <c r="Q71" s="1"/>
  <c r="S71" s="1"/>
  <c r="J73" i="26"/>
  <c r="P72"/>
  <c r="K73" i="24"/>
  <c r="M73" s="1"/>
  <c r="Q73" s="1"/>
  <c r="S73" s="1"/>
  <c r="J71"/>
  <c r="P71" i="26"/>
  <c r="P73"/>
  <c r="I73"/>
  <c r="G72"/>
  <c r="O71"/>
  <c r="G71"/>
  <c r="J73" i="28"/>
  <c r="K73"/>
  <c r="M73" s="1"/>
  <c r="K69"/>
  <c r="M69" s="1"/>
  <c r="Q69" s="1"/>
  <c r="S69" s="1"/>
  <c r="N74" i="16"/>
  <c r="O148"/>
  <c r="I72" i="28"/>
  <c r="K72" s="1"/>
  <c r="M72" s="1"/>
  <c r="Q72" s="1"/>
  <c r="S72" s="1"/>
  <c r="O71"/>
  <c r="G70"/>
  <c r="K70" s="1"/>
  <c r="M70" s="1"/>
  <c r="Q70" s="1"/>
  <c r="S70" s="1"/>
  <c r="K73" i="26"/>
  <c r="M73" s="1"/>
  <c r="P69"/>
  <c r="J72" i="28"/>
  <c r="J70"/>
  <c r="P140" i="16"/>
  <c r="J71" i="26"/>
  <c r="Q73" i="28"/>
  <c r="S73" s="1"/>
  <c r="J69"/>
  <c r="P144" i="16"/>
  <c r="P136"/>
  <c r="L71" i="26"/>
  <c r="P70"/>
  <c r="G69"/>
  <c r="AN60" i="27"/>
  <c r="N72" i="16"/>
  <c r="O150"/>
  <c r="O146"/>
  <c r="P142"/>
  <c r="P138"/>
  <c r="N133"/>
  <c r="K69" i="26"/>
  <c r="M69" s="1"/>
  <c r="Q69" s="1"/>
  <c r="S69" s="1"/>
  <c r="J72"/>
  <c r="K71"/>
  <c r="M71" s="1"/>
  <c r="J69"/>
  <c r="J68"/>
  <c r="G68"/>
  <c r="K68" s="1"/>
  <c r="M68" s="1"/>
  <c r="Q68" s="1"/>
  <c r="S68" s="1"/>
  <c r="O149" i="16"/>
  <c r="N147"/>
  <c r="N145"/>
  <c r="N143"/>
  <c r="N141"/>
  <c r="N139"/>
  <c r="N137"/>
  <c r="N135"/>
  <c r="O132"/>
  <c r="N129"/>
  <c r="N160"/>
  <c r="J70" i="26"/>
  <c r="G70"/>
  <c r="K70" s="1"/>
  <c r="M70" s="1"/>
  <c r="Q73"/>
  <c r="S73" s="1"/>
  <c r="Q71"/>
  <c r="S71" s="1"/>
  <c r="K72"/>
  <c r="M72" s="1"/>
  <c r="Q72" s="1"/>
  <c r="S72" s="1"/>
  <c r="P72" i="16"/>
  <c r="J159"/>
  <c r="O158"/>
  <c r="P148" i="20"/>
  <c r="P14"/>
  <c r="O14"/>
  <c r="O159" i="16"/>
  <c r="G159"/>
  <c r="P150" i="20"/>
  <c r="I150"/>
  <c r="I149"/>
  <c r="I148"/>
  <c r="O13"/>
  <c r="I156"/>
  <c r="I158"/>
  <c r="L159" i="16"/>
  <c r="P158"/>
  <c r="G158"/>
  <c r="I157" i="20"/>
  <c r="P13"/>
  <c r="O128" i="16"/>
  <c r="O12"/>
  <c r="P131"/>
  <c r="J128"/>
  <c r="G128"/>
  <c r="K128" s="1"/>
  <c r="O153"/>
  <c r="P160"/>
  <c r="O14"/>
  <c r="P73"/>
  <c r="O71"/>
  <c r="O69"/>
  <c r="J153"/>
  <c r="G153"/>
  <c r="K153" s="1"/>
  <c r="O13"/>
  <c r="P74"/>
  <c r="N73"/>
  <c r="P71"/>
  <c r="J71"/>
  <c r="G71"/>
  <c r="K71" s="1"/>
  <c r="J70"/>
  <c r="G70"/>
  <c r="K70" s="1"/>
  <c r="M70" s="1"/>
  <c r="P137"/>
  <c r="P129"/>
  <c r="L128"/>
  <c r="P127"/>
  <c r="G157"/>
  <c r="I159"/>
  <c r="K159" s="1"/>
  <c r="M159" s="1"/>
  <c r="P145"/>
  <c r="J157"/>
  <c r="P14"/>
  <c r="P12"/>
  <c r="G12"/>
  <c r="G74"/>
  <c r="J73"/>
  <c r="G73"/>
  <c r="K73" s="1"/>
  <c r="G72"/>
  <c r="P69"/>
  <c r="G69"/>
  <c r="P141"/>
  <c r="P133"/>
  <c r="P130"/>
  <c r="G130"/>
  <c r="G129"/>
  <c r="O155"/>
  <c r="J155"/>
  <c r="G155"/>
  <c r="K155" s="1"/>
  <c r="M155" s="1"/>
  <c r="L153"/>
  <c r="O161"/>
  <c r="J161"/>
  <c r="G161"/>
  <c r="K161" s="1"/>
  <c r="M161" s="1"/>
  <c r="J158"/>
  <c r="K157"/>
  <c r="M157" s="1"/>
  <c r="P13"/>
  <c r="G13"/>
  <c r="J74"/>
  <c r="L71"/>
  <c r="O70"/>
  <c r="P147"/>
  <c r="P143"/>
  <c r="P139"/>
  <c r="P135"/>
  <c r="P132"/>
  <c r="J130"/>
  <c r="P128"/>
  <c r="P156"/>
  <c r="J156"/>
  <c r="G156"/>
  <c r="P154"/>
  <c r="J154"/>
  <c r="G154"/>
  <c r="P152"/>
  <c r="J152"/>
  <c r="G152"/>
  <c r="J160"/>
  <c r="G160"/>
  <c r="K160" s="1"/>
  <c r="M160" s="1"/>
  <c r="Q160" s="1"/>
  <c r="S160" s="1"/>
  <c r="L13"/>
  <c r="N156" i="20"/>
  <c r="P156"/>
  <c r="O157"/>
  <c r="N158"/>
  <c r="P158"/>
  <c r="M71" i="16"/>
  <c r="L158"/>
  <c r="L12"/>
  <c r="O156" i="20"/>
  <c r="N157"/>
  <c r="P157"/>
  <c r="O158"/>
  <c r="AH155" i="19"/>
  <c r="AH157"/>
  <c r="AH159"/>
  <c r="AH139"/>
  <c r="AH141"/>
  <c r="AH143"/>
  <c r="AH14"/>
  <c r="K130" i="16"/>
  <c r="M130" s="1"/>
  <c r="K158"/>
  <c r="M158" s="1"/>
  <c r="Q158" s="1"/>
  <c r="S158" s="1"/>
  <c r="P161"/>
  <c r="Q161" s="1"/>
  <c r="S161" s="1"/>
  <c r="P159"/>
  <c r="K156"/>
  <c r="M156" s="1"/>
  <c r="Q156" s="1"/>
  <c r="S156" s="1"/>
  <c r="K154"/>
  <c r="M154" s="1"/>
  <c r="Q154" s="1"/>
  <c r="S154" s="1"/>
  <c r="K152"/>
  <c r="M152" s="1"/>
  <c r="Q152" s="1"/>
  <c r="S152" s="1"/>
  <c r="P157"/>
  <c r="Q157" s="1"/>
  <c r="S157" s="1"/>
  <c r="P155"/>
  <c r="Q155" s="1"/>
  <c r="S155" s="1"/>
  <c r="P153"/>
  <c r="K74"/>
  <c r="M74" s="1"/>
  <c r="Q74" s="1"/>
  <c r="S74" s="1"/>
  <c r="L73"/>
  <c r="M73" s="1"/>
  <c r="Q73" s="1"/>
  <c r="S73" s="1"/>
  <c r="J69"/>
  <c r="G150"/>
  <c r="G146"/>
  <c r="K146" s="1"/>
  <c r="M146" s="1"/>
  <c r="G145"/>
  <c r="O144"/>
  <c r="J144"/>
  <c r="G144"/>
  <c r="K144" s="1"/>
  <c r="M144" s="1"/>
  <c r="Q144" s="1"/>
  <c r="S144" s="1"/>
  <c r="G143"/>
  <c r="K143" s="1"/>
  <c r="M143" s="1"/>
  <c r="Q143" s="1"/>
  <c r="S143" s="1"/>
  <c r="O142"/>
  <c r="J142"/>
  <c r="G142"/>
  <c r="K142" s="1"/>
  <c r="M142" s="1"/>
  <c r="Q142" s="1"/>
  <c r="S142" s="1"/>
  <c r="G141"/>
  <c r="K141" s="1"/>
  <c r="M141" s="1"/>
  <c r="Q141" s="1"/>
  <c r="S141" s="1"/>
  <c r="O140"/>
  <c r="J140"/>
  <c r="G140"/>
  <c r="K140" s="1"/>
  <c r="M140" s="1"/>
  <c r="Q140" s="1"/>
  <c r="S140" s="1"/>
  <c r="G139"/>
  <c r="K139" s="1"/>
  <c r="M139" s="1"/>
  <c r="Q139" s="1"/>
  <c r="S139" s="1"/>
  <c r="O138"/>
  <c r="J138"/>
  <c r="G138"/>
  <c r="K138" s="1"/>
  <c r="M138" s="1"/>
  <c r="Q138" s="1"/>
  <c r="S138" s="1"/>
  <c r="G137"/>
  <c r="K137" s="1"/>
  <c r="M137" s="1"/>
  <c r="Q137" s="1"/>
  <c r="S137" s="1"/>
  <c r="O136"/>
  <c r="J136"/>
  <c r="G136"/>
  <c r="K136" s="1"/>
  <c r="M136" s="1"/>
  <c r="Q136" s="1"/>
  <c r="S136" s="1"/>
  <c r="G135"/>
  <c r="K135" s="1"/>
  <c r="M135" s="1"/>
  <c r="Q135" s="1"/>
  <c r="S135" s="1"/>
  <c r="O134"/>
  <c r="J134"/>
  <c r="G134"/>
  <c r="K134" s="1"/>
  <c r="M134" s="1"/>
  <c r="Q134" s="1"/>
  <c r="S134" s="1"/>
  <c r="G133"/>
  <c r="K133" s="1"/>
  <c r="M133" s="1"/>
  <c r="Q133" s="1"/>
  <c r="S133" s="1"/>
  <c r="J132"/>
  <c r="G132"/>
  <c r="K132" s="1"/>
  <c r="M132" s="1"/>
  <c r="Q132" s="1"/>
  <c r="S132" s="1"/>
  <c r="K129"/>
  <c r="M129" s="1"/>
  <c r="Q129" s="1"/>
  <c r="S129" s="1"/>
  <c r="J129"/>
  <c r="J127"/>
  <c r="G127"/>
  <c r="K127" s="1"/>
  <c r="M127" s="1"/>
  <c r="Q127" s="1"/>
  <c r="S127" s="1"/>
  <c r="J14"/>
  <c r="G14"/>
  <c r="K14" s="1"/>
  <c r="M14" s="1"/>
  <c r="Q14" s="1"/>
  <c r="S14" s="1"/>
  <c r="J13"/>
  <c r="K13"/>
  <c r="M13" s="1"/>
  <c r="Q13" s="1"/>
  <c r="S13" s="1"/>
  <c r="K12"/>
  <c r="M12" s="1"/>
  <c r="Q12" s="1"/>
  <c r="S12" s="1"/>
  <c r="K72"/>
  <c r="M72" s="1"/>
  <c r="Q72" s="1"/>
  <c r="S72" s="1"/>
  <c r="J148"/>
  <c r="G148"/>
  <c r="K148" s="1"/>
  <c r="M148" s="1"/>
  <c r="Q130"/>
  <c r="S130" s="1"/>
  <c r="J72"/>
  <c r="Q71"/>
  <c r="S71" s="1"/>
  <c r="P70"/>
  <c r="Q70" s="1"/>
  <c r="S70" s="1"/>
  <c r="L69"/>
  <c r="J150"/>
  <c r="J146"/>
  <c r="J143"/>
  <c r="J141"/>
  <c r="J139"/>
  <c r="J137"/>
  <c r="J135"/>
  <c r="J133"/>
  <c r="J131"/>
  <c r="G131"/>
  <c r="K131" s="1"/>
  <c r="M131" s="1"/>
  <c r="Q131" s="1"/>
  <c r="S131" s="1"/>
  <c r="K150"/>
  <c r="M150" s="1"/>
  <c r="P149"/>
  <c r="J149"/>
  <c r="G149"/>
  <c r="K149" s="1"/>
  <c r="M149" s="1"/>
  <c r="Q149" s="1"/>
  <c r="S149" s="1"/>
  <c r="J147"/>
  <c r="G147"/>
  <c r="J145"/>
  <c r="K147"/>
  <c r="M147" s="1"/>
  <c r="Q147" s="1"/>
  <c r="S147" s="1"/>
  <c r="K145"/>
  <c r="M145" s="1"/>
  <c r="Q145" s="1"/>
  <c r="S145" s="1"/>
  <c r="P150"/>
  <c r="P148"/>
  <c r="P146"/>
  <c r="K69"/>
  <c r="J12"/>
  <c r="N162" i="32"/>
  <c r="N160"/>
  <c r="N158"/>
  <c r="N156"/>
  <c r="N154"/>
  <c r="N152"/>
  <c r="P74" i="36"/>
  <c r="O158" i="40"/>
  <c r="P157"/>
  <c r="N157"/>
  <c r="O156"/>
  <c r="P155"/>
  <c r="N155"/>
  <c r="P155" i="36"/>
  <c r="P158" i="40"/>
  <c r="P156"/>
  <c r="O162" i="36"/>
  <c r="P158"/>
  <c r="O154"/>
  <c r="O162" i="38"/>
  <c r="P161"/>
  <c r="N161"/>
  <c r="O160"/>
  <c r="P159"/>
  <c r="N159"/>
  <c r="O158"/>
  <c r="P157"/>
  <c r="N157"/>
  <c r="O156"/>
  <c r="P155"/>
  <c r="N155"/>
  <c r="O154"/>
  <c r="P153"/>
  <c r="N153"/>
  <c r="O152"/>
  <c r="P151"/>
  <c r="N151"/>
  <c r="O150"/>
  <c r="P162"/>
  <c r="P160"/>
  <c r="P158"/>
  <c r="P156"/>
  <c r="P154"/>
  <c r="P152"/>
  <c r="P150"/>
  <c r="O11" i="36"/>
  <c r="O75"/>
  <c r="P162"/>
  <c r="O159"/>
  <c r="O157"/>
  <c r="P152" i="32"/>
  <c r="P11" i="36"/>
  <c r="P75"/>
  <c r="O163"/>
  <c r="O161"/>
  <c r="O156"/>
  <c r="P163"/>
  <c r="P161"/>
  <c r="P159"/>
  <c r="P157"/>
  <c r="P156"/>
  <c r="P154"/>
  <c r="O161" i="34"/>
  <c r="O165"/>
  <c r="P157"/>
  <c r="O163"/>
  <c r="P159"/>
  <c r="P156"/>
  <c r="P158" i="32"/>
  <c r="P163" i="34"/>
  <c r="P160"/>
  <c r="P158"/>
  <c r="O157"/>
  <c r="O156"/>
  <c r="P165"/>
  <c r="P161"/>
  <c r="O160"/>
  <c r="O159"/>
  <c r="O158"/>
  <c r="P156" i="32"/>
  <c r="O155" i="34"/>
  <c r="P155"/>
  <c r="P161" i="32"/>
  <c r="P157"/>
  <c r="P163"/>
  <c r="P159"/>
  <c r="P153"/>
  <c r="O164" i="34"/>
  <c r="O162"/>
  <c r="P164"/>
  <c r="P162"/>
  <c r="P154" i="32"/>
  <c r="P162"/>
  <c r="P160"/>
  <c r="P14" i="34"/>
  <c r="N14"/>
  <c r="O13"/>
  <c r="P12"/>
  <c r="N12"/>
  <c r="O11"/>
  <c r="O74"/>
  <c r="P155" i="32"/>
  <c r="P13" i="34"/>
  <c r="P11"/>
  <c r="N74"/>
  <c r="P74"/>
  <c r="O71" i="32"/>
  <c r="P71"/>
  <c r="AL97" i="14"/>
  <c r="AL99"/>
  <c r="AL101"/>
  <c r="AL103"/>
  <c r="AL105"/>
  <c r="AL107"/>
  <c r="AL109"/>
  <c r="AL111"/>
  <c r="AL113"/>
  <c r="AL115"/>
  <c r="AL117"/>
  <c r="AL119"/>
  <c r="AL121"/>
  <c r="AL123"/>
  <c r="AL125"/>
  <c r="AL127"/>
  <c r="AL129"/>
  <c r="AL131"/>
  <c r="AL133"/>
  <c r="AL135"/>
  <c r="AL137"/>
  <c r="AL145"/>
  <c r="H151" i="16" s="1"/>
  <c r="AL147" i="14"/>
  <c r="AL149"/>
  <c r="AL151"/>
  <c r="AL153"/>
  <c r="AL161"/>
  <c r="AL163"/>
  <c r="AL165"/>
  <c r="AL95"/>
  <c r="H126" i="16" s="1"/>
  <c r="AL54" i="14"/>
  <c r="AL56"/>
  <c r="AL58"/>
  <c r="AL60"/>
  <c r="AL62"/>
  <c r="AL64"/>
  <c r="AL52"/>
  <c r="H68" i="16" s="1"/>
  <c r="AL10" i="14"/>
  <c r="H11" i="16" s="1"/>
  <c r="AL12" i="14"/>
  <c r="AL16"/>
  <c r="AL8"/>
  <c r="C152" i="30"/>
  <c r="C153"/>
  <c r="C154"/>
  <c r="Q74" i="24" l="1"/>
  <c r="S74" s="1"/>
  <c r="M71" i="28"/>
  <c r="Q71" s="1"/>
  <c r="S71" s="1"/>
  <c r="Q70" i="26"/>
  <c r="S70" s="1"/>
  <c r="M128" i="16"/>
  <c r="Q128" s="1"/>
  <c r="S128" s="1"/>
  <c r="M69"/>
  <c r="Q69" s="1"/>
  <c r="S69" s="1"/>
  <c r="M153"/>
  <c r="Q146"/>
  <c r="S146" s="1"/>
  <c r="Q153"/>
  <c r="S153" s="1"/>
  <c r="Q150"/>
  <c r="S150" s="1"/>
  <c r="Q159"/>
  <c r="S159" s="1"/>
  <c r="AK143" i="19"/>
  <c r="F150" i="20"/>
  <c r="AK139" i="19"/>
  <c r="F148" i="20"/>
  <c r="AK157" i="19"/>
  <c r="F157" i="20"/>
  <c r="AK141" i="19"/>
  <c r="F149" i="20"/>
  <c r="AK159" i="19"/>
  <c r="F158" i="20"/>
  <c r="AK155" i="19"/>
  <c r="F156" i="20"/>
  <c r="AK14" i="19"/>
  <c r="F13" i="20"/>
  <c r="Q148" i="16"/>
  <c r="S148" s="1"/>
  <c r="AL97" i="39"/>
  <c r="AL99"/>
  <c r="AL101"/>
  <c r="AL103"/>
  <c r="AL105"/>
  <c r="AL107"/>
  <c r="AL109"/>
  <c r="AL111"/>
  <c r="AL113"/>
  <c r="AL115"/>
  <c r="AL117"/>
  <c r="AL119"/>
  <c r="AL121"/>
  <c r="AL123"/>
  <c r="AL125"/>
  <c r="AL127"/>
  <c r="AL129"/>
  <c r="AL131"/>
  <c r="AL133"/>
  <c r="AL135"/>
  <c r="AL137"/>
  <c r="AL139"/>
  <c r="AL141"/>
  <c r="AL143"/>
  <c r="AL145"/>
  <c r="AL147"/>
  <c r="AL149"/>
  <c r="AL151"/>
  <c r="AL161"/>
  <c r="AL163"/>
  <c r="AL165"/>
  <c r="AL167"/>
  <c r="AL95"/>
  <c r="AL54"/>
  <c r="AL56"/>
  <c r="AL58"/>
  <c r="AL60"/>
  <c r="AL62"/>
  <c r="AL64"/>
  <c r="AL52"/>
  <c r="AL10"/>
  <c r="AL12"/>
  <c r="AL14"/>
  <c r="AL16"/>
  <c r="AL8"/>
  <c r="AL97" i="37"/>
  <c r="AL99"/>
  <c r="AL101"/>
  <c r="AL103"/>
  <c r="AL105"/>
  <c r="AL107"/>
  <c r="AL109"/>
  <c r="AL111"/>
  <c r="AL113"/>
  <c r="AL115"/>
  <c r="AL117"/>
  <c r="AL119"/>
  <c r="AL121"/>
  <c r="AL123"/>
  <c r="AL125"/>
  <c r="AL127"/>
  <c r="AL129"/>
  <c r="AL131"/>
  <c r="AL133"/>
  <c r="AL135"/>
  <c r="AL137"/>
  <c r="AL139"/>
  <c r="AL141"/>
  <c r="AL143"/>
  <c r="AL145"/>
  <c r="AL161"/>
  <c r="AL163"/>
  <c r="AL165"/>
  <c r="AL167"/>
  <c r="AL95"/>
  <c r="AL54"/>
  <c r="AL56"/>
  <c r="AL58"/>
  <c r="AL60"/>
  <c r="AL62"/>
  <c r="AL64"/>
  <c r="AL52"/>
  <c r="AL10"/>
  <c r="AL12"/>
  <c r="AL14"/>
  <c r="AL16"/>
  <c r="AL8"/>
  <c r="AL99" i="35"/>
  <c r="AL101"/>
  <c r="AL103"/>
  <c r="AL105"/>
  <c r="AL107"/>
  <c r="AL109"/>
  <c r="AL111"/>
  <c r="AL113"/>
  <c r="AL115"/>
  <c r="AL117"/>
  <c r="AL119"/>
  <c r="AL121"/>
  <c r="AL123"/>
  <c r="AL125"/>
  <c r="AL127"/>
  <c r="AL129"/>
  <c r="AL131"/>
  <c r="AL133"/>
  <c r="AL135"/>
  <c r="AL137"/>
  <c r="AL139"/>
  <c r="AL141"/>
  <c r="AL143"/>
  <c r="AL145"/>
  <c r="AL147"/>
  <c r="AL149"/>
  <c r="AL151"/>
  <c r="AL153"/>
  <c r="AL155"/>
  <c r="AL167"/>
  <c r="AL169"/>
  <c r="AL97"/>
  <c r="AL54"/>
  <c r="AL56"/>
  <c r="AL58"/>
  <c r="AL60"/>
  <c r="AL62"/>
  <c r="AL66"/>
  <c r="AL52"/>
  <c r="AL10"/>
  <c r="AL12"/>
  <c r="AL14"/>
  <c r="AL16"/>
  <c r="AL8"/>
  <c r="AL99" i="33"/>
  <c r="AL101"/>
  <c r="AL103"/>
  <c r="AL105"/>
  <c r="AL107"/>
  <c r="AL109"/>
  <c r="AL111"/>
  <c r="AL113"/>
  <c r="AL115"/>
  <c r="AL117"/>
  <c r="AL119"/>
  <c r="AL121"/>
  <c r="AL123"/>
  <c r="AL125"/>
  <c r="AL127"/>
  <c r="AL129"/>
  <c r="AL131"/>
  <c r="AL133"/>
  <c r="AL135"/>
  <c r="AL137"/>
  <c r="AL139"/>
  <c r="AL141"/>
  <c r="AL143"/>
  <c r="AL145"/>
  <c r="AL147"/>
  <c r="AL149"/>
  <c r="AL151"/>
  <c r="AL153"/>
  <c r="AL167"/>
  <c r="AL169"/>
  <c r="AL171"/>
  <c r="AL173"/>
  <c r="AL97"/>
  <c r="AL54"/>
  <c r="AL56"/>
  <c r="AL58"/>
  <c r="AL60"/>
  <c r="AL62"/>
  <c r="AL66"/>
  <c r="AL52"/>
  <c r="AL10"/>
  <c r="AL12"/>
  <c r="AL14"/>
  <c r="AL16"/>
  <c r="AL8"/>
  <c r="AL93" i="31"/>
  <c r="AL95"/>
  <c r="AL97"/>
  <c r="AL99"/>
  <c r="AL101"/>
  <c r="AL103"/>
  <c r="AL105"/>
  <c r="AL107"/>
  <c r="AL109"/>
  <c r="AL111"/>
  <c r="AL113"/>
  <c r="AL115"/>
  <c r="AL117"/>
  <c r="AL119"/>
  <c r="AL121"/>
  <c r="AL123"/>
  <c r="AL125"/>
  <c r="AL127"/>
  <c r="AL129"/>
  <c r="AL131"/>
  <c r="AL133"/>
  <c r="AL135"/>
  <c r="AL137"/>
  <c r="AL139"/>
  <c r="AL141"/>
  <c r="AL143"/>
  <c r="AL145"/>
  <c r="AL165"/>
  <c r="AL167"/>
  <c r="AL169"/>
  <c r="AL91"/>
  <c r="AL48"/>
  <c r="AL50"/>
  <c r="AL52"/>
  <c r="AL54"/>
  <c r="AL56"/>
  <c r="AL60"/>
  <c r="AL46"/>
  <c r="AL10"/>
  <c r="AL8"/>
  <c r="AL95" i="29"/>
  <c r="AL97"/>
  <c r="AL99"/>
  <c r="AL101"/>
  <c r="AL103"/>
  <c r="AL105"/>
  <c r="AL107"/>
  <c r="AL109"/>
  <c r="AL111"/>
  <c r="AL113"/>
  <c r="AL115"/>
  <c r="AL117"/>
  <c r="AL119"/>
  <c r="AL121"/>
  <c r="AL123"/>
  <c r="AL125"/>
  <c r="AL127"/>
  <c r="AL129"/>
  <c r="AL131"/>
  <c r="AL133"/>
  <c r="AL135"/>
  <c r="AL137"/>
  <c r="AL139"/>
  <c r="AL141"/>
  <c r="AL143"/>
  <c r="AL145"/>
  <c r="AL147"/>
  <c r="AL149"/>
  <c r="AL151"/>
  <c r="AL153"/>
  <c r="AL93"/>
  <c r="AL50"/>
  <c r="AL52"/>
  <c r="AL54"/>
  <c r="AL56"/>
  <c r="AL62"/>
  <c r="AL48"/>
  <c r="H67" i="30"/>
  <c r="H68"/>
  <c r="H69"/>
  <c r="H70"/>
  <c r="H71"/>
  <c r="H66"/>
  <c r="AL10" i="29"/>
  <c r="AL12"/>
  <c r="AL8"/>
  <c r="A154" i="30"/>
  <c r="D154"/>
  <c r="E154"/>
  <c r="N154" s="1"/>
  <c r="R154"/>
  <c r="A155"/>
  <c r="C155"/>
  <c r="D155"/>
  <c r="E155"/>
  <c r="N155" s="1"/>
  <c r="R155"/>
  <c r="D153"/>
  <c r="E153"/>
  <c r="N153" s="1"/>
  <c r="R153"/>
  <c r="A126"/>
  <c r="A127"/>
  <c r="A128"/>
  <c r="A129"/>
  <c r="A130"/>
  <c r="A131"/>
  <c r="A132"/>
  <c r="A133"/>
  <c r="A134"/>
  <c r="A135"/>
  <c r="A136"/>
  <c r="A137"/>
  <c r="A138"/>
  <c r="A139"/>
  <c r="A140"/>
  <c r="A141"/>
  <c r="A142"/>
  <c r="A143"/>
  <c r="A144"/>
  <c r="A145"/>
  <c r="A146"/>
  <c r="A147"/>
  <c r="A148"/>
  <c r="A149"/>
  <c r="A150"/>
  <c r="A151"/>
  <c r="A152"/>
  <c r="A153"/>
  <c r="A125"/>
  <c r="D153" i="29"/>
  <c r="C153"/>
  <c r="D151"/>
  <c r="C151"/>
  <c r="D149"/>
  <c r="C149"/>
  <c r="N94" i="15"/>
  <c r="N96"/>
  <c r="N98"/>
  <c r="N100"/>
  <c r="N102"/>
  <c r="N104"/>
  <c r="N106"/>
  <c r="N108"/>
  <c r="N110"/>
  <c r="N112"/>
  <c r="N114"/>
  <c r="N116"/>
  <c r="N118"/>
  <c r="N120"/>
  <c r="N122"/>
  <c r="N124"/>
  <c r="N126"/>
  <c r="N128"/>
  <c r="N130"/>
  <c r="N132"/>
  <c r="N134"/>
  <c r="N136"/>
  <c r="N138"/>
  <c r="N140"/>
  <c r="N142"/>
  <c r="N144"/>
  <c r="N146"/>
  <c r="N92"/>
  <c r="C12" i="30"/>
  <c r="D12"/>
  <c r="E12"/>
  <c r="O12" s="1"/>
  <c r="R12"/>
  <c r="D62" i="29"/>
  <c r="C62"/>
  <c r="D12"/>
  <c r="C12"/>
  <c r="C135" i="28"/>
  <c r="C136"/>
  <c r="C137"/>
  <c r="C138"/>
  <c r="C139"/>
  <c r="C140"/>
  <c r="C141"/>
  <c r="C142"/>
  <c r="C143"/>
  <c r="C144"/>
  <c r="C145"/>
  <c r="C146"/>
  <c r="C147"/>
  <c r="C149"/>
  <c r="D149"/>
  <c r="E149"/>
  <c r="R149"/>
  <c r="C150"/>
  <c r="D150"/>
  <c r="E150"/>
  <c r="O150" s="1"/>
  <c r="R150"/>
  <c r="C151"/>
  <c r="D151"/>
  <c r="E151"/>
  <c r="N151" s="1"/>
  <c r="R151"/>
  <c r="C152"/>
  <c r="D152"/>
  <c r="E152"/>
  <c r="O152" s="1"/>
  <c r="R152"/>
  <c r="C153"/>
  <c r="D153"/>
  <c r="E153"/>
  <c r="N153" s="1"/>
  <c r="R153"/>
  <c r="C154"/>
  <c r="D154"/>
  <c r="E154"/>
  <c r="R154"/>
  <c r="C155"/>
  <c r="D155"/>
  <c r="E155"/>
  <c r="R155"/>
  <c r="C149" i="27"/>
  <c r="D149"/>
  <c r="C151"/>
  <c r="D151"/>
  <c r="C153"/>
  <c r="D153"/>
  <c r="C13" i="28"/>
  <c r="D13"/>
  <c r="E13"/>
  <c r="R13"/>
  <c r="D14" i="27"/>
  <c r="C14"/>
  <c r="A126" i="26"/>
  <c r="A127"/>
  <c r="A125"/>
  <c r="C152"/>
  <c r="D152"/>
  <c r="E152"/>
  <c r="R152"/>
  <c r="C153"/>
  <c r="D153"/>
  <c r="E153"/>
  <c r="R153"/>
  <c r="C154"/>
  <c r="D154"/>
  <c r="E154"/>
  <c r="R154"/>
  <c r="C155"/>
  <c r="D155"/>
  <c r="E155"/>
  <c r="R155"/>
  <c r="D153" i="25"/>
  <c r="C153"/>
  <c r="D151"/>
  <c r="C151"/>
  <c r="D149"/>
  <c r="C149"/>
  <c r="A50" i="15"/>
  <c r="A15"/>
  <c r="D14" i="25"/>
  <c r="C14"/>
  <c r="C153" i="24"/>
  <c r="D153"/>
  <c r="E153"/>
  <c r="R153"/>
  <c r="C154"/>
  <c r="D154"/>
  <c r="E154"/>
  <c r="R154"/>
  <c r="C155"/>
  <c r="D155"/>
  <c r="E155"/>
  <c r="R155"/>
  <c r="C156"/>
  <c r="D156"/>
  <c r="E156"/>
  <c r="R156"/>
  <c r="C157"/>
  <c r="D157"/>
  <c r="E157"/>
  <c r="R157"/>
  <c r="C158"/>
  <c r="D158"/>
  <c r="E158"/>
  <c r="R158"/>
  <c r="C159"/>
  <c r="D159"/>
  <c r="E159"/>
  <c r="R159"/>
  <c r="D161" i="23"/>
  <c r="C161"/>
  <c r="D159"/>
  <c r="C159"/>
  <c r="D143"/>
  <c r="C143"/>
  <c r="C160" i="22"/>
  <c r="D160"/>
  <c r="E160"/>
  <c r="N160" s="1"/>
  <c r="R160"/>
  <c r="D163" i="21"/>
  <c r="C163"/>
  <c r="A58" i="15"/>
  <c r="A59"/>
  <c r="A60"/>
  <c r="A61"/>
  <c r="A62"/>
  <c r="C158" i="22"/>
  <c r="D158"/>
  <c r="E158"/>
  <c r="O158" s="1"/>
  <c r="R158"/>
  <c r="C159"/>
  <c r="D159"/>
  <c r="E159"/>
  <c r="O159" s="1"/>
  <c r="R159"/>
  <c r="A49" i="15"/>
  <c r="A48"/>
  <c r="A47"/>
  <c r="A46"/>
  <c r="A147" i="19"/>
  <c r="A149" s="1"/>
  <c r="A151" s="1"/>
  <c r="A163" s="1"/>
  <c r="A165" s="1"/>
  <c r="C97"/>
  <c r="C99"/>
  <c r="C101"/>
  <c r="C103"/>
  <c r="C105"/>
  <c r="C107"/>
  <c r="C109"/>
  <c r="C111"/>
  <c r="C113"/>
  <c r="C115"/>
  <c r="C117"/>
  <c r="C119"/>
  <c r="C121"/>
  <c r="C123"/>
  <c r="C125"/>
  <c r="C127"/>
  <c r="C129"/>
  <c r="C131"/>
  <c r="C133"/>
  <c r="C135"/>
  <c r="C137"/>
  <c r="C145"/>
  <c r="C147"/>
  <c r="C149"/>
  <c r="C151"/>
  <c r="C153"/>
  <c r="C161"/>
  <c r="C95"/>
  <c r="L156" i="20" l="1"/>
  <c r="G156"/>
  <c r="J156"/>
  <c r="L158"/>
  <c r="G158"/>
  <c r="J158"/>
  <c r="L149"/>
  <c r="J149"/>
  <c r="G149"/>
  <c r="L157"/>
  <c r="G157"/>
  <c r="J157"/>
  <c r="G148"/>
  <c r="K148" s="1"/>
  <c r="M148" s="1"/>
  <c r="Q148" s="1"/>
  <c r="S148" s="1"/>
  <c r="L148"/>
  <c r="J148"/>
  <c r="L150"/>
  <c r="J150"/>
  <c r="G150"/>
  <c r="K150" s="1"/>
  <c r="M150" s="1"/>
  <c r="Q150" s="1"/>
  <c r="S150" s="1"/>
  <c r="G13"/>
  <c r="K13" s="1"/>
  <c r="J13"/>
  <c r="L13"/>
  <c r="N149" i="28"/>
  <c r="P149"/>
  <c r="O160" i="22"/>
  <c r="O153" i="30"/>
  <c r="O155"/>
  <c r="O154"/>
  <c r="O159" i="24"/>
  <c r="O157"/>
  <c r="O155"/>
  <c r="O153"/>
  <c r="N155" i="26"/>
  <c r="N154"/>
  <c r="N152"/>
  <c r="O13" i="28"/>
  <c r="N154"/>
  <c r="O153"/>
  <c r="N152"/>
  <c r="O151"/>
  <c r="N150"/>
  <c r="N158" i="24"/>
  <c r="N156"/>
  <c r="N154"/>
  <c r="N153" i="26"/>
  <c r="O149" i="28"/>
  <c r="P153" i="30"/>
  <c r="P155"/>
  <c r="P154"/>
  <c r="P12"/>
  <c r="N12"/>
  <c r="P153" i="26"/>
  <c r="P153" i="28"/>
  <c r="P155"/>
  <c r="P151"/>
  <c r="P153" i="24"/>
  <c r="O152" i="26"/>
  <c r="O154"/>
  <c r="O153"/>
  <c r="N155" i="28"/>
  <c r="P158" i="22"/>
  <c r="O155" i="26"/>
  <c r="P152"/>
  <c r="O155" i="28"/>
  <c r="P152"/>
  <c r="P150"/>
  <c r="O154"/>
  <c r="P154"/>
  <c r="N13"/>
  <c r="P13"/>
  <c r="P154" i="26"/>
  <c r="P155"/>
  <c r="N159" i="24"/>
  <c r="P157"/>
  <c r="P155"/>
  <c r="P159"/>
  <c r="N157"/>
  <c r="N155"/>
  <c r="N153"/>
  <c r="N159" i="22"/>
  <c r="N158"/>
  <c r="O158" i="24"/>
  <c r="O156"/>
  <c r="O154"/>
  <c r="P158"/>
  <c r="P156"/>
  <c r="P154"/>
  <c r="P159" i="22"/>
  <c r="P160"/>
  <c r="S1" i="14"/>
  <c r="S1" i="19"/>
  <c r="S1" i="21"/>
  <c r="S1" i="23"/>
  <c r="S1" i="25"/>
  <c r="S1" i="27"/>
  <c r="S1" i="29"/>
  <c r="S1" i="31"/>
  <c r="S1" i="33"/>
  <c r="S1" i="35"/>
  <c r="S1" i="37"/>
  <c r="E4" i="38"/>
  <c r="S18" s="1"/>
  <c r="E4" i="36"/>
  <c r="S18" s="1"/>
  <c r="E4" i="34"/>
  <c r="S18" s="1"/>
  <c r="E4" i="32"/>
  <c r="S15" s="1"/>
  <c r="E4" i="30"/>
  <c r="S16" s="1"/>
  <c r="E4" i="28"/>
  <c r="S17" s="1"/>
  <c r="E4" i="26"/>
  <c r="S17" s="1"/>
  <c r="E4" i="24"/>
  <c r="S17" s="1"/>
  <c r="E4" i="22"/>
  <c r="S17" s="1"/>
  <c r="E4" i="20"/>
  <c r="S18" s="1"/>
  <c r="E4" i="16"/>
  <c r="D1" s="1"/>
  <c r="D1" i="20"/>
  <c r="D1" i="22"/>
  <c r="D1" i="24"/>
  <c r="D1" i="26"/>
  <c r="D1" i="28"/>
  <c r="D1" i="30"/>
  <c r="D1" i="32"/>
  <c r="D1" i="34"/>
  <c r="D1" i="36"/>
  <c r="D1" i="38"/>
  <c r="E4" i="40"/>
  <c r="S1" i="39"/>
  <c r="C4" i="37"/>
  <c r="C4" i="35"/>
  <c r="C4" i="33"/>
  <c r="C4" i="31"/>
  <c r="C4" i="29"/>
  <c r="C4" i="27"/>
  <c r="C4" i="25"/>
  <c r="C4" i="23"/>
  <c r="C4" i="21"/>
  <c r="C4" i="19"/>
  <c r="E65" i="15"/>
  <c r="R148" i="40"/>
  <c r="E148"/>
  <c r="D148"/>
  <c r="C148"/>
  <c r="A148"/>
  <c r="R147"/>
  <c r="E147"/>
  <c r="D147"/>
  <c r="C147"/>
  <c r="A147"/>
  <c r="R146"/>
  <c r="E146"/>
  <c r="D146"/>
  <c r="C146"/>
  <c r="A146"/>
  <c r="A135" i="39"/>
  <c r="A137" s="1"/>
  <c r="A139" s="1"/>
  <c r="A141" s="1"/>
  <c r="A143" s="1"/>
  <c r="D139"/>
  <c r="C139"/>
  <c r="D137"/>
  <c r="C137"/>
  <c r="D135"/>
  <c r="C135"/>
  <c r="A12" i="15"/>
  <c r="A13"/>
  <c r="A14"/>
  <c r="A16"/>
  <c r="A17"/>
  <c r="A18"/>
  <c r="A19"/>
  <c r="A20"/>
  <c r="A25"/>
  <c r="A26"/>
  <c r="A27"/>
  <c r="A28"/>
  <c r="A29"/>
  <c r="A30"/>
  <c r="A31"/>
  <c r="A32"/>
  <c r="A33"/>
  <c r="A34"/>
  <c r="A35"/>
  <c r="A36"/>
  <c r="A37"/>
  <c r="A38"/>
  <c r="A39"/>
  <c r="A40"/>
  <c r="A41"/>
  <c r="A42"/>
  <c r="A43"/>
  <c r="A44"/>
  <c r="A45"/>
  <c r="A52"/>
  <c r="A53"/>
  <c r="A54"/>
  <c r="A55"/>
  <c r="A56"/>
  <c r="A57"/>
  <c r="A11"/>
  <c r="E89" i="27"/>
  <c r="Q163" i="40"/>
  <c r="S163" s="1"/>
  <c r="R162"/>
  <c r="E162"/>
  <c r="D162"/>
  <c r="C162"/>
  <c r="A162"/>
  <c r="R161"/>
  <c r="E161"/>
  <c r="D161"/>
  <c r="C161"/>
  <c r="A161"/>
  <c r="R160"/>
  <c r="E160"/>
  <c r="D160"/>
  <c r="C160"/>
  <c r="A160"/>
  <c r="R159"/>
  <c r="E159"/>
  <c r="D159"/>
  <c r="C159"/>
  <c r="A159"/>
  <c r="R154"/>
  <c r="E154"/>
  <c r="D154"/>
  <c r="C154"/>
  <c r="A154"/>
  <c r="R153"/>
  <c r="E153"/>
  <c r="D153"/>
  <c r="C153"/>
  <c r="A153"/>
  <c r="R152"/>
  <c r="E152"/>
  <c r="D152"/>
  <c r="C152"/>
  <c r="A152"/>
  <c r="R151"/>
  <c r="E151"/>
  <c r="D151"/>
  <c r="C151"/>
  <c r="A151"/>
  <c r="R150"/>
  <c r="E150"/>
  <c r="D150"/>
  <c r="C150"/>
  <c r="A150"/>
  <c r="R149"/>
  <c r="E149"/>
  <c r="D149"/>
  <c r="C149"/>
  <c r="A149"/>
  <c r="R145"/>
  <c r="E145"/>
  <c r="D145"/>
  <c r="C145"/>
  <c r="A145"/>
  <c r="R144"/>
  <c r="E144"/>
  <c r="D144"/>
  <c r="A144"/>
  <c r="R143"/>
  <c r="E143"/>
  <c r="D143"/>
  <c r="A143"/>
  <c r="R142"/>
  <c r="E142"/>
  <c r="D142"/>
  <c r="A142"/>
  <c r="R141"/>
  <c r="E141"/>
  <c r="D141"/>
  <c r="A141"/>
  <c r="R140"/>
  <c r="E140"/>
  <c r="D140"/>
  <c r="A140"/>
  <c r="R139"/>
  <c r="E139"/>
  <c r="D139"/>
  <c r="A139"/>
  <c r="R138"/>
  <c r="E138"/>
  <c r="D138"/>
  <c r="A138"/>
  <c r="R137"/>
  <c r="E137"/>
  <c r="D137"/>
  <c r="A137"/>
  <c r="R136"/>
  <c r="E136"/>
  <c r="D136"/>
  <c r="A136"/>
  <c r="R135"/>
  <c r="E135"/>
  <c r="D135"/>
  <c r="A135"/>
  <c r="R134"/>
  <c r="E134"/>
  <c r="D134"/>
  <c r="A134"/>
  <c r="R133"/>
  <c r="E133"/>
  <c r="D133"/>
  <c r="A133"/>
  <c r="R132"/>
  <c r="E132"/>
  <c r="D132"/>
  <c r="A132"/>
  <c r="R131"/>
  <c r="E131"/>
  <c r="D131"/>
  <c r="A131"/>
  <c r="R130"/>
  <c r="E130"/>
  <c r="D130"/>
  <c r="A130"/>
  <c r="R129"/>
  <c r="E129"/>
  <c r="D129"/>
  <c r="A129"/>
  <c r="R128"/>
  <c r="E128"/>
  <c r="D128"/>
  <c r="A128"/>
  <c r="R127"/>
  <c r="E127"/>
  <c r="D127"/>
  <c r="A127"/>
  <c r="R126"/>
  <c r="E126"/>
  <c r="D126"/>
  <c r="A126"/>
  <c r="A119"/>
  <c r="R74"/>
  <c r="E74"/>
  <c r="D74"/>
  <c r="C74"/>
  <c r="A74"/>
  <c r="R73"/>
  <c r="E73"/>
  <c r="D73"/>
  <c r="C73"/>
  <c r="A73"/>
  <c r="R72"/>
  <c r="E72"/>
  <c r="D72"/>
  <c r="C72"/>
  <c r="A72"/>
  <c r="R71"/>
  <c r="E71"/>
  <c r="D71"/>
  <c r="C71"/>
  <c r="A71"/>
  <c r="R70"/>
  <c r="E70"/>
  <c r="D70"/>
  <c r="C70"/>
  <c r="A70"/>
  <c r="R69"/>
  <c r="E69"/>
  <c r="D69"/>
  <c r="C69"/>
  <c r="A69"/>
  <c r="R68"/>
  <c r="E68"/>
  <c r="D68"/>
  <c r="C68"/>
  <c r="A68"/>
  <c r="A61"/>
  <c r="R14"/>
  <c r="E14"/>
  <c r="D14"/>
  <c r="C14"/>
  <c r="A14"/>
  <c r="R13"/>
  <c r="E13"/>
  <c r="D13"/>
  <c r="C13"/>
  <c r="A13"/>
  <c r="R12"/>
  <c r="E12"/>
  <c r="D12"/>
  <c r="C12"/>
  <c r="A12"/>
  <c r="R11"/>
  <c r="E11"/>
  <c r="D11"/>
  <c r="C11"/>
  <c r="A11"/>
  <c r="R10"/>
  <c r="E10"/>
  <c r="D10"/>
  <c r="C10"/>
  <c r="A10"/>
  <c r="D167" i="39"/>
  <c r="C167"/>
  <c r="D165"/>
  <c r="C165"/>
  <c r="D163"/>
  <c r="C163"/>
  <c r="D161"/>
  <c r="C161"/>
  <c r="D151"/>
  <c r="C151"/>
  <c r="D149"/>
  <c r="C149"/>
  <c r="D147"/>
  <c r="C147"/>
  <c r="D145"/>
  <c r="C145"/>
  <c r="D143"/>
  <c r="C143"/>
  <c r="D141"/>
  <c r="C141"/>
  <c r="D133"/>
  <c r="C133"/>
  <c r="D131"/>
  <c r="D129"/>
  <c r="D127"/>
  <c r="D125"/>
  <c r="D123"/>
  <c r="D121"/>
  <c r="D119"/>
  <c r="D117"/>
  <c r="D115"/>
  <c r="A115"/>
  <c r="A117" s="1"/>
  <c r="A119" s="1"/>
  <c r="A121" s="1"/>
  <c r="A123" s="1"/>
  <c r="A125" s="1"/>
  <c r="A127" s="1"/>
  <c r="A129" s="1"/>
  <c r="A131" s="1"/>
  <c r="A133" s="1"/>
  <c r="D113"/>
  <c r="A113"/>
  <c r="D111"/>
  <c r="D109"/>
  <c r="D107"/>
  <c r="D105"/>
  <c r="D103"/>
  <c r="D101"/>
  <c r="D99"/>
  <c r="D97"/>
  <c r="A97"/>
  <c r="A99" s="1"/>
  <c r="A101" s="1"/>
  <c r="A103" s="1"/>
  <c r="A105" s="1"/>
  <c r="A107" s="1"/>
  <c r="D95"/>
  <c r="E91"/>
  <c r="F92" s="1"/>
  <c r="D64"/>
  <c r="C64"/>
  <c r="D62"/>
  <c r="C62"/>
  <c r="D60"/>
  <c r="C60"/>
  <c r="D58"/>
  <c r="C58"/>
  <c r="D56"/>
  <c r="C56"/>
  <c r="D54"/>
  <c r="C54"/>
  <c r="A54"/>
  <c r="A56" s="1"/>
  <c r="A58" s="1"/>
  <c r="A60" s="1"/>
  <c r="A62" s="1"/>
  <c r="A64" s="1"/>
  <c r="D52"/>
  <c r="C52"/>
  <c r="E48"/>
  <c r="F49" s="1"/>
  <c r="D16"/>
  <c r="C16"/>
  <c r="D14"/>
  <c r="C14"/>
  <c r="D12"/>
  <c r="C12"/>
  <c r="D10"/>
  <c r="C10"/>
  <c r="D8"/>
  <c r="C8"/>
  <c r="F5"/>
  <c r="F6" s="1"/>
  <c r="A117" i="37"/>
  <c r="A119" s="1"/>
  <c r="A121" s="1"/>
  <c r="A123" s="1"/>
  <c r="A125" s="1"/>
  <c r="A127" s="1"/>
  <c r="A129" s="1"/>
  <c r="A131" s="1"/>
  <c r="A133" s="1"/>
  <c r="A135" s="1"/>
  <c r="A137" s="1"/>
  <c r="A139" s="1"/>
  <c r="A141" s="1"/>
  <c r="A143" s="1"/>
  <c r="A145" s="1"/>
  <c r="A127" i="38"/>
  <c r="A128"/>
  <c r="A129"/>
  <c r="A130"/>
  <c r="A131"/>
  <c r="A132"/>
  <c r="A133"/>
  <c r="A134"/>
  <c r="A135"/>
  <c r="A136"/>
  <c r="A137"/>
  <c r="A138"/>
  <c r="A139"/>
  <c r="A140"/>
  <c r="A141"/>
  <c r="A142"/>
  <c r="A143"/>
  <c r="A144"/>
  <c r="A145"/>
  <c r="A146"/>
  <c r="A147"/>
  <c r="A148"/>
  <c r="A149"/>
  <c r="A126"/>
  <c r="A74"/>
  <c r="A69"/>
  <c r="A70"/>
  <c r="A71"/>
  <c r="A72"/>
  <c r="A73"/>
  <c r="A68"/>
  <c r="A11"/>
  <c r="A12"/>
  <c r="A13"/>
  <c r="A14"/>
  <c r="A10"/>
  <c r="Q163"/>
  <c r="S163" s="1"/>
  <c r="R149"/>
  <c r="E149"/>
  <c r="D149"/>
  <c r="C149"/>
  <c r="R148"/>
  <c r="E148"/>
  <c r="D148"/>
  <c r="C148"/>
  <c r="R147"/>
  <c r="E147"/>
  <c r="D147"/>
  <c r="C147"/>
  <c r="R146"/>
  <c r="E146"/>
  <c r="D146"/>
  <c r="C146"/>
  <c r="R145"/>
  <c r="E145"/>
  <c r="D145"/>
  <c r="C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A119"/>
  <c r="R74"/>
  <c r="E74"/>
  <c r="D74"/>
  <c r="C74"/>
  <c r="R73"/>
  <c r="E73"/>
  <c r="D73"/>
  <c r="C73"/>
  <c r="R72"/>
  <c r="E72"/>
  <c r="D72"/>
  <c r="C72"/>
  <c r="R71"/>
  <c r="E71"/>
  <c r="D71"/>
  <c r="C71"/>
  <c r="R70"/>
  <c r="E70"/>
  <c r="D70"/>
  <c r="C70"/>
  <c r="R69"/>
  <c r="E69"/>
  <c r="D69"/>
  <c r="C69"/>
  <c r="R68"/>
  <c r="E68"/>
  <c r="D68"/>
  <c r="C68"/>
  <c r="A61"/>
  <c r="R14"/>
  <c r="E14"/>
  <c r="D14"/>
  <c r="C14"/>
  <c r="R13"/>
  <c r="E13"/>
  <c r="D13"/>
  <c r="C13"/>
  <c r="R12"/>
  <c r="E12"/>
  <c r="D12"/>
  <c r="C12"/>
  <c r="R11"/>
  <c r="E11"/>
  <c r="D11"/>
  <c r="C11"/>
  <c r="R10"/>
  <c r="E10"/>
  <c r="D10"/>
  <c r="C10"/>
  <c r="D117"/>
  <c r="D167" i="37"/>
  <c r="C167"/>
  <c r="D165"/>
  <c r="C165"/>
  <c r="D163"/>
  <c r="C163"/>
  <c r="D161"/>
  <c r="C161"/>
  <c r="D145"/>
  <c r="C145"/>
  <c r="D143"/>
  <c r="C143"/>
  <c r="D141"/>
  <c r="C141"/>
  <c r="D139"/>
  <c r="C139"/>
  <c r="D137"/>
  <c r="C137"/>
  <c r="D135"/>
  <c r="C135"/>
  <c r="D133"/>
  <c r="C133"/>
  <c r="D131"/>
  <c r="D129"/>
  <c r="D127"/>
  <c r="D125"/>
  <c r="D123"/>
  <c r="D121"/>
  <c r="D119"/>
  <c r="D117"/>
  <c r="D115"/>
  <c r="D113"/>
  <c r="A113"/>
  <c r="A115" s="1"/>
  <c r="D111"/>
  <c r="D109"/>
  <c r="D107"/>
  <c r="D105"/>
  <c r="D103"/>
  <c r="D101"/>
  <c r="D99"/>
  <c r="D97"/>
  <c r="A97"/>
  <c r="A99" s="1"/>
  <c r="A101" s="1"/>
  <c r="A103" s="1"/>
  <c r="A105" s="1"/>
  <c r="A107" s="1"/>
  <c r="D95"/>
  <c r="E91"/>
  <c r="F92" s="1"/>
  <c r="D64"/>
  <c r="C64"/>
  <c r="D62"/>
  <c r="C62"/>
  <c r="D60"/>
  <c r="C60"/>
  <c r="D58"/>
  <c r="C58"/>
  <c r="D56"/>
  <c r="C56"/>
  <c r="D54"/>
  <c r="C54"/>
  <c r="A54"/>
  <c r="A56" s="1"/>
  <c r="A58" s="1"/>
  <c r="A60" s="1"/>
  <c r="A62" s="1"/>
  <c r="A64" s="1"/>
  <c r="D52"/>
  <c r="C52"/>
  <c r="E48"/>
  <c r="F49" s="1"/>
  <c r="D16"/>
  <c r="C16"/>
  <c r="D14"/>
  <c r="C14"/>
  <c r="D12"/>
  <c r="C12"/>
  <c r="D10"/>
  <c r="C10"/>
  <c r="D8"/>
  <c r="C8"/>
  <c r="F5"/>
  <c r="F6" s="1"/>
  <c r="Q164" i="36"/>
  <c r="S164" s="1"/>
  <c r="R153"/>
  <c r="E153"/>
  <c r="D153"/>
  <c r="C153"/>
  <c r="R152"/>
  <c r="E152"/>
  <c r="D152"/>
  <c r="C152"/>
  <c r="R151"/>
  <c r="E151"/>
  <c r="D151"/>
  <c r="C151"/>
  <c r="R150"/>
  <c r="E150"/>
  <c r="D150"/>
  <c r="C150"/>
  <c r="R149"/>
  <c r="E149"/>
  <c r="D149"/>
  <c r="C149"/>
  <c r="R148"/>
  <c r="E148"/>
  <c r="D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A120"/>
  <c r="R73"/>
  <c r="E73"/>
  <c r="D73"/>
  <c r="C73"/>
  <c r="R72"/>
  <c r="E72"/>
  <c r="D72"/>
  <c r="C72"/>
  <c r="R71"/>
  <c r="E71"/>
  <c r="D71"/>
  <c r="C71"/>
  <c r="R70"/>
  <c r="E70"/>
  <c r="D70"/>
  <c r="C70"/>
  <c r="R69"/>
  <c r="E69"/>
  <c r="D69"/>
  <c r="C69"/>
  <c r="R68"/>
  <c r="E68"/>
  <c r="D68"/>
  <c r="C68"/>
  <c r="A61"/>
  <c r="R14"/>
  <c r="E14"/>
  <c r="D14"/>
  <c r="C14"/>
  <c r="R13"/>
  <c r="C13"/>
  <c r="R12"/>
  <c r="C12"/>
  <c r="R11"/>
  <c r="C11"/>
  <c r="R10"/>
  <c r="E10"/>
  <c r="D10"/>
  <c r="C10"/>
  <c r="D118"/>
  <c r="D169" i="35"/>
  <c r="C169"/>
  <c r="D167"/>
  <c r="C167"/>
  <c r="D155"/>
  <c r="C155"/>
  <c r="D153"/>
  <c r="C153"/>
  <c r="D151"/>
  <c r="C151"/>
  <c r="D149"/>
  <c r="C149"/>
  <c r="D147"/>
  <c r="C147"/>
  <c r="D145"/>
  <c r="C145"/>
  <c r="D143"/>
  <c r="C143"/>
  <c r="D141"/>
  <c r="C141"/>
  <c r="D139"/>
  <c r="D137"/>
  <c r="D135"/>
  <c r="D133"/>
  <c r="D131"/>
  <c r="D129"/>
  <c r="D127"/>
  <c r="D125"/>
  <c r="D123"/>
  <c r="D121"/>
  <c r="D119"/>
  <c r="D117"/>
  <c r="D115"/>
  <c r="D113"/>
  <c r="D111"/>
  <c r="D109"/>
  <c r="D107"/>
  <c r="D105"/>
  <c r="D103"/>
  <c r="D101"/>
  <c r="D99"/>
  <c r="A99"/>
  <c r="A101" s="1"/>
  <c r="A103" s="1"/>
  <c r="A105" s="1"/>
  <c r="A107" s="1"/>
  <c r="A109" s="1"/>
  <c r="A111" s="1"/>
  <c r="A113" s="1"/>
  <c r="A115" s="1"/>
  <c r="A117" s="1"/>
  <c r="A119" s="1"/>
  <c r="A121" s="1"/>
  <c r="A123" s="1"/>
  <c r="A125" s="1"/>
  <c r="A127" s="1"/>
  <c r="A129" s="1"/>
  <c r="A131" s="1"/>
  <c r="A133" s="1"/>
  <c r="A135" s="1"/>
  <c r="A137" s="1"/>
  <c r="A139" s="1"/>
  <c r="A141" s="1"/>
  <c r="A143" s="1"/>
  <c r="A145" s="1"/>
  <c r="A147" s="1"/>
  <c r="A149" s="1"/>
  <c r="A151" s="1"/>
  <c r="A153" s="1"/>
  <c r="A155" s="1"/>
  <c r="A157" s="1"/>
  <c r="A159" s="1"/>
  <c r="A161" s="1"/>
  <c r="A163" s="1"/>
  <c r="A165" s="1"/>
  <c r="A167" s="1"/>
  <c r="A169" s="1"/>
  <c r="D97"/>
  <c r="E93"/>
  <c r="F94" s="1"/>
  <c r="F95" s="1"/>
  <c r="D66"/>
  <c r="C66"/>
  <c r="D62"/>
  <c r="C62"/>
  <c r="D60"/>
  <c r="C60"/>
  <c r="D58"/>
  <c r="C58"/>
  <c r="D56"/>
  <c r="C56"/>
  <c r="D54"/>
  <c r="C54"/>
  <c r="A54"/>
  <c r="A56" s="1"/>
  <c r="A58" s="1"/>
  <c r="A60" s="1"/>
  <c r="A62" s="1"/>
  <c r="A64" s="1"/>
  <c r="A66" s="1"/>
  <c r="D52"/>
  <c r="C52"/>
  <c r="E48"/>
  <c r="F49" s="1"/>
  <c r="D16"/>
  <c r="C16"/>
  <c r="D14"/>
  <c r="C14"/>
  <c r="D12"/>
  <c r="C12"/>
  <c r="D10"/>
  <c r="C10"/>
  <c r="A10"/>
  <c r="A12" s="1"/>
  <c r="A14" s="1"/>
  <c r="A16" s="1"/>
  <c r="D8"/>
  <c r="C8"/>
  <c r="F5"/>
  <c r="F6" s="1"/>
  <c r="D169" i="33"/>
  <c r="C169"/>
  <c r="D171"/>
  <c r="C171"/>
  <c r="D16"/>
  <c r="C16"/>
  <c r="Q166" i="34"/>
  <c r="S166" s="1"/>
  <c r="R154"/>
  <c r="E154"/>
  <c r="D154"/>
  <c r="C154"/>
  <c r="R153"/>
  <c r="E153"/>
  <c r="D153"/>
  <c r="C153"/>
  <c r="R152"/>
  <c r="E152"/>
  <c r="D152"/>
  <c r="C152"/>
  <c r="R151"/>
  <c r="E151"/>
  <c r="D151"/>
  <c r="C151"/>
  <c r="R150"/>
  <c r="E150"/>
  <c r="D150"/>
  <c r="C150"/>
  <c r="R149"/>
  <c r="E149"/>
  <c r="D149"/>
  <c r="C149"/>
  <c r="R148"/>
  <c r="E148"/>
  <c r="D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A120"/>
  <c r="R75"/>
  <c r="E75"/>
  <c r="D75"/>
  <c r="C75"/>
  <c r="R73"/>
  <c r="E73"/>
  <c r="D73"/>
  <c r="C73"/>
  <c r="R72"/>
  <c r="E72"/>
  <c r="D72"/>
  <c r="C72"/>
  <c r="R71"/>
  <c r="E71"/>
  <c r="D71"/>
  <c r="C71"/>
  <c r="R70"/>
  <c r="E70"/>
  <c r="D70"/>
  <c r="C70"/>
  <c r="R69"/>
  <c r="E69"/>
  <c r="D69"/>
  <c r="C69"/>
  <c r="R68"/>
  <c r="R77" s="1"/>
  <c r="E68"/>
  <c r="D68"/>
  <c r="C68"/>
  <c r="A61"/>
  <c r="R14"/>
  <c r="C14"/>
  <c r="R13"/>
  <c r="C13"/>
  <c r="R12"/>
  <c r="C12"/>
  <c r="R11"/>
  <c r="C11"/>
  <c r="R10"/>
  <c r="E10"/>
  <c r="D10"/>
  <c r="C10"/>
  <c r="D118"/>
  <c r="D173" i="33"/>
  <c r="C173"/>
  <c r="D167"/>
  <c r="C167"/>
  <c r="D153"/>
  <c r="C153"/>
  <c r="D151"/>
  <c r="C151"/>
  <c r="D149"/>
  <c r="C149"/>
  <c r="D147"/>
  <c r="C147"/>
  <c r="D145"/>
  <c r="C145"/>
  <c r="D143"/>
  <c r="C143"/>
  <c r="D141"/>
  <c r="C141"/>
  <c r="D139"/>
  <c r="D137"/>
  <c r="D135"/>
  <c r="D133"/>
  <c r="D131"/>
  <c r="D129"/>
  <c r="D127"/>
  <c r="D125"/>
  <c r="D123"/>
  <c r="D121"/>
  <c r="D119"/>
  <c r="D117"/>
  <c r="D115"/>
  <c r="A115"/>
  <c r="A117" s="1"/>
  <c r="A119" s="1"/>
  <c r="A121" s="1"/>
  <c r="A123" s="1"/>
  <c r="A125" s="1"/>
  <c r="A127" s="1"/>
  <c r="A129" s="1"/>
  <c r="A131" s="1"/>
  <c r="A133" s="1"/>
  <c r="A135" s="1"/>
  <c r="A137" s="1"/>
  <c r="A139" s="1"/>
  <c r="A141" s="1"/>
  <c r="A143" s="1"/>
  <c r="A145" s="1"/>
  <c r="A147" s="1"/>
  <c r="A149" s="1"/>
  <c r="A151" s="1"/>
  <c r="D113"/>
  <c r="D111"/>
  <c r="D109"/>
  <c r="D107"/>
  <c r="D105"/>
  <c r="D103"/>
  <c r="D101"/>
  <c r="D99"/>
  <c r="A99"/>
  <c r="A101" s="1"/>
  <c r="A103" s="1"/>
  <c r="A105" s="1"/>
  <c r="A107" s="1"/>
  <c r="A109" s="1"/>
  <c r="D97"/>
  <c r="E93"/>
  <c r="F94" s="1"/>
  <c r="D66"/>
  <c r="C66"/>
  <c r="D62"/>
  <c r="C62"/>
  <c r="D60"/>
  <c r="C60"/>
  <c r="D58"/>
  <c r="C58"/>
  <c r="D56"/>
  <c r="C56"/>
  <c r="D54"/>
  <c r="C54"/>
  <c r="A54"/>
  <c r="A56" s="1"/>
  <c r="A58" s="1"/>
  <c r="A60" s="1"/>
  <c r="A62" s="1"/>
  <c r="A64" s="1"/>
  <c r="A66" s="1"/>
  <c r="D52"/>
  <c r="C52"/>
  <c r="E48"/>
  <c r="F49" s="1"/>
  <c r="D14"/>
  <c r="C14"/>
  <c r="D12"/>
  <c r="C12"/>
  <c r="D10"/>
  <c r="C10"/>
  <c r="A10"/>
  <c r="A12" s="1"/>
  <c r="A14" s="1"/>
  <c r="A16" s="1"/>
  <c r="D8"/>
  <c r="C8"/>
  <c r="F5"/>
  <c r="F6" s="1"/>
  <c r="S90"/>
  <c r="D56" i="31"/>
  <c r="C56"/>
  <c r="C72" i="32"/>
  <c r="D72"/>
  <c r="E72"/>
  <c r="R72"/>
  <c r="Q164"/>
  <c r="S164" s="1"/>
  <c r="R151"/>
  <c r="E151"/>
  <c r="D151"/>
  <c r="C151"/>
  <c r="R150"/>
  <c r="E150"/>
  <c r="D150"/>
  <c r="C150"/>
  <c r="R149"/>
  <c r="E149"/>
  <c r="D149"/>
  <c r="C149"/>
  <c r="R148"/>
  <c r="E148"/>
  <c r="D148"/>
  <c r="C148"/>
  <c r="R147"/>
  <c r="E147"/>
  <c r="D147"/>
  <c r="C147"/>
  <c r="R146"/>
  <c r="E146"/>
  <c r="D146"/>
  <c r="C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R125"/>
  <c r="E125"/>
  <c r="D125"/>
  <c r="R124"/>
  <c r="E124"/>
  <c r="D124"/>
  <c r="A117"/>
  <c r="R70"/>
  <c r="E70"/>
  <c r="D70"/>
  <c r="C70"/>
  <c r="R69"/>
  <c r="E69"/>
  <c r="D69"/>
  <c r="C69"/>
  <c r="R68"/>
  <c r="E68"/>
  <c r="D68"/>
  <c r="C68"/>
  <c r="R67"/>
  <c r="E67"/>
  <c r="D67"/>
  <c r="C67"/>
  <c r="R66"/>
  <c r="E66"/>
  <c r="D66"/>
  <c r="C66"/>
  <c r="R65"/>
  <c r="E65"/>
  <c r="D65"/>
  <c r="C65"/>
  <c r="A58"/>
  <c r="S76"/>
  <c r="R11"/>
  <c r="E11"/>
  <c r="D11"/>
  <c r="C11"/>
  <c r="R10"/>
  <c r="E10"/>
  <c r="D10"/>
  <c r="C10"/>
  <c r="D169" i="31"/>
  <c r="C169"/>
  <c r="D167"/>
  <c r="C167"/>
  <c r="D165"/>
  <c r="C165"/>
  <c r="D145"/>
  <c r="C145"/>
  <c r="D143"/>
  <c r="C143"/>
  <c r="D141"/>
  <c r="C141"/>
  <c r="D139"/>
  <c r="C139"/>
  <c r="D137"/>
  <c r="C137"/>
  <c r="D135"/>
  <c r="C135"/>
  <c r="D133"/>
  <c r="D131"/>
  <c r="D129"/>
  <c r="D127"/>
  <c r="D125"/>
  <c r="D123"/>
  <c r="D121"/>
  <c r="D119"/>
  <c r="D117"/>
  <c r="D115"/>
  <c r="D113"/>
  <c r="D111"/>
  <c r="D109"/>
  <c r="D107"/>
  <c r="D105"/>
  <c r="D103"/>
  <c r="D101"/>
  <c r="D99"/>
  <c r="D97"/>
  <c r="D95"/>
  <c r="D93"/>
  <c r="A93"/>
  <c r="A95" s="1"/>
  <c r="A97" s="1"/>
  <c r="A99" s="1"/>
  <c r="A101" s="1"/>
  <c r="A103" s="1"/>
  <c r="A105" s="1"/>
  <c r="A107" s="1"/>
  <c r="A109" s="1"/>
  <c r="A111" s="1"/>
  <c r="A113" s="1"/>
  <c r="A115" s="1"/>
  <c r="A117" s="1"/>
  <c r="A119" s="1"/>
  <c r="A121" s="1"/>
  <c r="A123" s="1"/>
  <c r="A125" s="1"/>
  <c r="A127" s="1"/>
  <c r="A129" s="1"/>
  <c r="A131" s="1"/>
  <c r="A133" s="1"/>
  <c r="A135" s="1"/>
  <c r="A137" s="1"/>
  <c r="A139" s="1"/>
  <c r="A141" s="1"/>
  <c r="A143" s="1"/>
  <c r="A145" s="1"/>
  <c r="A147" s="1"/>
  <c r="A149" s="1"/>
  <c r="A151" s="1"/>
  <c r="A153" s="1"/>
  <c r="A155" s="1"/>
  <c r="A157" s="1"/>
  <c r="A159" s="1"/>
  <c r="A161" s="1"/>
  <c r="A163" s="1"/>
  <c r="A165" s="1"/>
  <c r="A167" s="1"/>
  <c r="A169" s="1"/>
  <c r="D91"/>
  <c r="E87"/>
  <c r="F88" s="1"/>
  <c r="D60"/>
  <c r="C60"/>
  <c r="D54"/>
  <c r="C54"/>
  <c r="D52"/>
  <c r="C52"/>
  <c r="D50"/>
  <c r="C50"/>
  <c r="D48"/>
  <c r="C48"/>
  <c r="A48"/>
  <c r="A50" s="1"/>
  <c r="A52" s="1"/>
  <c r="A54" s="1"/>
  <c r="A56" s="1"/>
  <c r="A58" s="1"/>
  <c r="A60" s="1"/>
  <c r="D46"/>
  <c r="C46"/>
  <c r="E42"/>
  <c r="F43" s="1"/>
  <c r="F44" s="1"/>
  <c r="D10"/>
  <c r="C10"/>
  <c r="A10"/>
  <c r="D8"/>
  <c r="C8"/>
  <c r="F5"/>
  <c r="F6" s="1"/>
  <c r="S84"/>
  <c r="Q156" i="30"/>
  <c r="S156" s="1"/>
  <c r="R152"/>
  <c r="E152"/>
  <c r="D152"/>
  <c r="R151"/>
  <c r="E151"/>
  <c r="D151"/>
  <c r="C151"/>
  <c r="R150"/>
  <c r="E150"/>
  <c r="D150"/>
  <c r="C150"/>
  <c r="R149"/>
  <c r="E149"/>
  <c r="D149"/>
  <c r="C149"/>
  <c r="R148"/>
  <c r="E148"/>
  <c r="D148"/>
  <c r="C148"/>
  <c r="R147"/>
  <c r="E147"/>
  <c r="D147"/>
  <c r="C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R125"/>
  <c r="E125"/>
  <c r="D125"/>
  <c r="A118"/>
  <c r="R71"/>
  <c r="E71"/>
  <c r="D71"/>
  <c r="C71"/>
  <c r="R70"/>
  <c r="E70"/>
  <c r="D70"/>
  <c r="C70"/>
  <c r="R69"/>
  <c r="E69"/>
  <c r="D69"/>
  <c r="C69"/>
  <c r="R68"/>
  <c r="E68"/>
  <c r="D68"/>
  <c r="C68"/>
  <c r="R67"/>
  <c r="E67"/>
  <c r="D67"/>
  <c r="C67"/>
  <c r="R66"/>
  <c r="E66"/>
  <c r="D66"/>
  <c r="C66"/>
  <c r="A59"/>
  <c r="S159"/>
  <c r="R11"/>
  <c r="E11"/>
  <c r="D11"/>
  <c r="C11"/>
  <c r="R10"/>
  <c r="E10"/>
  <c r="D10"/>
  <c r="C10"/>
  <c r="D116"/>
  <c r="D147" i="29"/>
  <c r="C147"/>
  <c r="D145"/>
  <c r="C145"/>
  <c r="D143"/>
  <c r="C143"/>
  <c r="D141"/>
  <c r="C141"/>
  <c r="D139"/>
  <c r="C139"/>
  <c r="D137"/>
  <c r="C137"/>
  <c r="D135"/>
  <c r="D133"/>
  <c r="D131"/>
  <c r="D129"/>
  <c r="D127"/>
  <c r="D125"/>
  <c r="D123"/>
  <c r="D121"/>
  <c r="D119"/>
  <c r="D117"/>
  <c r="D115"/>
  <c r="D113"/>
  <c r="D111"/>
  <c r="D109"/>
  <c r="D107"/>
  <c r="D105"/>
  <c r="D103"/>
  <c r="D101"/>
  <c r="D99"/>
  <c r="D97"/>
  <c r="D95"/>
  <c r="A95"/>
  <c r="A97" s="1"/>
  <c r="A99" s="1"/>
  <c r="A101" s="1"/>
  <c r="A103" s="1"/>
  <c r="A105" s="1"/>
  <c r="A107" s="1"/>
  <c r="A109" s="1"/>
  <c r="A111" s="1"/>
  <c r="A113" s="1"/>
  <c r="A115" s="1"/>
  <c r="A117" s="1"/>
  <c r="A119" s="1"/>
  <c r="A121" s="1"/>
  <c r="A123" s="1"/>
  <c r="A125" s="1"/>
  <c r="A127" s="1"/>
  <c r="A129" s="1"/>
  <c r="A131" s="1"/>
  <c r="A133" s="1"/>
  <c r="A135" s="1"/>
  <c r="A137" s="1"/>
  <c r="A139" s="1"/>
  <c r="A141" s="1"/>
  <c r="A143" s="1"/>
  <c r="A145" s="1"/>
  <c r="A147" s="1"/>
  <c r="A149" s="1"/>
  <c r="A151" s="1"/>
  <c r="A153" s="1"/>
  <c r="D93"/>
  <c r="E89"/>
  <c r="F90" s="1"/>
  <c r="F91" s="1"/>
  <c r="D56"/>
  <c r="C56"/>
  <c r="D54"/>
  <c r="C54"/>
  <c r="D52"/>
  <c r="C52"/>
  <c r="D50"/>
  <c r="C50"/>
  <c r="A50"/>
  <c r="A52" s="1"/>
  <c r="A54" s="1"/>
  <c r="A56" s="1"/>
  <c r="A58" s="1"/>
  <c r="A60" s="1"/>
  <c r="A62" s="1"/>
  <c r="D48"/>
  <c r="C48"/>
  <c r="E44"/>
  <c r="F45" s="1"/>
  <c r="F46" s="1"/>
  <c r="D10"/>
  <c r="C10"/>
  <c r="A10"/>
  <c r="A12" s="1"/>
  <c r="D8"/>
  <c r="C8"/>
  <c r="F5"/>
  <c r="F6" s="1"/>
  <c r="S86"/>
  <c r="Q156" i="28"/>
  <c r="S156" s="1"/>
  <c r="R148"/>
  <c r="E148"/>
  <c r="D148"/>
  <c r="C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R125"/>
  <c r="E125"/>
  <c r="D125"/>
  <c r="A118"/>
  <c r="R67"/>
  <c r="E67"/>
  <c r="D67"/>
  <c r="C67"/>
  <c r="A60"/>
  <c r="S159"/>
  <c r="R12"/>
  <c r="E12"/>
  <c r="D12"/>
  <c r="C12"/>
  <c r="R11"/>
  <c r="E11"/>
  <c r="D11"/>
  <c r="C11"/>
  <c r="R10"/>
  <c r="R15" s="1"/>
  <c r="E10"/>
  <c r="D10"/>
  <c r="C10"/>
  <c r="D116"/>
  <c r="D147" i="27"/>
  <c r="C147"/>
  <c r="D145"/>
  <c r="C145"/>
  <c r="D143"/>
  <c r="C143"/>
  <c r="D141"/>
  <c r="C141"/>
  <c r="D139"/>
  <c r="D137"/>
  <c r="D135"/>
  <c r="D133"/>
  <c r="D131"/>
  <c r="D129"/>
  <c r="D127"/>
  <c r="D125"/>
  <c r="D123"/>
  <c r="D121"/>
  <c r="D119"/>
  <c r="D117"/>
  <c r="D115"/>
  <c r="D113"/>
  <c r="D111"/>
  <c r="A111"/>
  <c r="A113" s="1"/>
  <c r="A115" s="1"/>
  <c r="A117" s="1"/>
  <c r="A119" s="1"/>
  <c r="A121" s="1"/>
  <c r="A123" s="1"/>
  <c r="A125" s="1"/>
  <c r="A127" s="1"/>
  <c r="A129" s="1"/>
  <c r="A131" s="1"/>
  <c r="A133" s="1"/>
  <c r="A135" s="1"/>
  <c r="A137" s="1"/>
  <c r="A139" s="1"/>
  <c r="A141" s="1"/>
  <c r="A143" s="1"/>
  <c r="A145" s="1"/>
  <c r="A147" s="1"/>
  <c r="A149" s="1"/>
  <c r="A151" s="1"/>
  <c r="A153" s="1"/>
  <c r="D109"/>
  <c r="D107"/>
  <c r="D105"/>
  <c r="D103"/>
  <c r="D101"/>
  <c r="D99"/>
  <c r="D97"/>
  <c r="D95"/>
  <c r="A95"/>
  <c r="A97" s="1"/>
  <c r="A99" s="1"/>
  <c r="A101" s="1"/>
  <c r="A103" s="1"/>
  <c r="A105" s="1"/>
  <c r="D93"/>
  <c r="F90"/>
  <c r="D62"/>
  <c r="C62"/>
  <c r="D58"/>
  <c r="C58"/>
  <c r="D56"/>
  <c r="C56"/>
  <c r="D54"/>
  <c r="C54"/>
  <c r="D52"/>
  <c r="C52"/>
  <c r="A52"/>
  <c r="D50"/>
  <c r="C50"/>
  <c r="E46"/>
  <c r="F47" s="1"/>
  <c r="D12"/>
  <c r="C12"/>
  <c r="D10"/>
  <c r="C10"/>
  <c r="A10"/>
  <c r="A12" s="1"/>
  <c r="A14" s="1"/>
  <c r="D8"/>
  <c r="C8"/>
  <c r="F5"/>
  <c r="F6" s="1"/>
  <c r="S86"/>
  <c r="E48" i="14"/>
  <c r="E91"/>
  <c r="K157" i="20" l="1"/>
  <c r="M157" s="1"/>
  <c r="Q157" s="1"/>
  <c r="S157" s="1"/>
  <c r="K149"/>
  <c r="M149" s="1"/>
  <c r="Q149" s="1"/>
  <c r="S149" s="1"/>
  <c r="K158"/>
  <c r="M158" s="1"/>
  <c r="Q158" s="1"/>
  <c r="S158" s="1"/>
  <c r="K156"/>
  <c r="M156" s="1"/>
  <c r="Q156" s="1"/>
  <c r="S156" s="1"/>
  <c r="M13"/>
  <c r="Q13" s="1"/>
  <c r="S13" s="1"/>
  <c r="O10" i="40"/>
  <c r="P10"/>
  <c r="N10"/>
  <c r="N12"/>
  <c r="P12"/>
  <c r="O12"/>
  <c r="N14"/>
  <c r="P14"/>
  <c r="O14"/>
  <c r="P68"/>
  <c r="N68"/>
  <c r="O68"/>
  <c r="O70"/>
  <c r="N70"/>
  <c r="P70"/>
  <c r="O72"/>
  <c r="N72"/>
  <c r="P72"/>
  <c r="O74"/>
  <c r="N74"/>
  <c r="P74"/>
  <c r="O145"/>
  <c r="N145"/>
  <c r="P145"/>
  <c r="N150"/>
  <c r="P150"/>
  <c r="O150"/>
  <c r="N152"/>
  <c r="P152"/>
  <c r="O152"/>
  <c r="N154"/>
  <c r="P154"/>
  <c r="O154"/>
  <c r="N160"/>
  <c r="P160"/>
  <c r="O160"/>
  <c r="N162"/>
  <c r="P162"/>
  <c r="O162"/>
  <c r="O147"/>
  <c r="N147"/>
  <c r="P147"/>
  <c r="O11"/>
  <c r="N11"/>
  <c r="P11"/>
  <c r="O13"/>
  <c r="N13"/>
  <c r="P13"/>
  <c r="N69"/>
  <c r="P69"/>
  <c r="O69"/>
  <c r="N71"/>
  <c r="P71"/>
  <c r="O71"/>
  <c r="N73"/>
  <c r="P73"/>
  <c r="O73"/>
  <c r="O126"/>
  <c r="P126"/>
  <c r="N126"/>
  <c r="O127"/>
  <c r="N127"/>
  <c r="P127"/>
  <c r="N128"/>
  <c r="P128"/>
  <c r="O128"/>
  <c r="O129"/>
  <c r="N129"/>
  <c r="P129"/>
  <c r="N130"/>
  <c r="P130"/>
  <c r="O130"/>
  <c r="O131"/>
  <c r="N131"/>
  <c r="P131"/>
  <c r="N132"/>
  <c r="P132"/>
  <c r="O132"/>
  <c r="O133"/>
  <c r="N133"/>
  <c r="P133"/>
  <c r="N134"/>
  <c r="P134"/>
  <c r="O134"/>
  <c r="O135"/>
  <c r="N135"/>
  <c r="P135"/>
  <c r="N136"/>
  <c r="P136"/>
  <c r="O136"/>
  <c r="O137"/>
  <c r="N137"/>
  <c r="P137"/>
  <c r="N138"/>
  <c r="P138"/>
  <c r="O138"/>
  <c r="O139"/>
  <c r="N139"/>
  <c r="P139"/>
  <c r="N140"/>
  <c r="P140"/>
  <c r="O140"/>
  <c r="O141"/>
  <c r="N141"/>
  <c r="P141"/>
  <c r="N142"/>
  <c r="P142"/>
  <c r="O142"/>
  <c r="O143"/>
  <c r="N143"/>
  <c r="P143"/>
  <c r="N144"/>
  <c r="P144"/>
  <c r="O144"/>
  <c r="O149"/>
  <c r="N149"/>
  <c r="P149"/>
  <c r="O151"/>
  <c r="N151"/>
  <c r="P151"/>
  <c r="O153"/>
  <c r="N153"/>
  <c r="P153"/>
  <c r="O159"/>
  <c r="N159"/>
  <c r="P159"/>
  <c r="O161"/>
  <c r="N161"/>
  <c r="P161"/>
  <c r="N146"/>
  <c r="P146"/>
  <c r="O146"/>
  <c r="N148"/>
  <c r="P148"/>
  <c r="O148"/>
  <c r="D1"/>
  <c r="S18"/>
  <c r="S166" s="1"/>
  <c r="P68" i="38"/>
  <c r="N68"/>
  <c r="O68"/>
  <c r="N69"/>
  <c r="P69"/>
  <c r="O69"/>
  <c r="O70"/>
  <c r="N70"/>
  <c r="P70"/>
  <c r="N71"/>
  <c r="P71"/>
  <c r="O71"/>
  <c r="O72"/>
  <c r="N72"/>
  <c r="P72"/>
  <c r="N73"/>
  <c r="P73"/>
  <c r="O73"/>
  <c r="O74"/>
  <c r="N74"/>
  <c r="P74"/>
  <c r="O126"/>
  <c r="P126"/>
  <c r="N126"/>
  <c r="N128"/>
  <c r="P128"/>
  <c r="O128"/>
  <c r="N130"/>
  <c r="P130"/>
  <c r="O130"/>
  <c r="N132"/>
  <c r="P132"/>
  <c r="O132"/>
  <c r="N134"/>
  <c r="P134"/>
  <c r="O134"/>
  <c r="N136"/>
  <c r="P136"/>
  <c r="O136"/>
  <c r="N138"/>
  <c r="P138"/>
  <c r="O138"/>
  <c r="N140"/>
  <c r="P140"/>
  <c r="O140"/>
  <c r="N142"/>
  <c r="P142"/>
  <c r="O142"/>
  <c r="N144"/>
  <c r="P144"/>
  <c r="O144"/>
  <c r="O145"/>
  <c r="N145"/>
  <c r="P145"/>
  <c r="N146"/>
  <c r="P146"/>
  <c r="O146"/>
  <c r="O147"/>
  <c r="N147"/>
  <c r="P147"/>
  <c r="N148"/>
  <c r="P148"/>
  <c r="O148"/>
  <c r="O149"/>
  <c r="N149"/>
  <c r="P149"/>
  <c r="O10"/>
  <c r="P10"/>
  <c r="N10"/>
  <c r="O11"/>
  <c r="N11"/>
  <c r="P11"/>
  <c r="N12"/>
  <c r="P12"/>
  <c r="O12"/>
  <c r="O13"/>
  <c r="N13"/>
  <c r="P13"/>
  <c r="N14"/>
  <c r="P14"/>
  <c r="O14"/>
  <c r="O127"/>
  <c r="N127"/>
  <c r="P127"/>
  <c r="O129"/>
  <c r="N129"/>
  <c r="P129"/>
  <c r="O131"/>
  <c r="N131"/>
  <c r="P131"/>
  <c r="O133"/>
  <c r="N133"/>
  <c r="P133"/>
  <c r="O135"/>
  <c r="N135"/>
  <c r="P135"/>
  <c r="O137"/>
  <c r="N137"/>
  <c r="P137"/>
  <c r="O139"/>
  <c r="N139"/>
  <c r="P139"/>
  <c r="O141"/>
  <c r="N141"/>
  <c r="P141"/>
  <c r="O143"/>
  <c r="N143"/>
  <c r="P143"/>
  <c r="O147" i="36"/>
  <c r="N147"/>
  <c r="P147"/>
  <c r="N148"/>
  <c r="P148"/>
  <c r="O148"/>
  <c r="O149"/>
  <c r="N149"/>
  <c r="P149"/>
  <c r="O146"/>
  <c r="N146"/>
  <c r="P146"/>
  <c r="O145"/>
  <c r="N145"/>
  <c r="P145"/>
  <c r="N71"/>
  <c r="P71"/>
  <c r="O71"/>
  <c r="O10"/>
  <c r="P10"/>
  <c r="N10"/>
  <c r="E77"/>
  <c r="P68"/>
  <c r="N68"/>
  <c r="O68"/>
  <c r="N69"/>
  <c r="P69"/>
  <c r="O69"/>
  <c r="O70"/>
  <c r="N70"/>
  <c r="P70"/>
  <c r="O72"/>
  <c r="N72"/>
  <c r="P72"/>
  <c r="N73"/>
  <c r="P73"/>
  <c r="O73"/>
  <c r="O127"/>
  <c r="P127"/>
  <c r="N127"/>
  <c r="N129"/>
  <c r="P129"/>
  <c r="O129"/>
  <c r="N131"/>
  <c r="P131"/>
  <c r="O131"/>
  <c r="N133"/>
  <c r="P133"/>
  <c r="O133"/>
  <c r="N135"/>
  <c r="P135"/>
  <c r="O135"/>
  <c r="N137"/>
  <c r="P137"/>
  <c r="O137"/>
  <c r="N139"/>
  <c r="P139"/>
  <c r="O139"/>
  <c r="N141"/>
  <c r="P141"/>
  <c r="O141"/>
  <c r="N143"/>
  <c r="P143"/>
  <c r="O143"/>
  <c r="N12"/>
  <c r="P12"/>
  <c r="O12"/>
  <c r="O13"/>
  <c r="N13"/>
  <c r="P13"/>
  <c r="N14"/>
  <c r="P14"/>
  <c r="O14"/>
  <c r="O128"/>
  <c r="N128"/>
  <c r="P128"/>
  <c r="O130"/>
  <c r="N130"/>
  <c r="P130"/>
  <c r="O132"/>
  <c r="N132"/>
  <c r="P132"/>
  <c r="O134"/>
  <c r="N134"/>
  <c r="P134"/>
  <c r="O136"/>
  <c r="N136"/>
  <c r="P136"/>
  <c r="O138"/>
  <c r="N138"/>
  <c r="P138"/>
  <c r="O140"/>
  <c r="N140"/>
  <c r="P140"/>
  <c r="O142"/>
  <c r="N142"/>
  <c r="P142"/>
  <c r="O144"/>
  <c r="N144"/>
  <c r="P144"/>
  <c r="O150"/>
  <c r="N150"/>
  <c r="P150"/>
  <c r="N151"/>
  <c r="P151"/>
  <c r="O151"/>
  <c r="O152"/>
  <c r="N152"/>
  <c r="P152"/>
  <c r="N153"/>
  <c r="P153"/>
  <c r="O153"/>
  <c r="O146" i="34"/>
  <c r="N146"/>
  <c r="P146"/>
  <c r="O148"/>
  <c r="N148"/>
  <c r="P148"/>
  <c r="N149"/>
  <c r="P149"/>
  <c r="O149"/>
  <c r="N147"/>
  <c r="P147"/>
  <c r="O147"/>
  <c r="P10"/>
  <c r="N10"/>
  <c r="N16" s="1"/>
  <c r="O10"/>
  <c r="N128"/>
  <c r="P128"/>
  <c r="O128"/>
  <c r="N130"/>
  <c r="P130"/>
  <c r="O130"/>
  <c r="N132"/>
  <c r="P132"/>
  <c r="O132"/>
  <c r="N134"/>
  <c r="P134"/>
  <c r="O134"/>
  <c r="N136"/>
  <c r="P136"/>
  <c r="O136"/>
  <c r="N138"/>
  <c r="P138"/>
  <c r="O138"/>
  <c r="N140"/>
  <c r="P140"/>
  <c r="O140"/>
  <c r="N142"/>
  <c r="P142"/>
  <c r="O142"/>
  <c r="N144"/>
  <c r="P144"/>
  <c r="O144"/>
  <c r="N150"/>
  <c r="P150"/>
  <c r="O150"/>
  <c r="O151"/>
  <c r="N151"/>
  <c r="P151"/>
  <c r="N152"/>
  <c r="P152"/>
  <c r="O152"/>
  <c r="O153"/>
  <c r="N153"/>
  <c r="P153"/>
  <c r="N154"/>
  <c r="P154"/>
  <c r="O154"/>
  <c r="O68"/>
  <c r="P68"/>
  <c r="N68"/>
  <c r="O69"/>
  <c r="N69"/>
  <c r="P69"/>
  <c r="N70"/>
  <c r="P70"/>
  <c r="O70"/>
  <c r="O71"/>
  <c r="N71"/>
  <c r="P71"/>
  <c r="N72"/>
  <c r="P72"/>
  <c r="O72"/>
  <c r="O73"/>
  <c r="N73"/>
  <c r="P73"/>
  <c r="N75"/>
  <c r="P75"/>
  <c r="O75"/>
  <c r="P127"/>
  <c r="N127"/>
  <c r="O127"/>
  <c r="O129"/>
  <c r="N129"/>
  <c r="P129"/>
  <c r="O131"/>
  <c r="N131"/>
  <c r="P131"/>
  <c r="O133"/>
  <c r="N133"/>
  <c r="P133"/>
  <c r="O135"/>
  <c r="N135"/>
  <c r="P135"/>
  <c r="O137"/>
  <c r="N137"/>
  <c r="P137"/>
  <c r="O139"/>
  <c r="N139"/>
  <c r="P139"/>
  <c r="O141"/>
  <c r="N141"/>
  <c r="P141"/>
  <c r="O143"/>
  <c r="N143"/>
  <c r="P143"/>
  <c r="O145"/>
  <c r="N145"/>
  <c r="P145"/>
  <c r="P10" i="32"/>
  <c r="N10"/>
  <c r="O10"/>
  <c r="N11"/>
  <c r="P11"/>
  <c r="O11"/>
  <c r="P65"/>
  <c r="N65"/>
  <c r="O65"/>
  <c r="O66"/>
  <c r="P66"/>
  <c r="N66"/>
  <c r="N67"/>
  <c r="P67"/>
  <c r="O67"/>
  <c r="O68"/>
  <c r="N68"/>
  <c r="P68"/>
  <c r="N69"/>
  <c r="P69"/>
  <c r="O69"/>
  <c r="O70"/>
  <c r="P70"/>
  <c r="N70"/>
  <c r="O72"/>
  <c r="N72"/>
  <c r="P72"/>
  <c r="N125"/>
  <c r="P125"/>
  <c r="O125"/>
  <c r="N127"/>
  <c r="P127"/>
  <c r="O127"/>
  <c r="N129"/>
  <c r="P129"/>
  <c r="O129"/>
  <c r="N131"/>
  <c r="P131"/>
  <c r="O131"/>
  <c r="N133"/>
  <c r="P133"/>
  <c r="O133"/>
  <c r="N135"/>
  <c r="P135"/>
  <c r="O135"/>
  <c r="N137"/>
  <c r="P137"/>
  <c r="O137"/>
  <c r="N139"/>
  <c r="P139"/>
  <c r="O139"/>
  <c r="N141"/>
  <c r="P141"/>
  <c r="O141"/>
  <c r="N143"/>
  <c r="P143"/>
  <c r="O143"/>
  <c r="N145"/>
  <c r="P145"/>
  <c r="O145"/>
  <c r="O146"/>
  <c r="N146"/>
  <c r="P146"/>
  <c r="N147"/>
  <c r="P147"/>
  <c r="O147"/>
  <c r="O148"/>
  <c r="N148"/>
  <c r="P148"/>
  <c r="N149"/>
  <c r="P149"/>
  <c r="O149"/>
  <c r="O150"/>
  <c r="N150"/>
  <c r="P150"/>
  <c r="N151"/>
  <c r="P151"/>
  <c r="O151"/>
  <c r="O126"/>
  <c r="N126"/>
  <c r="P126"/>
  <c r="O128"/>
  <c r="N128"/>
  <c r="P128"/>
  <c r="O130"/>
  <c r="N130"/>
  <c r="P130"/>
  <c r="O132"/>
  <c r="N132"/>
  <c r="P132"/>
  <c r="O134"/>
  <c r="N134"/>
  <c r="P134"/>
  <c r="O136"/>
  <c r="N136"/>
  <c r="P136"/>
  <c r="O138"/>
  <c r="N138"/>
  <c r="P138"/>
  <c r="O140"/>
  <c r="N140"/>
  <c r="P140"/>
  <c r="O142"/>
  <c r="N142"/>
  <c r="P142"/>
  <c r="O144"/>
  <c r="N144"/>
  <c r="P144"/>
  <c r="P124"/>
  <c r="N124"/>
  <c r="O124"/>
  <c r="O146" i="30"/>
  <c r="N146"/>
  <c r="P146"/>
  <c r="N145"/>
  <c r="P145"/>
  <c r="O145"/>
  <c r="N144"/>
  <c r="P144"/>
  <c r="O144"/>
  <c r="P66"/>
  <c r="N66"/>
  <c r="O66"/>
  <c r="O125"/>
  <c r="P125"/>
  <c r="N125"/>
  <c r="N127"/>
  <c r="P127"/>
  <c r="O127"/>
  <c r="N129"/>
  <c r="P129"/>
  <c r="O129"/>
  <c r="N131"/>
  <c r="P131"/>
  <c r="O131"/>
  <c r="N133"/>
  <c r="P133"/>
  <c r="O133"/>
  <c r="N135"/>
  <c r="P135"/>
  <c r="O135"/>
  <c r="N137"/>
  <c r="P137"/>
  <c r="O137"/>
  <c r="N139"/>
  <c r="P139"/>
  <c r="O139"/>
  <c r="N141"/>
  <c r="P141"/>
  <c r="O141"/>
  <c r="N143"/>
  <c r="P143"/>
  <c r="O143"/>
  <c r="O126"/>
  <c r="N126"/>
  <c r="P126"/>
  <c r="O128"/>
  <c r="N128"/>
  <c r="P128"/>
  <c r="O130"/>
  <c r="N130"/>
  <c r="P130"/>
  <c r="O132"/>
  <c r="N132"/>
  <c r="P132"/>
  <c r="O134"/>
  <c r="N134"/>
  <c r="P134"/>
  <c r="O136"/>
  <c r="N136"/>
  <c r="P136"/>
  <c r="O138"/>
  <c r="N138"/>
  <c r="P138"/>
  <c r="O140"/>
  <c r="N140"/>
  <c r="P140"/>
  <c r="O142"/>
  <c r="N142"/>
  <c r="P142"/>
  <c r="N147"/>
  <c r="P147"/>
  <c r="O147"/>
  <c r="O148"/>
  <c r="N148"/>
  <c r="P148"/>
  <c r="N149"/>
  <c r="P149"/>
  <c r="O149"/>
  <c r="O150"/>
  <c r="N150"/>
  <c r="P150"/>
  <c r="N151"/>
  <c r="P151"/>
  <c r="O151"/>
  <c r="O152"/>
  <c r="N152"/>
  <c r="P152"/>
  <c r="N71"/>
  <c r="P71"/>
  <c r="O71"/>
  <c r="P10"/>
  <c r="N10"/>
  <c r="O10"/>
  <c r="N11"/>
  <c r="P11"/>
  <c r="O11"/>
  <c r="N67"/>
  <c r="P67"/>
  <c r="O67"/>
  <c r="O68"/>
  <c r="N68"/>
  <c r="P68"/>
  <c r="N69"/>
  <c r="P69"/>
  <c r="O69"/>
  <c r="O70"/>
  <c r="N70"/>
  <c r="P70"/>
  <c r="O144" i="28"/>
  <c r="N144"/>
  <c r="P144"/>
  <c r="O146"/>
  <c r="N146"/>
  <c r="P146"/>
  <c r="N145"/>
  <c r="P145"/>
  <c r="O145"/>
  <c r="O11"/>
  <c r="P11"/>
  <c r="N11"/>
  <c r="E75"/>
  <c r="O67"/>
  <c r="P67"/>
  <c r="N67"/>
  <c r="N127"/>
  <c r="P127"/>
  <c r="O127"/>
  <c r="N131"/>
  <c r="P131"/>
  <c r="O131"/>
  <c r="N135"/>
  <c r="P135"/>
  <c r="O135"/>
  <c r="N139"/>
  <c r="P139"/>
  <c r="O139"/>
  <c r="N143"/>
  <c r="P143"/>
  <c r="O143"/>
  <c r="O126"/>
  <c r="N126"/>
  <c r="P126"/>
  <c r="O128"/>
  <c r="N128"/>
  <c r="P128"/>
  <c r="O130"/>
  <c r="N130"/>
  <c r="P130"/>
  <c r="O132"/>
  <c r="N132"/>
  <c r="P132"/>
  <c r="O134"/>
  <c r="N134"/>
  <c r="P134"/>
  <c r="O136"/>
  <c r="N136"/>
  <c r="P136"/>
  <c r="O138"/>
  <c r="N138"/>
  <c r="P138"/>
  <c r="O140"/>
  <c r="N140"/>
  <c r="P140"/>
  <c r="O142"/>
  <c r="N142"/>
  <c r="P142"/>
  <c r="N147"/>
  <c r="P147"/>
  <c r="O147"/>
  <c r="O148"/>
  <c r="N148"/>
  <c r="P148"/>
  <c r="P10"/>
  <c r="N10"/>
  <c r="O10"/>
  <c r="P12"/>
  <c r="N12"/>
  <c r="O12"/>
  <c r="O125"/>
  <c r="P125"/>
  <c r="N125"/>
  <c r="N129"/>
  <c r="P129"/>
  <c r="O129"/>
  <c r="N133"/>
  <c r="P133"/>
  <c r="O133"/>
  <c r="N137"/>
  <c r="P137"/>
  <c r="O137"/>
  <c r="N141"/>
  <c r="P141"/>
  <c r="O141"/>
  <c r="S18" i="16"/>
  <c r="S78" s="1"/>
  <c r="R164" i="40"/>
  <c r="G43" i="31"/>
  <c r="D117" i="40"/>
  <c r="A145" i="39"/>
  <c r="A147" s="1"/>
  <c r="A149" s="1"/>
  <c r="R13" i="32"/>
  <c r="R76" i="40"/>
  <c r="R165" i="36"/>
  <c r="E16"/>
  <c r="R16"/>
  <c r="R16" i="40"/>
  <c r="G5" i="39"/>
  <c r="G6" s="1"/>
  <c r="F93"/>
  <c r="G92"/>
  <c r="S88"/>
  <c r="S45"/>
  <c r="F50"/>
  <c r="G49"/>
  <c r="E16" i="40"/>
  <c r="D59"/>
  <c r="E76"/>
  <c r="S78"/>
  <c r="E164"/>
  <c r="R16" i="38"/>
  <c r="E16"/>
  <c r="R164"/>
  <c r="E76"/>
  <c r="F50" i="37"/>
  <c r="G49"/>
  <c r="F93"/>
  <c r="G92"/>
  <c r="S88"/>
  <c r="S45"/>
  <c r="G5"/>
  <c r="R76" i="38"/>
  <c r="S78"/>
  <c r="S166"/>
  <c r="D59"/>
  <c r="E164"/>
  <c r="D59" i="36"/>
  <c r="S90" i="35"/>
  <c r="S45"/>
  <c r="F50"/>
  <c r="G49"/>
  <c r="G5"/>
  <c r="G94"/>
  <c r="R77" i="36"/>
  <c r="S79"/>
  <c r="S167"/>
  <c r="E165"/>
  <c r="R16" i="34"/>
  <c r="R167"/>
  <c r="E16"/>
  <c r="F95" i="33"/>
  <c r="G94"/>
  <c r="F50"/>
  <c r="G49"/>
  <c r="S79" i="34"/>
  <c r="S169"/>
  <c r="E77"/>
  <c r="G5" i="33"/>
  <c r="S45"/>
  <c r="D59" i="34"/>
  <c r="E167"/>
  <c r="G5" i="31"/>
  <c r="G6" s="1"/>
  <c r="G44"/>
  <c r="H43"/>
  <c r="S39"/>
  <c r="E13" i="32"/>
  <c r="E74"/>
  <c r="R165"/>
  <c r="F89" i="31"/>
  <c r="G88"/>
  <c r="D115" i="32"/>
  <c r="D56"/>
  <c r="R74"/>
  <c r="E165"/>
  <c r="S167"/>
  <c r="G90" i="29"/>
  <c r="H90" s="1"/>
  <c r="E14" i="30"/>
  <c r="R75"/>
  <c r="R75" i="28"/>
  <c r="R14" i="30"/>
  <c r="E75"/>
  <c r="R157"/>
  <c r="G5" i="29"/>
  <c r="G6" s="1"/>
  <c r="E15" i="28"/>
  <c r="R157"/>
  <c r="H5" i="29"/>
  <c r="S41"/>
  <c r="G45"/>
  <c r="D57" i="30"/>
  <c r="S77"/>
  <c r="E157"/>
  <c r="F48" i="27"/>
  <c r="G47"/>
  <c r="F91"/>
  <c r="G90"/>
  <c r="G5"/>
  <c r="S43"/>
  <c r="D58" i="28"/>
  <c r="S77"/>
  <c r="E157"/>
  <c r="K66" i="15" a="1"/>
  <c r="K66" s="1"/>
  <c r="L66" a="1"/>
  <c r="L66" s="1"/>
  <c r="M66" a="1"/>
  <c r="M66" s="1"/>
  <c r="N66" a="1"/>
  <c r="N66" s="1"/>
  <c r="O66" a="1"/>
  <c r="O66" s="1"/>
  <c r="P66" a="1"/>
  <c r="P66" s="1"/>
  <c r="Q66" a="1"/>
  <c r="Q66" s="1"/>
  <c r="R66" a="1"/>
  <c r="R66" s="1"/>
  <c r="S66" a="1"/>
  <c r="S66" s="1"/>
  <c r="T66" a="1"/>
  <c r="T66" s="1"/>
  <c r="U66" a="1"/>
  <c r="U66" s="1"/>
  <c r="S159" i="26"/>
  <c r="Q156"/>
  <c r="S156" s="1"/>
  <c r="R151"/>
  <c r="E151"/>
  <c r="D151"/>
  <c r="R150"/>
  <c r="E150"/>
  <c r="D150"/>
  <c r="R149"/>
  <c r="E149"/>
  <c r="D149"/>
  <c r="R148"/>
  <c r="E148"/>
  <c r="D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R125"/>
  <c r="E125"/>
  <c r="D125"/>
  <c r="A118"/>
  <c r="S77"/>
  <c r="R67"/>
  <c r="E67"/>
  <c r="D67"/>
  <c r="C67"/>
  <c r="A60"/>
  <c r="R13"/>
  <c r="E13"/>
  <c r="D13"/>
  <c r="C13"/>
  <c r="R12"/>
  <c r="E12"/>
  <c r="D12"/>
  <c r="C12"/>
  <c r="R11"/>
  <c r="E11"/>
  <c r="D11"/>
  <c r="C11"/>
  <c r="R10"/>
  <c r="E10"/>
  <c r="D10"/>
  <c r="C10"/>
  <c r="D116"/>
  <c r="D147" i="25"/>
  <c r="D145"/>
  <c r="D143"/>
  <c r="D141"/>
  <c r="D139"/>
  <c r="D137"/>
  <c r="D135"/>
  <c r="D133"/>
  <c r="D131"/>
  <c r="D129"/>
  <c r="D127"/>
  <c r="D125"/>
  <c r="D123"/>
  <c r="D121"/>
  <c r="D119"/>
  <c r="D117"/>
  <c r="D115"/>
  <c r="D113"/>
  <c r="D111"/>
  <c r="A111"/>
  <c r="A113" s="1"/>
  <c r="A115" s="1"/>
  <c r="A117" s="1"/>
  <c r="A119" s="1"/>
  <c r="A121" s="1"/>
  <c r="A123" s="1"/>
  <c r="A125" s="1"/>
  <c r="A127" s="1"/>
  <c r="A129" s="1"/>
  <c r="A131" s="1"/>
  <c r="A133" s="1"/>
  <c r="A135" s="1"/>
  <c r="A137" s="1"/>
  <c r="A139" s="1"/>
  <c r="A141" s="1"/>
  <c r="A143" s="1"/>
  <c r="A145" s="1"/>
  <c r="A147" s="1"/>
  <c r="A149" s="1"/>
  <c r="A151" s="1"/>
  <c r="A153" s="1"/>
  <c r="D109"/>
  <c r="D107"/>
  <c r="D105"/>
  <c r="D103"/>
  <c r="D101"/>
  <c r="D99"/>
  <c r="D97"/>
  <c r="D95"/>
  <c r="A95"/>
  <c r="A97" s="1"/>
  <c r="A99" s="1"/>
  <c r="A101" s="1"/>
  <c r="A103" s="1"/>
  <c r="A105" s="1"/>
  <c r="D93"/>
  <c r="E89"/>
  <c r="F90" s="1"/>
  <c r="F91" s="1"/>
  <c r="D62"/>
  <c r="C62"/>
  <c r="D58"/>
  <c r="C58"/>
  <c r="D56"/>
  <c r="C56"/>
  <c r="D54"/>
  <c r="C54"/>
  <c r="D52"/>
  <c r="C52"/>
  <c r="A52"/>
  <c r="A54" s="1"/>
  <c r="A56" s="1"/>
  <c r="A58" s="1"/>
  <c r="A60" s="1"/>
  <c r="A62" s="1"/>
  <c r="D50"/>
  <c r="C50"/>
  <c r="E46"/>
  <c r="F47" s="1"/>
  <c r="F48" s="1"/>
  <c r="D12"/>
  <c r="C12"/>
  <c r="D10"/>
  <c r="C10"/>
  <c r="A10"/>
  <c r="A12" s="1"/>
  <c r="A14" s="1"/>
  <c r="D8"/>
  <c r="C8"/>
  <c r="F5"/>
  <c r="G5" s="1"/>
  <c r="S86"/>
  <c r="S163" i="24"/>
  <c r="Q160"/>
  <c r="S160" s="1"/>
  <c r="R152"/>
  <c r="E152"/>
  <c r="D152"/>
  <c r="R151"/>
  <c r="E151"/>
  <c r="D151"/>
  <c r="R150"/>
  <c r="E150"/>
  <c r="D150"/>
  <c r="R149"/>
  <c r="E149"/>
  <c r="D149"/>
  <c r="R148"/>
  <c r="E148"/>
  <c r="D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A119"/>
  <c r="S78"/>
  <c r="R70"/>
  <c r="E70"/>
  <c r="D70"/>
  <c r="C70"/>
  <c r="R69"/>
  <c r="E69"/>
  <c r="D69"/>
  <c r="C69"/>
  <c r="R68"/>
  <c r="E68"/>
  <c r="D68"/>
  <c r="C68"/>
  <c r="R67"/>
  <c r="E67"/>
  <c r="D67"/>
  <c r="C67"/>
  <c r="A60"/>
  <c r="R13"/>
  <c r="E13"/>
  <c r="D13"/>
  <c r="C13"/>
  <c r="R12"/>
  <c r="E12"/>
  <c r="D12"/>
  <c r="C12"/>
  <c r="R11"/>
  <c r="E11"/>
  <c r="D11"/>
  <c r="C11"/>
  <c r="R10"/>
  <c r="E10"/>
  <c r="D10"/>
  <c r="C10"/>
  <c r="D58"/>
  <c r="D157" i="23"/>
  <c r="C157"/>
  <c r="D155"/>
  <c r="C155"/>
  <c r="D153"/>
  <c r="C153"/>
  <c r="D151"/>
  <c r="C151"/>
  <c r="D149"/>
  <c r="C149"/>
  <c r="D147"/>
  <c r="C147"/>
  <c r="D145"/>
  <c r="D141"/>
  <c r="D139"/>
  <c r="D137"/>
  <c r="D135"/>
  <c r="D133"/>
  <c r="D131"/>
  <c r="D129"/>
  <c r="D127"/>
  <c r="D125"/>
  <c r="D123"/>
  <c r="D121"/>
  <c r="D119"/>
  <c r="D117"/>
  <c r="D115"/>
  <c r="D113"/>
  <c r="D111"/>
  <c r="D109"/>
  <c r="D107"/>
  <c r="D105"/>
  <c r="D103"/>
  <c r="D101"/>
  <c r="D99"/>
  <c r="D97"/>
  <c r="A97"/>
  <c r="A99" s="1"/>
  <c r="A101" s="1"/>
  <c r="A103" s="1"/>
  <c r="A105" s="1"/>
  <c r="A107" s="1"/>
  <c r="D95"/>
  <c r="E91"/>
  <c r="F92" s="1"/>
  <c r="D64"/>
  <c r="C64"/>
  <c r="D58"/>
  <c r="C58"/>
  <c r="D56"/>
  <c r="C56"/>
  <c r="D54"/>
  <c r="C54"/>
  <c r="D52"/>
  <c r="C52"/>
  <c r="A52"/>
  <c r="A54" s="1"/>
  <c r="A56" s="1"/>
  <c r="A58" s="1"/>
  <c r="A60" s="1"/>
  <c r="A62" s="1"/>
  <c r="A64" s="1"/>
  <c r="D50"/>
  <c r="C50"/>
  <c r="E46"/>
  <c r="F47" s="1"/>
  <c r="D14"/>
  <c r="C14"/>
  <c r="D12"/>
  <c r="C12"/>
  <c r="D10"/>
  <c r="C10"/>
  <c r="A10"/>
  <c r="A12" s="1"/>
  <c r="A14" s="1"/>
  <c r="D8"/>
  <c r="C8"/>
  <c r="F5"/>
  <c r="F6" s="1"/>
  <c r="S88"/>
  <c r="E89" i="21"/>
  <c r="E46"/>
  <c r="E48" i="19"/>
  <c r="F49" s="1"/>
  <c r="E91"/>
  <c r="S164" i="22"/>
  <c r="Q161"/>
  <c r="S161" s="1"/>
  <c r="R157"/>
  <c r="E157"/>
  <c r="D157"/>
  <c r="C157"/>
  <c r="R156"/>
  <c r="E156"/>
  <c r="D156"/>
  <c r="C156"/>
  <c r="R155"/>
  <c r="E155"/>
  <c r="D155"/>
  <c r="C155"/>
  <c r="R154"/>
  <c r="E154"/>
  <c r="D154"/>
  <c r="C154"/>
  <c r="R153"/>
  <c r="E153"/>
  <c r="D153"/>
  <c r="C153"/>
  <c r="R152"/>
  <c r="E152"/>
  <c r="D152"/>
  <c r="C152"/>
  <c r="R151"/>
  <c r="E151"/>
  <c r="D151"/>
  <c r="C151"/>
  <c r="R150"/>
  <c r="E150"/>
  <c r="D150"/>
  <c r="C150"/>
  <c r="R149"/>
  <c r="E149"/>
  <c r="D149"/>
  <c r="R148"/>
  <c r="E148"/>
  <c r="D148"/>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R125"/>
  <c r="E125"/>
  <c r="D125"/>
  <c r="A118"/>
  <c r="S77"/>
  <c r="R73"/>
  <c r="E73"/>
  <c r="D73"/>
  <c r="C73"/>
  <c r="R72"/>
  <c r="E72"/>
  <c r="D72"/>
  <c r="C72"/>
  <c r="R71"/>
  <c r="E71"/>
  <c r="D71"/>
  <c r="C71"/>
  <c r="R70"/>
  <c r="E70"/>
  <c r="D70"/>
  <c r="C70"/>
  <c r="R69"/>
  <c r="E69"/>
  <c r="D69"/>
  <c r="C69"/>
  <c r="R68"/>
  <c r="E68"/>
  <c r="D68"/>
  <c r="C68"/>
  <c r="R67"/>
  <c r="E67"/>
  <c r="D67"/>
  <c r="C67"/>
  <c r="A60"/>
  <c r="R13"/>
  <c r="E13"/>
  <c r="D13"/>
  <c r="C13"/>
  <c r="R12"/>
  <c r="E12"/>
  <c r="D12"/>
  <c r="C12"/>
  <c r="R11"/>
  <c r="E11"/>
  <c r="D11"/>
  <c r="C11"/>
  <c r="R10"/>
  <c r="E10"/>
  <c r="D10"/>
  <c r="C10"/>
  <c r="D116"/>
  <c r="D161" i="21"/>
  <c r="C161"/>
  <c r="D159"/>
  <c r="C159"/>
  <c r="D157"/>
  <c r="C157"/>
  <c r="D155"/>
  <c r="C155"/>
  <c r="D153"/>
  <c r="C153"/>
  <c r="D151"/>
  <c r="C151"/>
  <c r="D149"/>
  <c r="C149"/>
  <c r="D147"/>
  <c r="C147"/>
  <c r="D145"/>
  <c r="C145"/>
  <c r="D143"/>
  <c r="C143"/>
  <c r="D141"/>
  <c r="D139"/>
  <c r="D137"/>
  <c r="D135"/>
  <c r="D133"/>
  <c r="D131"/>
  <c r="D129"/>
  <c r="D127"/>
  <c r="D125"/>
  <c r="D123"/>
  <c r="D121"/>
  <c r="D119"/>
  <c r="D117"/>
  <c r="D115"/>
  <c r="D113"/>
  <c r="D111"/>
  <c r="D109"/>
  <c r="D107"/>
  <c r="D105"/>
  <c r="D103"/>
  <c r="D101"/>
  <c r="D99"/>
  <c r="D97"/>
  <c r="D95"/>
  <c r="A95"/>
  <c r="A97" s="1"/>
  <c r="A99" s="1"/>
  <c r="A101" s="1"/>
  <c r="A103" s="1"/>
  <c r="A105" s="1"/>
  <c r="A107" s="1"/>
  <c r="A109" s="1"/>
  <c r="A111" s="1"/>
  <c r="A113" s="1"/>
  <c r="A115" s="1"/>
  <c r="A117" s="1"/>
  <c r="A119" s="1"/>
  <c r="A121" s="1"/>
  <c r="A123" s="1"/>
  <c r="A125" s="1"/>
  <c r="A127" s="1"/>
  <c r="A129" s="1"/>
  <c r="A131" s="1"/>
  <c r="A133" s="1"/>
  <c r="A135" s="1"/>
  <c r="A137" s="1"/>
  <c r="A139" s="1"/>
  <c r="A141" s="1"/>
  <c r="A143" s="1"/>
  <c r="A145" s="1"/>
  <c r="A147" s="1"/>
  <c r="A149" s="1"/>
  <c r="A151" s="1"/>
  <c r="A153" s="1"/>
  <c r="A155" s="1"/>
  <c r="A157" s="1"/>
  <c r="A159" s="1"/>
  <c r="A161" s="1"/>
  <c r="A163" s="1"/>
  <c r="D93"/>
  <c r="F90"/>
  <c r="D62"/>
  <c r="C62"/>
  <c r="D60"/>
  <c r="C60"/>
  <c r="D58"/>
  <c r="C58"/>
  <c r="D56"/>
  <c r="C56"/>
  <c r="D54"/>
  <c r="C54"/>
  <c r="D52"/>
  <c r="C52"/>
  <c r="A52"/>
  <c r="A54" s="1"/>
  <c r="A56" s="1"/>
  <c r="A58" s="1"/>
  <c r="A60" s="1"/>
  <c r="A62" s="1"/>
  <c r="D50"/>
  <c r="C50"/>
  <c r="F47"/>
  <c r="D14"/>
  <c r="C14"/>
  <c r="D12"/>
  <c r="C12"/>
  <c r="D10"/>
  <c r="C10"/>
  <c r="A10"/>
  <c r="A12" s="1"/>
  <c r="A14" s="1"/>
  <c r="D8"/>
  <c r="C8"/>
  <c r="S165" i="20"/>
  <c r="Q162"/>
  <c r="S162" s="1"/>
  <c r="R161"/>
  <c r="E161"/>
  <c r="D161"/>
  <c r="C161"/>
  <c r="R160"/>
  <c r="E160"/>
  <c r="D160"/>
  <c r="C160"/>
  <c r="R159"/>
  <c r="E159"/>
  <c r="D159"/>
  <c r="C159"/>
  <c r="R155"/>
  <c r="E155"/>
  <c r="D155"/>
  <c r="C155"/>
  <c r="R154"/>
  <c r="E154"/>
  <c r="D154"/>
  <c r="C154"/>
  <c r="R153"/>
  <c r="E153"/>
  <c r="D153"/>
  <c r="C153"/>
  <c r="R152"/>
  <c r="E152"/>
  <c r="D152"/>
  <c r="C152"/>
  <c r="R151"/>
  <c r="E151"/>
  <c r="D151"/>
  <c r="C151"/>
  <c r="R147"/>
  <c r="E147"/>
  <c r="D147"/>
  <c r="R146"/>
  <c r="E146"/>
  <c r="D146"/>
  <c r="R145"/>
  <c r="E145"/>
  <c r="D145"/>
  <c r="R144"/>
  <c r="E144"/>
  <c r="D144"/>
  <c r="R143"/>
  <c r="E143"/>
  <c r="D143"/>
  <c r="R142"/>
  <c r="E142"/>
  <c r="D142"/>
  <c r="R141"/>
  <c r="E141"/>
  <c r="D141"/>
  <c r="R140"/>
  <c r="E140"/>
  <c r="D140"/>
  <c r="R139"/>
  <c r="E139"/>
  <c r="D139"/>
  <c r="R138"/>
  <c r="E138"/>
  <c r="D138"/>
  <c r="R137"/>
  <c r="E137"/>
  <c r="D137"/>
  <c r="R136"/>
  <c r="E136"/>
  <c r="D136"/>
  <c r="R135"/>
  <c r="E135"/>
  <c r="D135"/>
  <c r="R134"/>
  <c r="E134"/>
  <c r="D134"/>
  <c r="R133"/>
  <c r="E133"/>
  <c r="D133"/>
  <c r="R132"/>
  <c r="E132"/>
  <c r="D132"/>
  <c r="R131"/>
  <c r="E131"/>
  <c r="D131"/>
  <c r="R130"/>
  <c r="E130"/>
  <c r="D130"/>
  <c r="R129"/>
  <c r="E129"/>
  <c r="D129"/>
  <c r="R128"/>
  <c r="E128"/>
  <c r="D128"/>
  <c r="R127"/>
  <c r="E127"/>
  <c r="D127"/>
  <c r="R126"/>
  <c r="E126"/>
  <c r="D126"/>
  <c r="A119"/>
  <c r="S78"/>
  <c r="R74"/>
  <c r="E74"/>
  <c r="O74" s="1"/>
  <c r="D74"/>
  <c r="C74"/>
  <c r="R73"/>
  <c r="E73"/>
  <c r="O73" s="1"/>
  <c r="D73"/>
  <c r="C73"/>
  <c r="R72"/>
  <c r="E72"/>
  <c r="O72" s="1"/>
  <c r="D72"/>
  <c r="C72"/>
  <c r="R71"/>
  <c r="E71"/>
  <c r="O71" s="1"/>
  <c r="D71"/>
  <c r="C71"/>
  <c r="R70"/>
  <c r="E70"/>
  <c r="O70" s="1"/>
  <c r="D70"/>
  <c r="C70"/>
  <c r="R69"/>
  <c r="E69"/>
  <c r="O69" s="1"/>
  <c r="D69"/>
  <c r="C69"/>
  <c r="R68"/>
  <c r="E68"/>
  <c r="O68" s="1"/>
  <c r="D68"/>
  <c r="C68"/>
  <c r="A61"/>
  <c r="R12"/>
  <c r="E12"/>
  <c r="O12" s="1"/>
  <c r="D12"/>
  <c r="C12"/>
  <c r="R11"/>
  <c r="E11"/>
  <c r="O11" s="1"/>
  <c r="D11"/>
  <c r="C11"/>
  <c r="R10"/>
  <c r="E10"/>
  <c r="O10" s="1"/>
  <c r="D10"/>
  <c r="C10"/>
  <c r="D59"/>
  <c r="D165" i="19"/>
  <c r="C165"/>
  <c r="D163"/>
  <c r="C163"/>
  <c r="D161"/>
  <c r="D153"/>
  <c r="D151"/>
  <c r="D149"/>
  <c r="D147"/>
  <c r="D145"/>
  <c r="D137"/>
  <c r="D135"/>
  <c r="D133"/>
  <c r="D131"/>
  <c r="D129"/>
  <c r="D127"/>
  <c r="D125"/>
  <c r="D123"/>
  <c r="D121"/>
  <c r="D119"/>
  <c r="D117"/>
  <c r="D115"/>
  <c r="D113"/>
  <c r="A113"/>
  <c r="A115" s="1"/>
  <c r="A117" s="1"/>
  <c r="A119" s="1"/>
  <c r="A121" s="1"/>
  <c r="A123" s="1"/>
  <c r="A125" s="1"/>
  <c r="A127" s="1"/>
  <c r="A129" s="1"/>
  <c r="A131" s="1"/>
  <c r="A133" s="1"/>
  <c r="A135" s="1"/>
  <c r="D111"/>
  <c r="D109"/>
  <c r="D107"/>
  <c r="D105"/>
  <c r="D103"/>
  <c r="D101"/>
  <c r="D99"/>
  <c r="D97"/>
  <c r="A97"/>
  <c r="A99" s="1"/>
  <c r="A101" s="1"/>
  <c r="A103" s="1"/>
  <c r="A105" s="1"/>
  <c r="A107" s="1"/>
  <c r="D95"/>
  <c r="F92"/>
  <c r="D64"/>
  <c r="C64"/>
  <c r="D62"/>
  <c r="C62"/>
  <c r="D60"/>
  <c r="C60"/>
  <c r="D58"/>
  <c r="C58"/>
  <c r="D56"/>
  <c r="C56"/>
  <c r="D54"/>
  <c r="C54"/>
  <c r="A54"/>
  <c r="D52"/>
  <c r="C52"/>
  <c r="D16"/>
  <c r="C16"/>
  <c r="D12"/>
  <c r="C12"/>
  <c r="D10"/>
  <c r="C10"/>
  <c r="A10"/>
  <c r="D8"/>
  <c r="C8"/>
  <c r="S165" i="16"/>
  <c r="C64" i="14"/>
  <c r="D64"/>
  <c r="D165"/>
  <c r="C165"/>
  <c r="D163"/>
  <c r="C163"/>
  <c r="D161"/>
  <c r="C161"/>
  <c r="D153"/>
  <c r="C153"/>
  <c r="D151"/>
  <c r="C151"/>
  <c r="D149"/>
  <c r="C149"/>
  <c r="D147"/>
  <c r="C147"/>
  <c r="D145"/>
  <c r="C145"/>
  <c r="D137"/>
  <c r="D135"/>
  <c r="D133"/>
  <c r="D131"/>
  <c r="D129"/>
  <c r="D127"/>
  <c r="D125"/>
  <c r="D123"/>
  <c r="D121"/>
  <c r="D119"/>
  <c r="D117"/>
  <c r="D115"/>
  <c r="D113"/>
  <c r="A113"/>
  <c r="A115" s="1"/>
  <c r="A117" s="1"/>
  <c r="A119" s="1"/>
  <c r="A121" s="1"/>
  <c r="A123" s="1"/>
  <c r="A125" s="1"/>
  <c r="A127" s="1"/>
  <c r="A129" s="1"/>
  <c r="A131" s="1"/>
  <c r="A133" s="1"/>
  <c r="A147" s="1"/>
  <c r="A149" s="1"/>
  <c r="A151" s="1"/>
  <c r="D111"/>
  <c r="D109"/>
  <c r="D107"/>
  <c r="D105"/>
  <c r="D103"/>
  <c r="D101"/>
  <c r="D99"/>
  <c r="D97"/>
  <c r="A97"/>
  <c r="A99" s="1"/>
  <c r="A101" s="1"/>
  <c r="A103" s="1"/>
  <c r="A105" s="1"/>
  <c r="A107" s="1"/>
  <c r="D95"/>
  <c r="R151" i="16"/>
  <c r="R126"/>
  <c r="R68"/>
  <c r="R11"/>
  <c r="R10"/>
  <c r="A119"/>
  <c r="Q162"/>
  <c r="S162" s="1"/>
  <c r="E151"/>
  <c r="N151" s="1"/>
  <c r="D151"/>
  <c r="C151"/>
  <c r="E126"/>
  <c r="N126" s="1"/>
  <c r="D126"/>
  <c r="U65" i="15"/>
  <c r="K65"/>
  <c r="L65"/>
  <c r="M65"/>
  <c r="N65"/>
  <c r="O65"/>
  <c r="P65"/>
  <c r="Q65"/>
  <c r="R65"/>
  <c r="S65"/>
  <c r="T65"/>
  <c r="J65"/>
  <c r="F65"/>
  <c r="G65"/>
  <c r="H65"/>
  <c r="A61" i="16"/>
  <c r="E68"/>
  <c r="N68" s="1"/>
  <c r="D68"/>
  <c r="C68"/>
  <c r="C62" i="14"/>
  <c r="C60"/>
  <c r="C58"/>
  <c r="C56"/>
  <c r="C54"/>
  <c r="A54"/>
  <c r="A56" s="1"/>
  <c r="A58" s="1"/>
  <c r="A60" s="1"/>
  <c r="A62" s="1"/>
  <c r="A64" s="1"/>
  <c r="C52"/>
  <c r="C147" i="25"/>
  <c r="C115"/>
  <c r="C128" i="26"/>
  <c r="C95" i="23"/>
  <c r="A3" i="15"/>
  <c r="A3" i="14" s="1"/>
  <c r="A47" s="1"/>
  <c r="A2" i="15"/>
  <c r="A2" i="16" s="1"/>
  <c r="A60" s="1"/>
  <c r="A1" i="15"/>
  <c r="C11" i="16"/>
  <c r="D11"/>
  <c r="E11"/>
  <c r="E10"/>
  <c r="D10"/>
  <c r="C10"/>
  <c r="D59"/>
  <c r="C10" i="14"/>
  <c r="D12"/>
  <c r="C16"/>
  <c r="A10"/>
  <c r="A6" i="15"/>
  <c r="G91" i="29" l="1"/>
  <c r="O16" i="38"/>
  <c r="O10" i="16"/>
  <c r="N10"/>
  <c r="H5" i="39"/>
  <c r="P145" i="26"/>
  <c r="N145"/>
  <c r="O145"/>
  <c r="P129"/>
  <c r="N129"/>
  <c r="O129"/>
  <c r="O144"/>
  <c r="P144"/>
  <c r="N144"/>
  <c r="O146"/>
  <c r="P146"/>
  <c r="N146"/>
  <c r="O143"/>
  <c r="P143"/>
  <c r="N143"/>
  <c r="O10"/>
  <c r="P10"/>
  <c r="N10"/>
  <c r="P11"/>
  <c r="N11"/>
  <c r="O11"/>
  <c r="O12"/>
  <c r="P12"/>
  <c r="N12"/>
  <c r="P13"/>
  <c r="N13"/>
  <c r="O13"/>
  <c r="O125"/>
  <c r="P125"/>
  <c r="N125"/>
  <c r="O127"/>
  <c r="P127"/>
  <c r="N127"/>
  <c r="O131"/>
  <c r="P131"/>
  <c r="N131"/>
  <c r="O133"/>
  <c r="P133"/>
  <c r="N133"/>
  <c r="O135"/>
  <c r="P135"/>
  <c r="N135"/>
  <c r="O137"/>
  <c r="P137"/>
  <c r="N137"/>
  <c r="O139"/>
  <c r="P139"/>
  <c r="N139"/>
  <c r="O141"/>
  <c r="P141"/>
  <c r="N141"/>
  <c r="O147"/>
  <c r="P147"/>
  <c r="N147"/>
  <c r="O149"/>
  <c r="P149"/>
  <c r="N149"/>
  <c r="O151"/>
  <c r="P151"/>
  <c r="N151"/>
  <c r="O67"/>
  <c r="P67"/>
  <c r="N67"/>
  <c r="P126"/>
  <c r="N126"/>
  <c r="O126"/>
  <c r="P128"/>
  <c r="N128"/>
  <c r="O128"/>
  <c r="P130"/>
  <c r="N130"/>
  <c r="O130"/>
  <c r="P132"/>
  <c r="N132"/>
  <c r="O132"/>
  <c r="P134"/>
  <c r="N134"/>
  <c r="O134"/>
  <c r="P136"/>
  <c r="N136"/>
  <c r="O136"/>
  <c r="P138"/>
  <c r="N138"/>
  <c r="O138"/>
  <c r="P140"/>
  <c r="N140"/>
  <c r="O140"/>
  <c r="P142"/>
  <c r="N142"/>
  <c r="O142"/>
  <c r="P148"/>
  <c r="N148"/>
  <c r="O148"/>
  <c r="P150"/>
  <c r="N150"/>
  <c r="O150"/>
  <c r="N131" i="24"/>
  <c r="P131"/>
  <c r="O131"/>
  <c r="O145"/>
  <c r="N145"/>
  <c r="P145"/>
  <c r="O147"/>
  <c r="N147"/>
  <c r="P147"/>
  <c r="N146"/>
  <c r="P146"/>
  <c r="O146"/>
  <c r="N148"/>
  <c r="P148"/>
  <c r="O148"/>
  <c r="O67"/>
  <c r="P67"/>
  <c r="N67"/>
  <c r="N68"/>
  <c r="P68"/>
  <c r="O68"/>
  <c r="O69"/>
  <c r="N69"/>
  <c r="P69"/>
  <c r="N70"/>
  <c r="P70"/>
  <c r="O70"/>
  <c r="N127"/>
  <c r="P127"/>
  <c r="O127"/>
  <c r="N129"/>
  <c r="P129"/>
  <c r="O129"/>
  <c r="N133"/>
  <c r="P133"/>
  <c r="O133"/>
  <c r="N135"/>
  <c r="P135"/>
  <c r="O135"/>
  <c r="N137"/>
  <c r="P137"/>
  <c r="O137"/>
  <c r="N139"/>
  <c r="P139"/>
  <c r="O139"/>
  <c r="N141"/>
  <c r="P141"/>
  <c r="O141"/>
  <c r="N143"/>
  <c r="P143"/>
  <c r="O143"/>
  <c r="N149"/>
  <c r="P149"/>
  <c r="O149"/>
  <c r="N151"/>
  <c r="P151"/>
  <c r="O151"/>
  <c r="O10"/>
  <c r="P10"/>
  <c r="N10"/>
  <c r="O11"/>
  <c r="N11"/>
  <c r="P11"/>
  <c r="N12"/>
  <c r="P12"/>
  <c r="O12"/>
  <c r="O13"/>
  <c r="N13"/>
  <c r="P13"/>
  <c r="O126"/>
  <c r="P126"/>
  <c r="N126"/>
  <c r="O128"/>
  <c r="N128"/>
  <c r="P128"/>
  <c r="O130"/>
  <c r="N130"/>
  <c r="P130"/>
  <c r="O132"/>
  <c r="N132"/>
  <c r="P132"/>
  <c r="O134"/>
  <c r="N134"/>
  <c r="P134"/>
  <c r="O136"/>
  <c r="N136"/>
  <c r="P136"/>
  <c r="O138"/>
  <c r="N138"/>
  <c r="P138"/>
  <c r="O140"/>
  <c r="N140"/>
  <c r="P140"/>
  <c r="O142"/>
  <c r="N142"/>
  <c r="P142"/>
  <c r="O144"/>
  <c r="N144"/>
  <c r="P144"/>
  <c r="O150"/>
  <c r="N150"/>
  <c r="P150"/>
  <c r="O152"/>
  <c r="N152"/>
  <c r="P152"/>
  <c r="O145" i="22"/>
  <c r="N145"/>
  <c r="P145"/>
  <c r="O147"/>
  <c r="N147"/>
  <c r="P147"/>
  <c r="O149"/>
  <c r="N149"/>
  <c r="P149"/>
  <c r="N146"/>
  <c r="P146"/>
  <c r="O146"/>
  <c r="N148"/>
  <c r="P148"/>
  <c r="O148"/>
  <c r="O142"/>
  <c r="N142"/>
  <c r="P142"/>
  <c r="N143"/>
  <c r="P143"/>
  <c r="O143"/>
  <c r="N144"/>
  <c r="P144"/>
  <c r="O144"/>
  <c r="N11" i="16"/>
  <c r="P11"/>
  <c r="O11"/>
  <c r="O127" i="20"/>
  <c r="N127"/>
  <c r="P127"/>
  <c r="O129"/>
  <c r="N129"/>
  <c r="P129"/>
  <c r="O131"/>
  <c r="N131"/>
  <c r="P131"/>
  <c r="O133"/>
  <c r="N133"/>
  <c r="P133"/>
  <c r="O135"/>
  <c r="N135"/>
  <c r="P135"/>
  <c r="O137"/>
  <c r="N137"/>
  <c r="P137"/>
  <c r="O139"/>
  <c r="N139"/>
  <c r="P139"/>
  <c r="O141"/>
  <c r="N141"/>
  <c r="P141"/>
  <c r="O143"/>
  <c r="N143"/>
  <c r="P143"/>
  <c r="O145"/>
  <c r="N145"/>
  <c r="P145"/>
  <c r="O147"/>
  <c r="N147"/>
  <c r="P147"/>
  <c r="N151"/>
  <c r="P151"/>
  <c r="O151"/>
  <c r="O152"/>
  <c r="N152"/>
  <c r="P152"/>
  <c r="N153"/>
  <c r="P153"/>
  <c r="O153"/>
  <c r="O154"/>
  <c r="N154"/>
  <c r="P154"/>
  <c r="N155"/>
  <c r="P155"/>
  <c r="O155"/>
  <c r="O159"/>
  <c r="N159"/>
  <c r="P159"/>
  <c r="N160"/>
  <c r="P160"/>
  <c r="O160"/>
  <c r="O161"/>
  <c r="N161"/>
  <c r="P161"/>
  <c r="P10" i="22"/>
  <c r="N10"/>
  <c r="O10"/>
  <c r="O11"/>
  <c r="N11"/>
  <c r="P11"/>
  <c r="N12"/>
  <c r="P12"/>
  <c r="O12"/>
  <c r="O13"/>
  <c r="N13"/>
  <c r="P13"/>
  <c r="O125"/>
  <c r="P125"/>
  <c r="N125"/>
  <c r="N127"/>
  <c r="P127"/>
  <c r="O127"/>
  <c r="N129"/>
  <c r="P129"/>
  <c r="O129"/>
  <c r="N131"/>
  <c r="P131"/>
  <c r="O131"/>
  <c r="N133"/>
  <c r="P133"/>
  <c r="O133"/>
  <c r="N135"/>
  <c r="P135"/>
  <c r="O135"/>
  <c r="N137"/>
  <c r="P137"/>
  <c r="O137"/>
  <c r="N139"/>
  <c r="P139"/>
  <c r="O139"/>
  <c r="N141"/>
  <c r="P141"/>
  <c r="O141"/>
  <c r="O126" i="20"/>
  <c r="N126"/>
  <c r="N128"/>
  <c r="P128"/>
  <c r="O128"/>
  <c r="N130"/>
  <c r="P130"/>
  <c r="O130"/>
  <c r="N132"/>
  <c r="P132"/>
  <c r="O132"/>
  <c r="N134"/>
  <c r="P134"/>
  <c r="O134"/>
  <c r="N136"/>
  <c r="P136"/>
  <c r="O136"/>
  <c r="N138"/>
  <c r="P138"/>
  <c r="O138"/>
  <c r="N140"/>
  <c r="P140"/>
  <c r="O140"/>
  <c r="N142"/>
  <c r="P142"/>
  <c r="O142"/>
  <c r="N144"/>
  <c r="P144"/>
  <c r="O144"/>
  <c r="N146"/>
  <c r="P146"/>
  <c r="O146"/>
  <c r="P67" i="22"/>
  <c r="N67"/>
  <c r="O67"/>
  <c r="N68"/>
  <c r="P68"/>
  <c r="O68"/>
  <c r="O69"/>
  <c r="N69"/>
  <c r="P69"/>
  <c r="N70"/>
  <c r="P70"/>
  <c r="O70"/>
  <c r="O71"/>
  <c r="N71"/>
  <c r="P71"/>
  <c r="N72"/>
  <c r="P72"/>
  <c r="O72"/>
  <c r="O73"/>
  <c r="N73"/>
  <c r="P73"/>
  <c r="O126"/>
  <c r="N126"/>
  <c r="P126"/>
  <c r="O128"/>
  <c r="N128"/>
  <c r="P128"/>
  <c r="O130"/>
  <c r="N130"/>
  <c r="P130"/>
  <c r="O132"/>
  <c r="N132"/>
  <c r="P132"/>
  <c r="O134"/>
  <c r="N134"/>
  <c r="P134"/>
  <c r="O136"/>
  <c r="N136"/>
  <c r="P136"/>
  <c r="O138"/>
  <c r="N138"/>
  <c r="P138"/>
  <c r="O140"/>
  <c r="N140"/>
  <c r="P140"/>
  <c r="N150"/>
  <c r="P150"/>
  <c r="O150"/>
  <c r="O151"/>
  <c r="N151"/>
  <c r="P151"/>
  <c r="N152"/>
  <c r="P152"/>
  <c r="O152"/>
  <c r="O153"/>
  <c r="N153"/>
  <c r="P153"/>
  <c r="N154"/>
  <c r="P154"/>
  <c r="O154"/>
  <c r="O155"/>
  <c r="N155"/>
  <c r="P155"/>
  <c r="N156"/>
  <c r="P156"/>
  <c r="O156"/>
  <c r="O157"/>
  <c r="N157"/>
  <c r="P157"/>
  <c r="P68" i="20"/>
  <c r="N68"/>
  <c r="P69"/>
  <c r="N69"/>
  <c r="P70"/>
  <c r="N70"/>
  <c r="P71"/>
  <c r="N71"/>
  <c r="P72"/>
  <c r="N72"/>
  <c r="P73"/>
  <c r="N73"/>
  <c r="P74"/>
  <c r="N74"/>
  <c r="P10" i="16"/>
  <c r="P10" i="20"/>
  <c r="N10"/>
  <c r="P11"/>
  <c r="N11"/>
  <c r="P12"/>
  <c r="N12"/>
  <c r="P126"/>
  <c r="O75" i="30"/>
  <c r="O16" i="40"/>
  <c r="O16" i="36"/>
  <c r="O165"/>
  <c r="O76" i="40"/>
  <c r="N74" i="32"/>
  <c r="O164" i="40"/>
  <c r="O16" i="34"/>
  <c r="P13" i="32"/>
  <c r="P164" i="40"/>
  <c r="N13" i="32"/>
  <c r="A1" i="40"/>
  <c r="A1" i="38"/>
  <c r="A1" i="37"/>
  <c r="A1" i="36"/>
  <c r="A1" i="35"/>
  <c r="A1" i="39"/>
  <c r="A3"/>
  <c r="A4" i="40"/>
  <c r="A4" i="38"/>
  <c r="A3" i="37"/>
  <c r="A4" i="36"/>
  <c r="A3" i="35"/>
  <c r="C126" i="40"/>
  <c r="C95" i="37"/>
  <c r="C127" i="36"/>
  <c r="C95" i="39"/>
  <c r="C126" i="38"/>
  <c r="C97" i="35"/>
  <c r="C129" i="40"/>
  <c r="C101" i="37"/>
  <c r="C130" i="36"/>
  <c r="C101" i="39"/>
  <c r="C129" i="38"/>
  <c r="C103" i="35"/>
  <c r="C132" i="36"/>
  <c r="C107" i="35"/>
  <c r="C131" i="40"/>
  <c r="C105" i="37"/>
  <c r="C133" i="36"/>
  <c r="C109" i="35"/>
  <c r="C105" i="39"/>
  <c r="C131" i="38"/>
  <c r="C109" i="37"/>
  <c r="C135" i="36"/>
  <c r="C113" i="35"/>
  <c r="C133" i="40"/>
  <c r="C109" i="39"/>
  <c r="C133" i="38"/>
  <c r="C134" i="40"/>
  <c r="C111" i="39"/>
  <c r="C136" i="36"/>
  <c r="C115" i="35"/>
  <c r="C134" i="38"/>
  <c r="C111" i="37"/>
  <c r="C113" i="39"/>
  <c r="C137" i="36"/>
  <c r="C135" i="40"/>
  <c r="C135" i="38"/>
  <c r="C113" i="37"/>
  <c r="C117" i="35"/>
  <c r="C137" i="40"/>
  <c r="C139" i="36"/>
  <c r="C117" i="39"/>
  <c r="C137" i="38"/>
  <c r="C117" i="37"/>
  <c r="C121" i="35"/>
  <c r="C119" i="39"/>
  <c r="C119" i="37"/>
  <c r="C141" i="36"/>
  <c r="C138" i="40"/>
  <c r="C138" i="38"/>
  <c r="C125" i="35"/>
  <c r="C143" i="36"/>
  <c r="C129" i="35"/>
  <c r="C123" i="39"/>
  <c r="C123" i="37"/>
  <c r="C144" i="36"/>
  <c r="C131" i="35"/>
  <c r="C140" i="40"/>
  <c r="C140" i="38"/>
  <c r="C147" i="36"/>
  <c r="C143" i="40"/>
  <c r="C129" i="39"/>
  <c r="C143" i="38"/>
  <c r="C129" i="37"/>
  <c r="C137" i="35"/>
  <c r="A2" i="40"/>
  <c r="A2" i="38"/>
  <c r="A2" i="37"/>
  <c r="A2" i="36"/>
  <c r="A2" i="35"/>
  <c r="A2" i="39"/>
  <c r="C97" i="37"/>
  <c r="C128" i="36"/>
  <c r="C127" i="40"/>
  <c r="C97" i="39"/>
  <c r="C127" i="38"/>
  <c r="C99" i="35"/>
  <c r="C128" i="40"/>
  <c r="C99" i="39"/>
  <c r="C129" i="36"/>
  <c r="C101" i="35"/>
  <c r="C128" i="38"/>
  <c r="C99" i="37"/>
  <c r="C103" i="39"/>
  <c r="C131" i="36"/>
  <c r="C105" i="35"/>
  <c r="C130" i="40"/>
  <c r="C130" i="38"/>
  <c r="C103" i="37"/>
  <c r="C107" i="39"/>
  <c r="C134" i="36"/>
  <c r="C132" i="40"/>
  <c r="C132" i="38"/>
  <c r="C107" i="37"/>
  <c r="C111" i="35"/>
  <c r="C136" i="40"/>
  <c r="C115" i="39"/>
  <c r="C115" i="37"/>
  <c r="C138" i="36"/>
  <c r="C119" i="35"/>
  <c r="C136" i="38"/>
  <c r="C140" i="36"/>
  <c r="C123" i="35"/>
  <c r="C139" i="40"/>
  <c r="C142" i="36"/>
  <c r="C127" i="35"/>
  <c r="C121" i="39"/>
  <c r="C139" i="38"/>
  <c r="C121" i="37"/>
  <c r="C145" i="36"/>
  <c r="C141" i="40"/>
  <c r="C125" i="39"/>
  <c r="C141" i="38"/>
  <c r="C125" i="37"/>
  <c r="C133" i="35"/>
  <c r="C142" i="40"/>
  <c r="C127" i="39"/>
  <c r="C127" i="37"/>
  <c r="C146" i="36"/>
  <c r="C135" i="35"/>
  <c r="C142" i="38"/>
  <c r="C144" i="40"/>
  <c r="C131" i="39"/>
  <c r="C131" i="37"/>
  <c r="C148" i="36"/>
  <c r="C139" i="35"/>
  <c r="C144" i="38"/>
  <c r="N164" i="40"/>
  <c r="N16"/>
  <c r="O15" i="28"/>
  <c r="N76" i="40"/>
  <c r="P16"/>
  <c r="H6" i="39"/>
  <c r="I5"/>
  <c r="P76" i="40"/>
  <c r="H49" i="39"/>
  <c r="G50"/>
  <c r="H92"/>
  <c r="G93"/>
  <c r="O164" i="38"/>
  <c r="N16"/>
  <c r="P16"/>
  <c r="N164"/>
  <c r="O76"/>
  <c r="N76"/>
  <c r="G6" i="37"/>
  <c r="H5"/>
  <c r="G93"/>
  <c r="H92"/>
  <c r="G50"/>
  <c r="H49"/>
  <c r="P164" i="38"/>
  <c r="P76"/>
  <c r="P16" i="36"/>
  <c r="H94" i="35"/>
  <c r="G95"/>
  <c r="G6"/>
  <c r="H5"/>
  <c r="N165" i="36"/>
  <c r="P77"/>
  <c r="G50" i="35"/>
  <c r="H49"/>
  <c r="P165" i="36"/>
  <c r="O77"/>
  <c r="N77"/>
  <c r="N16"/>
  <c r="O13" i="32"/>
  <c r="N75" i="30"/>
  <c r="P74" i="32"/>
  <c r="O74"/>
  <c r="P16" i="34"/>
  <c r="A2"/>
  <c r="A2" i="33"/>
  <c r="C128" i="34"/>
  <c r="C99" i="33"/>
  <c r="C129" i="34"/>
  <c r="C101" i="33"/>
  <c r="C131" i="34"/>
  <c r="C105" i="33"/>
  <c r="C111"/>
  <c r="C134" i="34"/>
  <c r="C138"/>
  <c r="C119" i="33"/>
  <c r="C140" i="34"/>
  <c r="C123" i="33"/>
  <c r="C142" i="34"/>
  <c r="C127" i="33"/>
  <c r="C145" i="34"/>
  <c r="C133" i="33"/>
  <c r="C135"/>
  <c r="C146" i="34"/>
  <c r="C139" i="33"/>
  <c r="C148" i="34"/>
  <c r="N77"/>
  <c r="A1"/>
  <c r="A1" i="33"/>
  <c r="A3"/>
  <c r="A4" i="34"/>
  <c r="C97" i="33"/>
  <c r="C127" i="34"/>
  <c r="C103" i="33"/>
  <c r="C130" i="34"/>
  <c r="C132"/>
  <c r="C107" i="33"/>
  <c r="C133" i="34"/>
  <c r="C109" i="33"/>
  <c r="C135" i="34"/>
  <c r="C113" i="33"/>
  <c r="C136" i="34"/>
  <c r="C115" i="33"/>
  <c r="C137" i="34"/>
  <c r="C117" i="33"/>
  <c r="C139" i="34"/>
  <c r="C121" i="33"/>
  <c r="C141" i="34"/>
  <c r="C125" i="33"/>
  <c r="C143" i="34"/>
  <c r="C129" i="33"/>
  <c r="C131"/>
  <c r="C144" i="34"/>
  <c r="C147"/>
  <c r="C137" i="33"/>
  <c r="N167" i="34"/>
  <c r="O167"/>
  <c r="P77"/>
  <c r="G6" i="33"/>
  <c r="H5"/>
  <c r="G50"/>
  <c r="H49"/>
  <c r="G95"/>
  <c r="H94"/>
  <c r="P167" i="34"/>
  <c r="O77"/>
  <c r="H5" i="31"/>
  <c r="C133" i="26"/>
  <c r="C141"/>
  <c r="C97" i="25"/>
  <c r="C125" i="32"/>
  <c r="C126" i="30"/>
  <c r="C126" i="28"/>
  <c r="C95" i="27"/>
  <c r="C93" i="31"/>
  <c r="C95" i="29"/>
  <c r="C129" i="26"/>
  <c r="C126" i="32"/>
  <c r="C95" i="31"/>
  <c r="C127" i="30"/>
  <c r="C97" i="29"/>
  <c r="C127" i="28"/>
  <c r="C97" i="27"/>
  <c r="C131" i="26"/>
  <c r="C128" i="32"/>
  <c r="C99" i="31"/>
  <c r="C129" i="30"/>
  <c r="C101" i="29"/>
  <c r="C129" i="28"/>
  <c r="C101" i="27"/>
  <c r="C107"/>
  <c r="C105" i="31"/>
  <c r="C137" i="32"/>
  <c r="C138" i="30"/>
  <c r="C121" i="27"/>
  <c r="C119" i="31"/>
  <c r="C119" i="29"/>
  <c r="C145" i="23"/>
  <c r="C129" i="27"/>
  <c r="C143" i="32"/>
  <c r="C144" i="30"/>
  <c r="C131" i="31"/>
  <c r="C131" i="29"/>
  <c r="C135" i="27"/>
  <c r="A2" i="24"/>
  <c r="A118" s="1"/>
  <c r="A2" i="32"/>
  <c r="A2" i="31"/>
  <c r="A2" i="30"/>
  <c r="A2" i="29"/>
  <c r="A2" i="28"/>
  <c r="A2" i="27"/>
  <c r="C131" i="32"/>
  <c r="C107" i="31"/>
  <c r="C132" i="30"/>
  <c r="C107" i="29"/>
  <c r="C132" i="28"/>
  <c r="C109" i="27"/>
  <c r="C135" i="32"/>
  <c r="C136" i="30"/>
  <c r="C117" i="27"/>
  <c r="C115" i="31"/>
  <c r="C115" i="29"/>
  <c r="C139" i="23"/>
  <c r="C139" i="32"/>
  <c r="C140" i="30"/>
  <c r="C125" i="27"/>
  <c r="C123" i="31"/>
  <c r="C123" i="29"/>
  <c r="C151" i="26"/>
  <c r="C142" i="32"/>
  <c r="C129" i="31"/>
  <c r="C143" i="30"/>
  <c r="C129" i="29"/>
  <c r="C133" i="27"/>
  <c r="C145" i="32"/>
  <c r="C146" i="30"/>
  <c r="C135" i="29"/>
  <c r="C139" i="27"/>
  <c r="A1" i="14"/>
  <c r="A45" s="1"/>
  <c r="A1" i="32"/>
  <c r="A1" i="31"/>
  <c r="A1" i="30"/>
  <c r="A1" i="29"/>
  <c r="A1" i="28"/>
  <c r="A1" i="27"/>
  <c r="A4" i="16"/>
  <c r="A62" s="1"/>
  <c r="A4" i="32"/>
  <c r="A3" i="31"/>
  <c r="A4" i="30"/>
  <c r="A3" i="29"/>
  <c r="A4" i="28"/>
  <c r="A3" i="27"/>
  <c r="C126" i="26"/>
  <c r="C124" i="32"/>
  <c r="C125" i="30"/>
  <c r="C125" i="28"/>
  <c r="C93" i="27"/>
  <c r="C91" i="31"/>
  <c r="C93" i="29"/>
  <c r="C131" i="24"/>
  <c r="C127" i="32"/>
  <c r="C128" i="30"/>
  <c r="C128" i="28"/>
  <c r="C99" i="27"/>
  <c r="C97" i="31"/>
  <c r="C99" i="29"/>
  <c r="C133" i="24"/>
  <c r="C129" i="32"/>
  <c r="C130" i="30"/>
  <c r="C130" i="28"/>
  <c r="C103" i="27"/>
  <c r="C101" i="31"/>
  <c r="C103" i="29"/>
  <c r="C134" i="26"/>
  <c r="C130" i="32"/>
  <c r="C103" i="31"/>
  <c r="C131" i="30"/>
  <c r="C105" i="29"/>
  <c r="C131" i="28"/>
  <c r="C105" i="27"/>
  <c r="C138" i="26"/>
  <c r="C132" i="32"/>
  <c r="C109" i="31"/>
  <c r="C133" i="30"/>
  <c r="C109" i="29"/>
  <c r="C133" i="28"/>
  <c r="C111" i="27"/>
  <c r="C123" i="25"/>
  <c r="C133" i="32"/>
  <c r="C134" i="30"/>
  <c r="C134" i="28"/>
  <c r="C113" i="27"/>
  <c r="C111" i="31"/>
  <c r="C111" i="29"/>
  <c r="C142" i="26"/>
  <c r="C134" i="32"/>
  <c r="C113" i="31"/>
  <c r="C135" i="30"/>
  <c r="C113" i="29"/>
  <c r="C115" i="27"/>
  <c r="C144" i="26"/>
  <c r="C136" i="32"/>
  <c r="C117" i="31"/>
  <c r="C137" i="30"/>
  <c r="C117" i="29"/>
  <c r="C119" i="27"/>
  <c r="C146" i="26"/>
  <c r="C138" i="32"/>
  <c r="C121" i="31"/>
  <c r="C139" i="30"/>
  <c r="C121" i="29"/>
  <c r="C123" i="27"/>
  <c r="C148" i="26"/>
  <c r="C140" i="32"/>
  <c r="C125" i="31"/>
  <c r="C141" i="30"/>
  <c r="C125" i="29"/>
  <c r="C127" i="27"/>
  <c r="C143" i="25"/>
  <c r="C141" i="32"/>
  <c r="C142" i="30"/>
  <c r="C127" i="31"/>
  <c r="C127" i="29"/>
  <c r="C131" i="27"/>
  <c r="C144" i="32"/>
  <c r="C133" i="31"/>
  <c r="C145" i="30"/>
  <c r="C133" i="29"/>
  <c r="C137" i="27"/>
  <c r="P165" i="32"/>
  <c r="N165"/>
  <c r="O165"/>
  <c r="G89" i="31"/>
  <c r="H88"/>
  <c r="H6"/>
  <c r="I5"/>
  <c r="I43"/>
  <c r="H44"/>
  <c r="P75" i="28"/>
  <c r="O157" i="30"/>
  <c r="P75"/>
  <c r="G46" i="29"/>
  <c r="H45"/>
  <c r="H91"/>
  <c r="I90"/>
  <c r="N75" i="28"/>
  <c r="O14" i="30"/>
  <c r="N157"/>
  <c r="N14"/>
  <c r="H6" i="29"/>
  <c r="I5"/>
  <c r="O157" i="28"/>
  <c r="P157" i="30"/>
  <c r="P14"/>
  <c r="G6" i="27"/>
  <c r="H5"/>
  <c r="P157" i="28"/>
  <c r="P15"/>
  <c r="G91" i="27"/>
  <c r="H90"/>
  <c r="G48"/>
  <c r="H47"/>
  <c r="N157" i="28"/>
  <c r="O75"/>
  <c r="N15"/>
  <c r="C115" i="23"/>
  <c r="C119"/>
  <c r="C123"/>
  <c r="C131"/>
  <c r="C135"/>
  <c r="O68" i="16"/>
  <c r="P68"/>
  <c r="C99" i="14"/>
  <c r="C103"/>
  <c r="C107"/>
  <c r="C111"/>
  <c r="C113"/>
  <c r="C117"/>
  <c r="C121"/>
  <c r="C125"/>
  <c r="C129"/>
  <c r="C133"/>
  <c r="C137"/>
  <c r="A2" i="19"/>
  <c r="A4" i="20"/>
  <c r="A120" s="1"/>
  <c r="C127"/>
  <c r="C129"/>
  <c r="C131"/>
  <c r="C133"/>
  <c r="C135"/>
  <c r="C137"/>
  <c r="C139"/>
  <c r="C141"/>
  <c r="C143"/>
  <c r="C145"/>
  <c r="C147"/>
  <c r="A1" i="21"/>
  <c r="A43" s="1"/>
  <c r="A3"/>
  <c r="C93"/>
  <c r="C95"/>
  <c r="C99"/>
  <c r="C103"/>
  <c r="C107"/>
  <c r="C113"/>
  <c r="C117"/>
  <c r="C121"/>
  <c r="C125"/>
  <c r="C129"/>
  <c r="C131"/>
  <c r="C135"/>
  <c r="C139"/>
  <c r="A1" i="22"/>
  <c r="A116" s="1"/>
  <c r="A2"/>
  <c r="A117" s="1"/>
  <c r="C126"/>
  <c r="C128"/>
  <c r="C130"/>
  <c r="C132"/>
  <c r="C134"/>
  <c r="C136"/>
  <c r="C138"/>
  <c r="C140"/>
  <c r="C142"/>
  <c r="C145"/>
  <c r="C147"/>
  <c r="C149"/>
  <c r="A3" i="23"/>
  <c r="A90" s="1"/>
  <c r="C101"/>
  <c r="C105"/>
  <c r="C109"/>
  <c r="C117"/>
  <c r="C121"/>
  <c r="C125"/>
  <c r="C129"/>
  <c r="C133"/>
  <c r="C137"/>
  <c r="C141"/>
  <c r="A4" i="24"/>
  <c r="A120" s="1"/>
  <c r="C126"/>
  <c r="C128"/>
  <c r="C130"/>
  <c r="C132"/>
  <c r="C134"/>
  <c r="C136"/>
  <c r="C138"/>
  <c r="C140"/>
  <c r="C142"/>
  <c r="C144"/>
  <c r="C146"/>
  <c r="C148"/>
  <c r="C150"/>
  <c r="C152"/>
  <c r="A1" i="25"/>
  <c r="A43" s="1"/>
  <c r="A2"/>
  <c r="A87" s="1"/>
  <c r="C93"/>
  <c r="C95"/>
  <c r="C99"/>
  <c r="C103"/>
  <c r="C107"/>
  <c r="C113"/>
  <c r="C117"/>
  <c r="C121"/>
  <c r="C125"/>
  <c r="C129"/>
  <c r="C133"/>
  <c r="C137"/>
  <c r="C141"/>
  <c r="C145"/>
  <c r="A1" i="26"/>
  <c r="A116" s="1"/>
  <c r="A2"/>
  <c r="A117" s="1"/>
  <c r="C125"/>
  <c r="C127"/>
  <c r="C130"/>
  <c r="C132"/>
  <c r="C135"/>
  <c r="C136"/>
  <c r="C137"/>
  <c r="C139"/>
  <c r="C140"/>
  <c r="C143"/>
  <c r="C145"/>
  <c r="C147"/>
  <c r="C149"/>
  <c r="C150"/>
  <c r="C126" i="16"/>
  <c r="A118"/>
  <c r="C95" i="14"/>
  <c r="C97"/>
  <c r="C101"/>
  <c r="C105"/>
  <c r="C109"/>
  <c r="C115"/>
  <c r="C119"/>
  <c r="C123"/>
  <c r="C127"/>
  <c r="C131"/>
  <c r="C135"/>
  <c r="A1" i="19"/>
  <c r="A3"/>
  <c r="A90" s="1"/>
  <c r="A1" i="20"/>
  <c r="A117" s="1"/>
  <c r="A2"/>
  <c r="A118" s="1"/>
  <c r="C126"/>
  <c r="C128"/>
  <c r="C130"/>
  <c r="C132"/>
  <c r="C134"/>
  <c r="C136"/>
  <c r="C138"/>
  <c r="C140"/>
  <c r="C142"/>
  <c r="C144"/>
  <c r="C146"/>
  <c r="A2" i="21"/>
  <c r="A87" s="1"/>
  <c r="C97"/>
  <c r="C101"/>
  <c r="C105"/>
  <c r="C109"/>
  <c r="C111"/>
  <c r="C115"/>
  <c r="C119"/>
  <c r="C123"/>
  <c r="C127"/>
  <c r="C133"/>
  <c r="C137"/>
  <c r="C141"/>
  <c r="A4" i="22"/>
  <c r="A119" s="1"/>
  <c r="C125"/>
  <c r="C127"/>
  <c r="C129"/>
  <c r="C131"/>
  <c r="C133"/>
  <c r="C135"/>
  <c r="C137"/>
  <c r="C139"/>
  <c r="C141"/>
  <c r="C143"/>
  <c r="C144"/>
  <c r="C146"/>
  <c r="C148"/>
  <c r="A1" i="23"/>
  <c r="A88" s="1"/>
  <c r="A2"/>
  <c r="A89" s="1"/>
  <c r="C97"/>
  <c r="C99"/>
  <c r="C103"/>
  <c r="C107"/>
  <c r="C111"/>
  <c r="C113"/>
  <c r="C127"/>
  <c r="A1" i="24"/>
  <c r="A117" s="1"/>
  <c r="C127"/>
  <c r="C129"/>
  <c r="C135"/>
  <c r="C137"/>
  <c r="C139"/>
  <c r="C141"/>
  <c r="C143"/>
  <c r="C145"/>
  <c r="C147"/>
  <c r="C149"/>
  <c r="C151"/>
  <c r="A3" i="25"/>
  <c r="A88" s="1"/>
  <c r="C101"/>
  <c r="C105"/>
  <c r="C109"/>
  <c r="C111"/>
  <c r="C119"/>
  <c r="C127"/>
  <c r="C131"/>
  <c r="C135"/>
  <c r="C139"/>
  <c r="A4" i="26"/>
  <c r="A119" s="1"/>
  <c r="E157"/>
  <c r="R157"/>
  <c r="R75"/>
  <c r="E15" i="24"/>
  <c r="R15"/>
  <c r="R163" i="16"/>
  <c r="R76" i="20"/>
  <c r="R163"/>
  <c r="E15" i="26"/>
  <c r="R15"/>
  <c r="F6" i="25"/>
  <c r="G6"/>
  <c r="H5"/>
  <c r="D58" i="26"/>
  <c r="E75"/>
  <c r="S43" i="25"/>
  <c r="G47"/>
  <c r="G90"/>
  <c r="A58" i="26"/>
  <c r="R76" i="24"/>
  <c r="R161"/>
  <c r="F48" i="23"/>
  <c r="G47"/>
  <c r="F93"/>
  <c r="G92"/>
  <c r="A59" i="24"/>
  <c r="E161"/>
  <c r="S43" i="23"/>
  <c r="D117" i="24"/>
  <c r="E15" i="22"/>
  <c r="R15"/>
  <c r="G5" i="23"/>
  <c r="E76" i="24"/>
  <c r="F5" i="19"/>
  <c r="G5" s="1"/>
  <c r="R75" i="22"/>
  <c r="E162"/>
  <c r="R162"/>
  <c r="F5" i="21"/>
  <c r="F48"/>
  <c r="G47"/>
  <c r="F91"/>
  <c r="G90"/>
  <c r="A86"/>
  <c r="E16" i="20"/>
  <c r="R16"/>
  <c r="D58" i="22"/>
  <c r="E75"/>
  <c r="A59"/>
  <c r="G6" i="19"/>
  <c r="H5"/>
  <c r="F50"/>
  <c r="G49"/>
  <c r="F6"/>
  <c r="S88"/>
  <c r="S45"/>
  <c r="F93"/>
  <c r="G92"/>
  <c r="E76" i="20"/>
  <c r="D117"/>
  <c r="E163"/>
  <c r="D117" i="16"/>
  <c r="A88" i="14"/>
  <c r="A90"/>
  <c r="E163" i="16"/>
  <c r="F92" i="14"/>
  <c r="O151" i="16"/>
  <c r="O126"/>
  <c r="P151"/>
  <c r="P126"/>
  <c r="R16"/>
  <c r="R76"/>
  <c r="E76"/>
  <c r="D10" i="14"/>
  <c r="D16"/>
  <c r="D8"/>
  <c r="C12"/>
  <c r="C8"/>
  <c r="F49"/>
  <c r="D52"/>
  <c r="D54"/>
  <c r="D56"/>
  <c r="D58"/>
  <c r="D60"/>
  <c r="D62"/>
  <c r="F5"/>
  <c r="A1" i="16"/>
  <c r="A2" i="14"/>
  <c r="E16" i="16"/>
  <c r="A61" i="24" l="1"/>
  <c r="A120" i="16"/>
  <c r="A58" i="22"/>
  <c r="A62" i="20"/>
  <c r="A59"/>
  <c r="A45" i="23"/>
  <c r="A43"/>
  <c r="A61" i="26"/>
  <c r="A44" i="23"/>
  <c r="A58" i="24"/>
  <c r="A86" i="25"/>
  <c r="A47" i="19"/>
  <c r="A91" i="35"/>
  <c r="A46"/>
  <c r="A46" i="37"/>
  <c r="A89"/>
  <c r="A118" i="40"/>
  <c r="A60"/>
  <c r="A121" i="36"/>
  <c r="A62"/>
  <c r="A120" i="38"/>
  <c r="A62"/>
  <c r="A90" i="39"/>
  <c r="A47"/>
  <c r="A90" i="35"/>
  <c r="A45"/>
  <c r="A45" i="37"/>
  <c r="A88"/>
  <c r="A117" i="40"/>
  <c r="A59"/>
  <c r="A46" i="39"/>
  <c r="A89"/>
  <c r="A119" i="36"/>
  <c r="A60"/>
  <c r="A118" i="38"/>
  <c r="A60"/>
  <c r="A47" i="35"/>
  <c r="A92"/>
  <c r="A47" i="37"/>
  <c r="A90"/>
  <c r="A120" i="40"/>
  <c r="A62"/>
  <c r="A45" i="39"/>
  <c r="A88"/>
  <c r="A118" i="36"/>
  <c r="A59"/>
  <c r="A117" i="38"/>
  <c r="A59"/>
  <c r="H93" i="39"/>
  <c r="I92"/>
  <c r="H50"/>
  <c r="I49"/>
  <c r="I6"/>
  <c r="J5"/>
  <c r="H50" i="37"/>
  <c r="I49"/>
  <c r="H93"/>
  <c r="I92"/>
  <c r="H6"/>
  <c r="I5"/>
  <c r="H95" i="35"/>
  <c r="I94"/>
  <c r="H50"/>
  <c r="I49"/>
  <c r="H6"/>
  <c r="I5"/>
  <c r="A121" i="34"/>
  <c r="A62"/>
  <c r="A90" i="33"/>
  <c r="A45"/>
  <c r="A119" i="34"/>
  <c r="A60"/>
  <c r="A92" i="33"/>
  <c r="A47"/>
  <c r="A118" i="34"/>
  <c r="A59"/>
  <c r="A91" i="33"/>
  <c r="A46"/>
  <c r="H95"/>
  <c r="I94"/>
  <c r="H50"/>
  <c r="I49"/>
  <c r="H6"/>
  <c r="I5"/>
  <c r="A88" i="27"/>
  <c r="A45"/>
  <c r="A88" i="29"/>
  <c r="A43"/>
  <c r="A86" i="31"/>
  <c r="A41"/>
  <c r="A116" i="28"/>
  <c r="A58"/>
  <c r="A116" i="30"/>
  <c r="A57"/>
  <c r="A115" i="32"/>
  <c r="A56"/>
  <c r="A87" i="27"/>
  <c r="A44"/>
  <c r="A87" i="29"/>
  <c r="A42"/>
  <c r="A40" i="31"/>
  <c r="A85"/>
  <c r="A60" i="20"/>
  <c r="A61" i="22"/>
  <c r="A44" i="21"/>
  <c r="A59" i="26"/>
  <c r="A44" i="25"/>
  <c r="A119" i="28"/>
  <c r="A61"/>
  <c r="A119" i="30"/>
  <c r="A60"/>
  <c r="A59" i="32"/>
  <c r="A118"/>
  <c r="A86" i="27"/>
  <c r="A43"/>
  <c r="A41" i="29"/>
  <c r="A86"/>
  <c r="A39" i="31"/>
  <c r="A84"/>
  <c r="A117" i="28"/>
  <c r="A59"/>
  <c r="A117" i="30"/>
  <c r="A58"/>
  <c r="A57" i="32"/>
  <c r="A116"/>
  <c r="I44" i="31"/>
  <c r="J43"/>
  <c r="I6"/>
  <c r="J5"/>
  <c r="H89"/>
  <c r="I88"/>
  <c r="I6" i="29"/>
  <c r="J5"/>
  <c r="I91"/>
  <c r="J90"/>
  <c r="H46"/>
  <c r="I45"/>
  <c r="H48" i="27"/>
  <c r="I47"/>
  <c r="H91"/>
  <c r="I90"/>
  <c r="H6"/>
  <c r="I5"/>
  <c r="A45" i="25"/>
  <c r="N15" i="26"/>
  <c r="O15"/>
  <c r="P15" i="22"/>
  <c r="P15" i="26"/>
  <c r="P16" i="20"/>
  <c r="A59" i="16"/>
  <c r="A117"/>
  <c r="A88" i="21"/>
  <c r="A45"/>
  <c r="A88" i="19"/>
  <c r="A45"/>
  <c r="A89"/>
  <c r="A46"/>
  <c r="P157" i="26"/>
  <c r="O157"/>
  <c r="N157"/>
  <c r="G91" i="25"/>
  <c r="H90"/>
  <c r="G48"/>
  <c r="H47"/>
  <c r="I5"/>
  <c r="H6"/>
  <c r="G93" i="23"/>
  <c r="H92"/>
  <c r="G48"/>
  <c r="H47"/>
  <c r="P15" i="24"/>
  <c r="G6" i="23"/>
  <c r="H5"/>
  <c r="N161" i="24"/>
  <c r="O15"/>
  <c r="P161"/>
  <c r="N15"/>
  <c r="O161"/>
  <c r="O16" i="20"/>
  <c r="O15" i="22"/>
  <c r="O162"/>
  <c r="G91" i="21"/>
  <c r="H90"/>
  <c r="S86"/>
  <c r="S43"/>
  <c r="O163" i="20"/>
  <c r="N15" i="22"/>
  <c r="P162"/>
  <c r="G48" i="21"/>
  <c r="H47"/>
  <c r="F6"/>
  <c r="G5"/>
  <c r="N162" i="22"/>
  <c r="G93" i="19"/>
  <c r="H92"/>
  <c r="N16" i="20"/>
  <c r="P163"/>
  <c r="G50" i="19"/>
  <c r="H49"/>
  <c r="H6"/>
  <c r="I5"/>
  <c r="N163" i="20"/>
  <c r="A46" i="14"/>
  <c r="A89"/>
  <c r="S45"/>
  <c r="S88"/>
  <c r="F93"/>
  <c r="G92"/>
  <c r="N163" i="16"/>
  <c r="P163"/>
  <c r="O163"/>
  <c r="N16"/>
  <c r="F50" i="14"/>
  <c r="G49"/>
  <c r="F6"/>
  <c r="G5"/>
  <c r="O16" i="16"/>
  <c r="P16"/>
  <c r="K5" i="39" l="1"/>
  <c r="J6"/>
  <c r="J49"/>
  <c r="I50"/>
  <c r="J92"/>
  <c r="I93"/>
  <c r="I6" i="37"/>
  <c r="J5"/>
  <c r="I93"/>
  <c r="J92"/>
  <c r="I50"/>
  <c r="J49"/>
  <c r="I6" i="35"/>
  <c r="J5"/>
  <c r="I50"/>
  <c r="J49"/>
  <c r="J94"/>
  <c r="I95"/>
  <c r="I6" i="33"/>
  <c r="J5"/>
  <c r="I50"/>
  <c r="J49"/>
  <c r="I95"/>
  <c r="J94"/>
  <c r="J88" i="31"/>
  <c r="I89"/>
  <c r="J6"/>
  <c r="K5"/>
  <c r="J44"/>
  <c r="K43"/>
  <c r="I46" i="29"/>
  <c r="J45"/>
  <c r="J91"/>
  <c r="K90"/>
  <c r="J6"/>
  <c r="K5"/>
  <c r="I6" i="27"/>
  <c r="J5"/>
  <c r="I91"/>
  <c r="J90"/>
  <c r="I48"/>
  <c r="J47"/>
  <c r="I6" i="25"/>
  <c r="J5"/>
  <c r="H48"/>
  <c r="I47"/>
  <c r="H91"/>
  <c r="I90"/>
  <c r="O76" i="20"/>
  <c r="P76"/>
  <c r="N76"/>
  <c r="H48" i="23"/>
  <c r="I47"/>
  <c r="H93"/>
  <c r="I92"/>
  <c r="H6"/>
  <c r="I5"/>
  <c r="H91" i="21"/>
  <c r="I90"/>
  <c r="G6"/>
  <c r="H5"/>
  <c r="H48"/>
  <c r="I47"/>
  <c r="I6" i="19"/>
  <c r="J5"/>
  <c r="H50"/>
  <c r="I49"/>
  <c r="H93"/>
  <c r="I92"/>
  <c r="G93" i="14"/>
  <c r="H92"/>
  <c r="O76" i="16"/>
  <c r="P76"/>
  <c r="N76"/>
  <c r="G50" i="14"/>
  <c r="H49"/>
  <c r="H5"/>
  <c r="G6"/>
  <c r="J93" i="39" l="1"/>
  <c r="K92"/>
  <c r="J50"/>
  <c r="K49"/>
  <c r="K6"/>
  <c r="L5"/>
  <c r="J50" i="37"/>
  <c r="K49"/>
  <c r="J93"/>
  <c r="K92"/>
  <c r="J6"/>
  <c r="K5"/>
  <c r="J95" i="35"/>
  <c r="K94"/>
  <c r="J50"/>
  <c r="K49"/>
  <c r="J6"/>
  <c r="K5"/>
  <c r="J95" i="33"/>
  <c r="K94"/>
  <c r="J50"/>
  <c r="K49"/>
  <c r="J6"/>
  <c r="K5"/>
  <c r="J89" i="31"/>
  <c r="K88"/>
  <c r="K44"/>
  <c r="L43"/>
  <c r="K6"/>
  <c r="L5"/>
  <c r="K6" i="29"/>
  <c r="L5"/>
  <c r="K91"/>
  <c r="L90"/>
  <c r="J46"/>
  <c r="K45"/>
  <c r="J48" i="27"/>
  <c r="K47"/>
  <c r="J91"/>
  <c r="K90"/>
  <c r="J6"/>
  <c r="K5"/>
  <c r="I91" i="25"/>
  <c r="J90"/>
  <c r="I48"/>
  <c r="J47"/>
  <c r="J6"/>
  <c r="K5"/>
  <c r="I6" i="23"/>
  <c r="J5"/>
  <c r="I93"/>
  <c r="J92"/>
  <c r="I48"/>
  <c r="J47"/>
  <c r="I48" i="21"/>
  <c r="J47"/>
  <c r="H6"/>
  <c r="I5"/>
  <c r="J90"/>
  <c r="I91"/>
  <c r="I93" i="19"/>
  <c r="J92"/>
  <c r="I50"/>
  <c r="J49"/>
  <c r="K5"/>
  <c r="J6"/>
  <c r="H93" i="14"/>
  <c r="I92"/>
  <c r="H50"/>
  <c r="I49"/>
  <c r="H6"/>
  <c r="I5"/>
  <c r="M5" i="39" l="1"/>
  <c r="L6"/>
  <c r="L49"/>
  <c r="K50"/>
  <c r="L92"/>
  <c r="K93"/>
  <c r="K6" i="37"/>
  <c r="L5"/>
  <c r="K93"/>
  <c r="L92"/>
  <c r="K50"/>
  <c r="L49"/>
  <c r="K6" i="35"/>
  <c r="L5"/>
  <c r="K50"/>
  <c r="L49"/>
  <c r="L94"/>
  <c r="K95"/>
  <c r="K6" i="33"/>
  <c r="L5"/>
  <c r="K50"/>
  <c r="L49"/>
  <c r="K95"/>
  <c r="L94"/>
  <c r="K89" i="31"/>
  <c r="L88"/>
  <c r="L6"/>
  <c r="M5"/>
  <c r="M43"/>
  <c r="L44"/>
  <c r="K46" i="29"/>
  <c r="L45"/>
  <c r="L91"/>
  <c r="M90"/>
  <c r="L6"/>
  <c r="M5"/>
  <c r="K6" i="27"/>
  <c r="L5"/>
  <c r="K91"/>
  <c r="L90"/>
  <c r="K48"/>
  <c r="L47"/>
  <c r="K6" i="25"/>
  <c r="L5"/>
  <c r="J48"/>
  <c r="K47"/>
  <c r="J91"/>
  <c r="K90"/>
  <c r="J48" i="23"/>
  <c r="K47"/>
  <c r="J93"/>
  <c r="K92"/>
  <c r="J6"/>
  <c r="K5"/>
  <c r="J91" i="21"/>
  <c r="K90"/>
  <c r="I6"/>
  <c r="J5"/>
  <c r="J48"/>
  <c r="K47"/>
  <c r="K6" i="19"/>
  <c r="L5"/>
  <c r="J50"/>
  <c r="K49"/>
  <c r="J93"/>
  <c r="K92"/>
  <c r="I93" i="14"/>
  <c r="J92"/>
  <c r="I50"/>
  <c r="J49"/>
  <c r="I6"/>
  <c r="J5"/>
  <c r="L93" i="39" l="1"/>
  <c r="M92"/>
  <c r="L50"/>
  <c r="M49"/>
  <c r="M6"/>
  <c r="N5"/>
  <c r="L50" i="37"/>
  <c r="M49"/>
  <c r="L93"/>
  <c r="M92"/>
  <c r="L6"/>
  <c r="M5"/>
  <c r="L50" i="35"/>
  <c r="M49"/>
  <c r="L6"/>
  <c r="M5"/>
  <c r="L95"/>
  <c r="M94"/>
  <c r="L95" i="33"/>
  <c r="M94"/>
  <c r="L50"/>
  <c r="M49"/>
  <c r="L6"/>
  <c r="M5"/>
  <c r="M6" i="31"/>
  <c r="N5"/>
  <c r="M44"/>
  <c r="N43"/>
  <c r="L89"/>
  <c r="M88"/>
  <c r="M6" i="29"/>
  <c r="N5"/>
  <c r="M91"/>
  <c r="N90"/>
  <c r="L46"/>
  <c r="M45"/>
  <c r="L48" i="27"/>
  <c r="M47"/>
  <c r="L91"/>
  <c r="M90"/>
  <c r="L6"/>
  <c r="M5"/>
  <c r="K91" i="25"/>
  <c r="L90"/>
  <c r="K48"/>
  <c r="L47"/>
  <c r="M5"/>
  <c r="L6"/>
  <c r="K6" i="23"/>
  <c r="L5"/>
  <c r="K93"/>
  <c r="L92"/>
  <c r="K48"/>
  <c r="L47"/>
  <c r="K48" i="21"/>
  <c r="L47"/>
  <c r="J6"/>
  <c r="K5"/>
  <c r="K91"/>
  <c r="L90"/>
  <c r="K93" i="19"/>
  <c r="L92"/>
  <c r="K50"/>
  <c r="L49"/>
  <c r="L6"/>
  <c r="M5"/>
  <c r="J93" i="14"/>
  <c r="K92"/>
  <c r="J50"/>
  <c r="K49"/>
  <c r="K5"/>
  <c r="J6"/>
  <c r="O5" i="39" l="1"/>
  <c r="N6"/>
  <c r="N49"/>
  <c r="M50"/>
  <c r="N92"/>
  <c r="M93"/>
  <c r="M6" i="37"/>
  <c r="N5"/>
  <c r="M93"/>
  <c r="N92"/>
  <c r="M50"/>
  <c r="N49"/>
  <c r="N94" i="35"/>
  <c r="M95"/>
  <c r="M6"/>
  <c r="N5"/>
  <c r="M50"/>
  <c r="N49"/>
  <c r="M6" i="33"/>
  <c r="N5"/>
  <c r="M50"/>
  <c r="N49"/>
  <c r="M95"/>
  <c r="N94"/>
  <c r="N88" i="31"/>
  <c r="M89"/>
  <c r="N6"/>
  <c r="O5"/>
  <c r="N44"/>
  <c r="O43"/>
  <c r="M46" i="29"/>
  <c r="N45"/>
  <c r="N91"/>
  <c r="O90"/>
  <c r="N6"/>
  <c r="O5"/>
  <c r="M6" i="27"/>
  <c r="N5"/>
  <c r="M91"/>
  <c r="N90"/>
  <c r="M48"/>
  <c r="N47"/>
  <c r="M6" i="25"/>
  <c r="N5"/>
  <c r="L48"/>
  <c r="M47"/>
  <c r="L91"/>
  <c r="M90"/>
  <c r="L48" i="23"/>
  <c r="M47"/>
  <c r="L93"/>
  <c r="M92"/>
  <c r="L6"/>
  <c r="M5"/>
  <c r="L91" i="21"/>
  <c r="M90"/>
  <c r="K6"/>
  <c r="L5"/>
  <c r="L48"/>
  <c r="M47"/>
  <c r="M6" i="19"/>
  <c r="N5"/>
  <c r="L50"/>
  <c r="M49"/>
  <c r="L93"/>
  <c r="M92"/>
  <c r="K93" i="14"/>
  <c r="L92"/>
  <c r="K50"/>
  <c r="L49"/>
  <c r="K6"/>
  <c r="L5"/>
  <c r="N93" i="39" l="1"/>
  <c r="O92"/>
  <c r="N50"/>
  <c r="O49"/>
  <c r="O6"/>
  <c r="P5"/>
  <c r="N50" i="37"/>
  <c r="O49"/>
  <c r="N93"/>
  <c r="O92"/>
  <c r="N6"/>
  <c r="O5"/>
  <c r="N95" i="35"/>
  <c r="O94"/>
  <c r="N50"/>
  <c r="O49"/>
  <c r="N6"/>
  <c r="O5"/>
  <c r="N95" i="33"/>
  <c r="O94"/>
  <c r="N50"/>
  <c r="O49"/>
  <c r="N6"/>
  <c r="O5"/>
  <c r="N89" i="31"/>
  <c r="O88"/>
  <c r="O44"/>
  <c r="P43"/>
  <c r="O6"/>
  <c r="P5"/>
  <c r="O6" i="29"/>
  <c r="P5"/>
  <c r="O91"/>
  <c r="P90"/>
  <c r="N46"/>
  <c r="O45"/>
  <c r="N48" i="27"/>
  <c r="O47"/>
  <c r="N91"/>
  <c r="O90"/>
  <c r="N6"/>
  <c r="O5"/>
  <c r="M91" i="25"/>
  <c r="N90"/>
  <c r="M48"/>
  <c r="N47"/>
  <c r="N6"/>
  <c r="O5"/>
  <c r="M6" i="23"/>
  <c r="N5"/>
  <c r="M93"/>
  <c r="N92"/>
  <c r="M48"/>
  <c r="N47"/>
  <c r="M48" i="21"/>
  <c r="N47"/>
  <c r="L6"/>
  <c r="M5"/>
  <c r="N90"/>
  <c r="M91"/>
  <c r="M93" i="19"/>
  <c r="N92"/>
  <c r="M50"/>
  <c r="N49"/>
  <c r="O5"/>
  <c r="N6"/>
  <c r="L93" i="14"/>
  <c r="M92"/>
  <c r="L50"/>
  <c r="M49"/>
  <c r="M5"/>
  <c r="L6"/>
  <c r="Q5" i="39" l="1"/>
  <c r="P6"/>
  <c r="P49"/>
  <c r="O50"/>
  <c r="P92"/>
  <c r="O93"/>
  <c r="O6" i="37"/>
  <c r="P5"/>
  <c r="O93"/>
  <c r="P92"/>
  <c r="O50"/>
  <c r="P49"/>
  <c r="O6" i="35"/>
  <c r="P5"/>
  <c r="P49"/>
  <c r="O50"/>
  <c r="P94"/>
  <c r="O95"/>
  <c r="O6" i="33"/>
  <c r="P5"/>
  <c r="O50"/>
  <c r="P49"/>
  <c r="O95"/>
  <c r="P94"/>
  <c r="P6" i="31"/>
  <c r="Q5"/>
  <c r="Q43"/>
  <c r="P44"/>
  <c r="O89"/>
  <c r="P88"/>
  <c r="O46" i="29"/>
  <c r="P45"/>
  <c r="P91"/>
  <c r="Q90"/>
  <c r="P6"/>
  <c r="Q5"/>
  <c r="O6" i="27"/>
  <c r="P5"/>
  <c r="O91"/>
  <c r="P90"/>
  <c r="O48"/>
  <c r="P47"/>
  <c r="O6" i="25"/>
  <c r="P5"/>
  <c r="N48"/>
  <c r="O47"/>
  <c r="N91"/>
  <c r="O90"/>
  <c r="N48" i="23"/>
  <c r="O47"/>
  <c r="N93"/>
  <c r="O92"/>
  <c r="N6"/>
  <c r="O5"/>
  <c r="N91" i="21"/>
  <c r="O90"/>
  <c r="M6"/>
  <c r="N5"/>
  <c r="N48"/>
  <c r="O47"/>
  <c r="O6" i="19"/>
  <c r="P5"/>
  <c r="N50"/>
  <c r="O49"/>
  <c r="N93"/>
  <c r="O92"/>
  <c r="M93" i="14"/>
  <c r="N92"/>
  <c r="M50"/>
  <c r="N49"/>
  <c r="N5"/>
  <c r="M6"/>
  <c r="P93" i="39" l="1"/>
  <c r="Q92"/>
  <c r="P50"/>
  <c r="Q49"/>
  <c r="Q6"/>
  <c r="R5"/>
  <c r="P50" i="37"/>
  <c r="Q49"/>
  <c r="P93"/>
  <c r="Q92"/>
  <c r="P6"/>
  <c r="Q5"/>
  <c r="P95" i="35"/>
  <c r="Q94"/>
  <c r="P50"/>
  <c r="Q49"/>
  <c r="P6"/>
  <c r="Q5"/>
  <c r="P95" i="33"/>
  <c r="Q94"/>
  <c r="P50"/>
  <c r="Q49"/>
  <c r="P6"/>
  <c r="Q5"/>
  <c r="Q44" i="31"/>
  <c r="R43"/>
  <c r="P89"/>
  <c r="Q88"/>
  <c r="Q6"/>
  <c r="R5"/>
  <c r="Q6" i="29"/>
  <c r="R5"/>
  <c r="Q91"/>
  <c r="R90"/>
  <c r="P46"/>
  <c r="Q45"/>
  <c r="P48" i="27"/>
  <c r="Q47"/>
  <c r="P91"/>
  <c r="Q90"/>
  <c r="P6"/>
  <c r="Q5"/>
  <c r="O91" i="25"/>
  <c r="P90"/>
  <c r="O48"/>
  <c r="P47"/>
  <c r="Q5"/>
  <c r="P6"/>
  <c r="O6" i="23"/>
  <c r="P5"/>
  <c r="O93"/>
  <c r="P92"/>
  <c r="O48"/>
  <c r="P47"/>
  <c r="O48" i="21"/>
  <c r="P47"/>
  <c r="N6"/>
  <c r="O5"/>
  <c r="O91"/>
  <c r="P90"/>
  <c r="O93" i="19"/>
  <c r="P92"/>
  <c r="O50"/>
  <c r="P49"/>
  <c r="P6"/>
  <c r="Q5"/>
  <c r="N93" i="14"/>
  <c r="O92"/>
  <c r="N50"/>
  <c r="O49"/>
  <c r="O5"/>
  <c r="N6"/>
  <c r="S5" i="39" l="1"/>
  <c r="R6"/>
  <c r="R49"/>
  <c r="Q50"/>
  <c r="R92"/>
  <c r="Q93"/>
  <c r="Q6" i="37"/>
  <c r="R5"/>
  <c r="Q93"/>
  <c r="R92"/>
  <c r="Q50"/>
  <c r="R49"/>
  <c r="Q6" i="35"/>
  <c r="R5"/>
  <c r="R49"/>
  <c r="Q50"/>
  <c r="R94"/>
  <c r="Q95"/>
  <c r="Q6" i="33"/>
  <c r="R5"/>
  <c r="Q50"/>
  <c r="R49"/>
  <c r="Q95"/>
  <c r="R94"/>
  <c r="R6" i="31"/>
  <c r="S5"/>
  <c r="R88"/>
  <c r="Q89"/>
  <c r="R44"/>
  <c r="S43"/>
  <c r="Q46" i="29"/>
  <c r="R45"/>
  <c r="R91"/>
  <c r="S90"/>
  <c r="R6"/>
  <c r="S5"/>
  <c r="Q6" i="27"/>
  <c r="R5"/>
  <c r="Q91"/>
  <c r="R90"/>
  <c r="Q48"/>
  <c r="R47"/>
  <c r="Q6" i="25"/>
  <c r="R5"/>
  <c r="P48"/>
  <c r="Q47"/>
  <c r="P91"/>
  <c r="Q90"/>
  <c r="P48" i="23"/>
  <c r="Q47"/>
  <c r="P93"/>
  <c r="Q92"/>
  <c r="P6"/>
  <c r="Q5"/>
  <c r="P91" i="21"/>
  <c r="Q90"/>
  <c r="O6"/>
  <c r="P5"/>
  <c r="P48"/>
  <c r="Q47"/>
  <c r="Q6" i="19"/>
  <c r="R5"/>
  <c r="P50"/>
  <c r="Q49"/>
  <c r="P93"/>
  <c r="Q92"/>
  <c r="O93" i="14"/>
  <c r="P92"/>
  <c r="O50"/>
  <c r="P49"/>
  <c r="P5"/>
  <c r="O6"/>
  <c r="R93" i="39" l="1"/>
  <c r="S92"/>
  <c r="R50"/>
  <c r="S49"/>
  <c r="S6"/>
  <c r="T5"/>
  <c r="R50" i="37"/>
  <c r="S49"/>
  <c r="R93"/>
  <c r="S92"/>
  <c r="R6"/>
  <c r="S5"/>
  <c r="R95" i="35"/>
  <c r="S94"/>
  <c r="R50"/>
  <c r="S49"/>
  <c r="R6"/>
  <c r="S5"/>
  <c r="R95" i="33"/>
  <c r="S94"/>
  <c r="R50"/>
  <c r="S49"/>
  <c r="R6"/>
  <c r="S5"/>
  <c r="R89" i="31"/>
  <c r="S88"/>
  <c r="S44"/>
  <c r="T43"/>
  <c r="S6"/>
  <c r="T5"/>
  <c r="S6" i="29"/>
  <c r="T5"/>
  <c r="S91"/>
  <c r="T90"/>
  <c r="R46"/>
  <c r="S45"/>
  <c r="R48" i="27"/>
  <c r="S47"/>
  <c r="R91"/>
  <c r="S90"/>
  <c r="R6"/>
  <c r="S5"/>
  <c r="Q91" i="25"/>
  <c r="R90"/>
  <c r="Q48"/>
  <c r="R47"/>
  <c r="R6"/>
  <c r="S5"/>
  <c r="Q6" i="23"/>
  <c r="R5"/>
  <c r="Q93"/>
  <c r="R92"/>
  <c r="Q48"/>
  <c r="R47"/>
  <c r="Q48" i="21"/>
  <c r="R47"/>
  <c r="P6"/>
  <c r="Q5"/>
  <c r="R90"/>
  <c r="Q91"/>
  <c r="Q93" i="19"/>
  <c r="R92"/>
  <c r="Q50"/>
  <c r="R49"/>
  <c r="S5"/>
  <c r="R6"/>
  <c r="P93" i="14"/>
  <c r="Q92"/>
  <c r="P50"/>
  <c r="Q49"/>
  <c r="P6"/>
  <c r="Q5"/>
  <c r="U5" i="39" l="1"/>
  <c r="T6"/>
  <c r="T49"/>
  <c r="S50"/>
  <c r="T92"/>
  <c r="S93"/>
  <c r="S6" i="37"/>
  <c r="T5"/>
  <c r="S93"/>
  <c r="T92"/>
  <c r="S50"/>
  <c r="T49"/>
  <c r="S6" i="35"/>
  <c r="T5"/>
  <c r="T49"/>
  <c r="S50"/>
  <c r="T94"/>
  <c r="S95"/>
  <c r="S6" i="33"/>
  <c r="T5"/>
  <c r="S50"/>
  <c r="T49"/>
  <c r="S95"/>
  <c r="T94"/>
  <c r="T6" i="31"/>
  <c r="U5"/>
  <c r="U43"/>
  <c r="T44"/>
  <c r="S89"/>
  <c r="T88"/>
  <c r="S46" i="29"/>
  <c r="T45"/>
  <c r="T91"/>
  <c r="U90"/>
  <c r="T6"/>
  <c r="U5"/>
  <c r="S6" i="27"/>
  <c r="T5"/>
  <c r="S91"/>
  <c r="T90"/>
  <c r="S48"/>
  <c r="T47"/>
  <c r="S6" i="25"/>
  <c r="T5"/>
  <c r="R48"/>
  <c r="S47"/>
  <c r="R91"/>
  <c r="S90"/>
  <c r="R48" i="23"/>
  <c r="S47"/>
  <c r="R93"/>
  <c r="S92"/>
  <c r="R6"/>
  <c r="S5"/>
  <c r="R91" i="21"/>
  <c r="S90"/>
  <c r="Q6"/>
  <c r="R5"/>
  <c r="R48"/>
  <c r="S47"/>
  <c r="S6" i="19"/>
  <c r="T5"/>
  <c r="R50"/>
  <c r="S49"/>
  <c r="R93"/>
  <c r="S92"/>
  <c r="Q93" i="14"/>
  <c r="R92"/>
  <c r="Q50"/>
  <c r="R49"/>
  <c r="R5"/>
  <c r="Q6"/>
  <c r="T93" i="39" l="1"/>
  <c r="U92"/>
  <c r="T50"/>
  <c r="U49"/>
  <c r="U6"/>
  <c r="V5"/>
  <c r="T50" i="37"/>
  <c r="U49"/>
  <c r="T93"/>
  <c r="U92"/>
  <c r="T6"/>
  <c r="U5"/>
  <c r="T95" i="35"/>
  <c r="U94"/>
  <c r="T50"/>
  <c r="U49"/>
  <c r="T6"/>
  <c r="U5"/>
  <c r="T95" i="33"/>
  <c r="U94"/>
  <c r="T50"/>
  <c r="U49"/>
  <c r="T6"/>
  <c r="U5"/>
  <c r="U44" i="31"/>
  <c r="V43"/>
  <c r="T89"/>
  <c r="U88"/>
  <c r="U6"/>
  <c r="V5"/>
  <c r="U6" i="29"/>
  <c r="V5"/>
  <c r="U91"/>
  <c r="V90"/>
  <c r="T46"/>
  <c r="U45"/>
  <c r="T48" i="27"/>
  <c r="U47"/>
  <c r="T91"/>
  <c r="U90"/>
  <c r="T6"/>
  <c r="U5"/>
  <c r="S91" i="25"/>
  <c r="T90"/>
  <c r="S48"/>
  <c r="T47"/>
  <c r="U5"/>
  <c r="T6"/>
  <c r="S6" i="23"/>
  <c r="T5"/>
  <c r="S93"/>
  <c r="T92"/>
  <c r="S48"/>
  <c r="T47"/>
  <c r="S48" i="21"/>
  <c r="T47"/>
  <c r="R6"/>
  <c r="S5"/>
  <c r="S91"/>
  <c r="T90"/>
  <c r="S93" i="19"/>
  <c r="T92"/>
  <c r="S50"/>
  <c r="T49"/>
  <c r="T6"/>
  <c r="U5"/>
  <c r="R93" i="14"/>
  <c r="S92"/>
  <c r="R50"/>
  <c r="S49"/>
  <c r="S5"/>
  <c r="R6"/>
  <c r="W5" i="39" l="1"/>
  <c r="V6"/>
  <c r="V49"/>
  <c r="U50"/>
  <c r="V92"/>
  <c r="U93"/>
  <c r="U6" i="37"/>
  <c r="V5"/>
  <c r="U93"/>
  <c r="V92"/>
  <c r="U50"/>
  <c r="V49"/>
  <c r="U6" i="35"/>
  <c r="V5"/>
  <c r="V49"/>
  <c r="U50"/>
  <c r="V94"/>
  <c r="U95"/>
  <c r="U6" i="33"/>
  <c r="V5"/>
  <c r="U50"/>
  <c r="V49"/>
  <c r="U95"/>
  <c r="V94"/>
  <c r="V6" i="31"/>
  <c r="W5"/>
  <c r="V88"/>
  <c r="U89"/>
  <c r="V44"/>
  <c r="W43"/>
  <c r="U46" i="29"/>
  <c r="V45"/>
  <c r="V91"/>
  <c r="W90"/>
  <c r="V6"/>
  <c r="W5"/>
  <c r="U6" i="27"/>
  <c r="V5"/>
  <c r="U91"/>
  <c r="V90"/>
  <c r="U48"/>
  <c r="V47"/>
  <c r="U6" i="25"/>
  <c r="V5"/>
  <c r="T48"/>
  <c r="U47"/>
  <c r="T91"/>
  <c r="U90"/>
  <c r="T48" i="23"/>
  <c r="U47"/>
  <c r="T93"/>
  <c r="U92"/>
  <c r="T6"/>
  <c r="U5"/>
  <c r="T91" i="21"/>
  <c r="U90"/>
  <c r="S6"/>
  <c r="T5"/>
  <c r="T48"/>
  <c r="U47"/>
  <c r="U6" i="19"/>
  <c r="V5"/>
  <c r="V6" s="1"/>
  <c r="T50"/>
  <c r="U49"/>
  <c r="T93"/>
  <c r="U92"/>
  <c r="S93" i="14"/>
  <c r="T92"/>
  <c r="S50"/>
  <c r="T49"/>
  <c r="S6"/>
  <c r="T5"/>
  <c r="V93" i="39" l="1"/>
  <c r="W92"/>
  <c r="V50"/>
  <c r="W49"/>
  <c r="W6"/>
  <c r="X5"/>
  <c r="V50" i="37"/>
  <c r="W49"/>
  <c r="V93"/>
  <c r="W92"/>
  <c r="V6"/>
  <c r="W5"/>
  <c r="V95" i="35"/>
  <c r="W94"/>
  <c r="V50"/>
  <c r="W49"/>
  <c r="V6"/>
  <c r="W5"/>
  <c r="V95" i="33"/>
  <c r="W94"/>
  <c r="V50"/>
  <c r="W49"/>
  <c r="V6"/>
  <c r="W5"/>
  <c r="V89" i="31"/>
  <c r="W88"/>
  <c r="W44"/>
  <c r="X43"/>
  <c r="W6"/>
  <c r="X5"/>
  <c r="W6" i="29"/>
  <c r="X5"/>
  <c r="W91"/>
  <c r="X90"/>
  <c r="V46"/>
  <c r="W45"/>
  <c r="V48" i="27"/>
  <c r="W47"/>
  <c r="V91"/>
  <c r="W90"/>
  <c r="V6"/>
  <c r="W5"/>
  <c r="U91" i="25"/>
  <c r="V90"/>
  <c r="U48"/>
  <c r="V47"/>
  <c r="V6"/>
  <c r="W5"/>
  <c r="U6" i="23"/>
  <c r="V5"/>
  <c r="U93"/>
  <c r="V92"/>
  <c r="U48"/>
  <c r="V47"/>
  <c r="U48" i="21"/>
  <c r="V47"/>
  <c r="T6"/>
  <c r="U5"/>
  <c r="V90"/>
  <c r="U91"/>
  <c r="U93" i="19"/>
  <c r="V92"/>
  <c r="U50"/>
  <c r="V49"/>
  <c r="W5"/>
  <c r="T93" i="14"/>
  <c r="U92"/>
  <c r="T50"/>
  <c r="U49"/>
  <c r="T6"/>
  <c r="U5"/>
  <c r="Y5" i="39" l="1"/>
  <c r="X6"/>
  <c r="X49"/>
  <c r="W50"/>
  <c r="X92"/>
  <c r="W93"/>
  <c r="W6" i="37"/>
  <c r="X5"/>
  <c r="W93"/>
  <c r="X92"/>
  <c r="W50"/>
  <c r="X49"/>
  <c r="X5" i="35"/>
  <c r="W6"/>
  <c r="X49"/>
  <c r="W50"/>
  <c r="X94"/>
  <c r="W95"/>
  <c r="W6" i="33"/>
  <c r="X5"/>
  <c r="W50"/>
  <c r="X49"/>
  <c r="W95"/>
  <c r="X94"/>
  <c r="X6" i="31"/>
  <c r="Y5"/>
  <c r="Y43"/>
  <c r="X44"/>
  <c r="W89"/>
  <c r="X88"/>
  <c r="W46" i="29"/>
  <c r="X45"/>
  <c r="X91"/>
  <c r="Y90"/>
  <c r="X6"/>
  <c r="Y5"/>
  <c r="W6" i="27"/>
  <c r="X5"/>
  <c r="W91"/>
  <c r="X90"/>
  <c r="W48"/>
  <c r="X47"/>
  <c r="W6" i="25"/>
  <c r="X5"/>
  <c r="V48"/>
  <c r="W47"/>
  <c r="V91"/>
  <c r="W90"/>
  <c r="V48" i="23"/>
  <c r="W47"/>
  <c r="V93"/>
  <c r="W92"/>
  <c r="V6"/>
  <c r="W5"/>
  <c r="V91" i="21"/>
  <c r="W90"/>
  <c r="U6"/>
  <c r="V5"/>
  <c r="V48"/>
  <c r="W47"/>
  <c r="W6" i="19"/>
  <c r="X5"/>
  <c r="V50"/>
  <c r="W49"/>
  <c r="V93"/>
  <c r="W92"/>
  <c r="U93" i="14"/>
  <c r="V92"/>
  <c r="U50"/>
  <c r="V49"/>
  <c r="V5"/>
  <c r="U6"/>
  <c r="X93" i="39" l="1"/>
  <c r="Y92"/>
  <c r="X50"/>
  <c r="Y49"/>
  <c r="Y6"/>
  <c r="Z5"/>
  <c r="X50" i="37"/>
  <c r="Y49"/>
  <c r="X93"/>
  <c r="Y92"/>
  <c r="X6"/>
  <c r="Y5"/>
  <c r="X95" i="35"/>
  <c r="Y94"/>
  <c r="X50"/>
  <c r="Y49"/>
  <c r="X6"/>
  <c r="Y5"/>
  <c r="X95" i="33"/>
  <c r="Y94"/>
  <c r="X50"/>
  <c r="Y49"/>
  <c r="X6"/>
  <c r="Y5"/>
  <c r="Y44" i="31"/>
  <c r="Z43"/>
  <c r="X89"/>
  <c r="Y88"/>
  <c r="Y6"/>
  <c r="Z5"/>
  <c r="Y6" i="29"/>
  <c r="Z5"/>
  <c r="Y91"/>
  <c r="Z90"/>
  <c r="X46"/>
  <c r="Y45"/>
  <c r="X48" i="27"/>
  <c r="Y47"/>
  <c r="X91"/>
  <c r="Y90"/>
  <c r="X6"/>
  <c r="Y5"/>
  <c r="W91" i="25"/>
  <c r="X90"/>
  <c r="W48"/>
  <c r="X47"/>
  <c r="Y5"/>
  <c r="X6"/>
  <c r="W6" i="23"/>
  <c r="X5"/>
  <c r="W93"/>
  <c r="X92"/>
  <c r="W48"/>
  <c r="X47"/>
  <c r="W48" i="21"/>
  <c r="X47"/>
  <c r="V6"/>
  <c r="W5"/>
  <c r="W91"/>
  <c r="X90"/>
  <c r="W93" i="19"/>
  <c r="X92"/>
  <c r="W50"/>
  <c r="X49"/>
  <c r="X6"/>
  <c r="Y5"/>
  <c r="V93" i="14"/>
  <c r="W92"/>
  <c r="V50"/>
  <c r="W49"/>
  <c r="W5"/>
  <c r="V6"/>
  <c r="AA5" i="39" l="1"/>
  <c r="Z6"/>
  <c r="Z49"/>
  <c r="Y50"/>
  <c r="Z92"/>
  <c r="Y93"/>
  <c r="Y6" i="37"/>
  <c r="Z5"/>
  <c r="Y93"/>
  <c r="Z92"/>
  <c r="Y50"/>
  <c r="Z49"/>
  <c r="Z5" i="35"/>
  <c r="Y6"/>
  <c r="Z49"/>
  <c r="Y50"/>
  <c r="Z94"/>
  <c r="Y95"/>
  <c r="Y6" i="33"/>
  <c r="Z5"/>
  <c r="Y50"/>
  <c r="Z49"/>
  <c r="Y95"/>
  <c r="Z94"/>
  <c r="Z6" i="31"/>
  <c r="AA5"/>
  <c r="Z88"/>
  <c r="Y89"/>
  <c r="Z44"/>
  <c r="AA43"/>
  <c r="Y46" i="29"/>
  <c r="Z45"/>
  <c r="Z91"/>
  <c r="AA90"/>
  <c r="Z6"/>
  <c r="AA5"/>
  <c r="Y6" i="27"/>
  <c r="Z5"/>
  <c r="Y91"/>
  <c r="Z90"/>
  <c r="Y48"/>
  <c r="Z47"/>
  <c r="Y6" i="25"/>
  <c r="Z5"/>
  <c r="X48"/>
  <c r="Y47"/>
  <c r="X91"/>
  <c r="Y90"/>
  <c r="X48" i="23"/>
  <c r="Y47"/>
  <c r="X93"/>
  <c r="Y92"/>
  <c r="X6"/>
  <c r="Y5"/>
  <c r="X91" i="21"/>
  <c r="Y90"/>
  <c r="W6"/>
  <c r="X5"/>
  <c r="X48"/>
  <c r="Y47"/>
  <c r="Y6" i="19"/>
  <c r="Z5"/>
  <c r="X50"/>
  <c r="Y49"/>
  <c r="X93"/>
  <c r="Y92"/>
  <c r="W93" i="14"/>
  <c r="X92"/>
  <c r="W50"/>
  <c r="X49"/>
  <c r="X5"/>
  <c r="W6"/>
  <c r="Z93" i="39" l="1"/>
  <c r="AA92"/>
  <c r="Z50"/>
  <c r="AA49"/>
  <c r="AA6"/>
  <c r="AB5"/>
  <c r="Z50" i="37"/>
  <c r="AA49"/>
  <c r="Z93"/>
  <c r="AA92"/>
  <c r="Z6"/>
  <c r="AA5"/>
  <c r="Z95" i="35"/>
  <c r="AA94"/>
  <c r="Z50"/>
  <c r="AA49"/>
  <c r="Z6"/>
  <c r="AA5"/>
  <c r="Z95" i="33"/>
  <c r="AA94"/>
  <c r="Z50"/>
  <c r="AA49"/>
  <c r="Z6"/>
  <c r="AA5"/>
  <c r="Z89" i="31"/>
  <c r="AA88"/>
  <c r="AA44"/>
  <c r="AB43"/>
  <c r="AA6"/>
  <c r="AB5"/>
  <c r="AA6" i="29"/>
  <c r="AB5"/>
  <c r="AA91"/>
  <c r="AB90"/>
  <c r="Z46"/>
  <c r="AA45"/>
  <c r="Z48" i="27"/>
  <c r="AA47"/>
  <c r="Z91"/>
  <c r="AA90"/>
  <c r="Z6"/>
  <c r="AA5"/>
  <c r="Y91" i="25"/>
  <c r="Z90"/>
  <c r="Y48"/>
  <c r="Z47"/>
  <c r="Z6"/>
  <c r="AA5"/>
  <c r="Y6" i="23"/>
  <c r="Z5"/>
  <c r="Y93"/>
  <c r="Z92"/>
  <c r="Y48"/>
  <c r="Z47"/>
  <c r="Y48" i="21"/>
  <c r="Z47"/>
  <c r="X6"/>
  <c r="Y5"/>
  <c r="Z90"/>
  <c r="Y91"/>
  <c r="Y93" i="19"/>
  <c r="Z92"/>
  <c r="Y50"/>
  <c r="Z49"/>
  <c r="AA5"/>
  <c r="Z6"/>
  <c r="X93" i="14"/>
  <c r="Y92"/>
  <c r="X50"/>
  <c r="Y49"/>
  <c r="Y5"/>
  <c r="X6"/>
  <c r="AC5" i="39" l="1"/>
  <c r="AB6"/>
  <c r="AB49"/>
  <c r="AA50"/>
  <c r="AB92"/>
  <c r="AA93"/>
  <c r="AA6" i="37"/>
  <c r="AB5"/>
  <c r="AA93"/>
  <c r="AB92"/>
  <c r="AA50"/>
  <c r="AB49"/>
  <c r="AB5" i="35"/>
  <c r="AA6"/>
  <c r="AB49"/>
  <c r="AA50"/>
  <c r="AB94"/>
  <c r="AA95"/>
  <c r="AA6" i="33"/>
  <c r="AB5"/>
  <c r="AA50"/>
  <c r="AB49"/>
  <c r="AA95"/>
  <c r="AB94"/>
  <c r="AB6" i="31"/>
  <c r="AC5"/>
  <c r="AC43"/>
  <c r="AB44"/>
  <c r="AA89"/>
  <c r="AB88"/>
  <c r="AA46" i="29"/>
  <c r="AB45"/>
  <c r="AB91"/>
  <c r="AC90"/>
  <c r="AB6"/>
  <c r="AC5"/>
  <c r="AA6" i="27"/>
  <c r="AB5"/>
  <c r="AB90"/>
  <c r="AA91"/>
  <c r="AA48"/>
  <c r="AB47"/>
  <c r="AA6" i="25"/>
  <c r="AB5"/>
  <c r="Z48"/>
  <c r="AA47"/>
  <c r="Z91"/>
  <c r="AA90"/>
  <c r="Z48" i="23"/>
  <c r="AA47"/>
  <c r="Z93"/>
  <c r="AA92"/>
  <c r="Z6"/>
  <c r="AA5"/>
  <c r="Z91" i="21"/>
  <c r="AA90"/>
  <c r="Y6"/>
  <c r="Z5"/>
  <c r="Z48"/>
  <c r="AA47"/>
  <c r="AA6" i="19"/>
  <c r="AB5"/>
  <c r="Z50"/>
  <c r="AA49"/>
  <c r="Z93"/>
  <c r="AA92"/>
  <c r="Y93" i="14"/>
  <c r="Z92"/>
  <c r="Y50"/>
  <c r="Z49"/>
  <c r="Z5"/>
  <c r="Y6"/>
  <c r="AB93" i="39" l="1"/>
  <c r="AC92"/>
  <c r="AB50"/>
  <c r="AC49"/>
  <c r="AC6"/>
  <c r="AD5"/>
  <c r="AB50" i="37"/>
  <c r="AC49"/>
  <c r="AB93"/>
  <c r="AC92"/>
  <c r="AB6"/>
  <c r="AC5"/>
  <c r="AB95" i="35"/>
  <c r="AC94"/>
  <c r="AB50"/>
  <c r="AC49"/>
  <c r="AB6"/>
  <c r="AC5"/>
  <c r="AB95" i="33"/>
  <c r="AC94"/>
  <c r="AB50"/>
  <c r="AC49"/>
  <c r="AB6"/>
  <c r="AC5"/>
  <c r="AC44" i="31"/>
  <c r="AD43"/>
  <c r="AB89"/>
  <c r="AC88"/>
  <c r="AD5"/>
  <c r="AC6"/>
  <c r="AC6" i="29"/>
  <c r="AD5"/>
  <c r="AC91"/>
  <c r="AD90"/>
  <c r="AB46"/>
  <c r="AC45"/>
  <c r="AB91" i="27"/>
  <c r="AC90"/>
  <c r="AB48"/>
  <c r="AC47"/>
  <c r="AB6"/>
  <c r="AC5"/>
  <c r="AA91" i="25"/>
  <c r="AB90"/>
  <c r="AA48"/>
  <c r="AB47"/>
  <c r="AB6"/>
  <c r="AC5"/>
  <c r="AA6" i="23"/>
  <c r="AB5"/>
  <c r="AA93"/>
  <c r="AB92"/>
  <c r="AA48"/>
  <c r="AB47"/>
  <c r="AA48" i="21"/>
  <c r="AB47"/>
  <c r="Z6"/>
  <c r="AA5"/>
  <c r="AA91"/>
  <c r="AB90"/>
  <c r="AA93" i="19"/>
  <c r="AB92"/>
  <c r="AA50"/>
  <c r="AB49"/>
  <c r="AB6"/>
  <c r="AC5"/>
  <c r="Z93" i="14"/>
  <c r="AA92"/>
  <c r="Z50"/>
  <c r="AA49"/>
  <c r="AA5"/>
  <c r="Z6"/>
  <c r="AE5" i="39" l="1"/>
  <c r="AD6"/>
  <c r="AD49"/>
  <c r="AC50"/>
  <c r="AD92"/>
  <c r="AC93"/>
  <c r="AC6" i="37"/>
  <c r="AD5"/>
  <c r="AC93"/>
  <c r="AD92"/>
  <c r="AC50"/>
  <c r="AD49"/>
  <c r="AD5" i="35"/>
  <c r="AC6"/>
  <c r="AD49"/>
  <c r="AC50"/>
  <c r="AD94"/>
  <c r="AC95"/>
  <c r="AC6" i="33"/>
  <c r="AD5"/>
  <c r="AC50"/>
  <c r="AD49"/>
  <c r="AC95"/>
  <c r="AD94"/>
  <c r="AD6" i="31"/>
  <c r="AE5"/>
  <c r="AD88"/>
  <c r="AC89"/>
  <c r="AD44"/>
  <c r="AE43"/>
  <c r="AC46" i="29"/>
  <c r="AD45"/>
  <c r="AD91"/>
  <c r="AE90"/>
  <c r="AD6"/>
  <c r="AE5"/>
  <c r="AC6" i="27"/>
  <c r="AD5"/>
  <c r="AC48"/>
  <c r="AD47"/>
  <c r="AC91"/>
  <c r="AD90"/>
  <c r="AC6" i="25"/>
  <c r="AD5"/>
  <c r="AB48"/>
  <c r="AC47"/>
  <c r="AB91"/>
  <c r="AC90"/>
  <c r="AB48" i="23"/>
  <c r="AC47"/>
  <c r="AB93"/>
  <c r="AC92"/>
  <c r="AB6"/>
  <c r="AC5"/>
  <c r="AB91" i="21"/>
  <c r="AC90"/>
  <c r="AA6"/>
  <c r="AB5"/>
  <c r="AB48"/>
  <c r="AC47"/>
  <c r="AC6" i="19"/>
  <c r="AD5"/>
  <c r="AB50"/>
  <c r="AC49"/>
  <c r="AB93"/>
  <c r="AC92"/>
  <c r="AA93" i="14"/>
  <c r="AB92"/>
  <c r="AA50"/>
  <c r="AB49"/>
  <c r="AB5"/>
  <c r="AA6"/>
  <c r="AD93" i="39" l="1"/>
  <c r="AE92"/>
  <c r="AD50"/>
  <c r="AE49"/>
  <c r="AE6"/>
  <c r="AF5"/>
  <c r="AD50" i="37"/>
  <c r="AE49"/>
  <c r="AD93"/>
  <c r="AE92"/>
  <c r="AD6"/>
  <c r="AE5"/>
  <c r="AD95" i="35"/>
  <c r="AE94"/>
  <c r="AD50"/>
  <c r="AE49"/>
  <c r="AD6"/>
  <c r="AE5"/>
  <c r="AD95" i="33"/>
  <c r="AE94"/>
  <c r="AD50"/>
  <c r="AE49"/>
  <c r="AD6"/>
  <c r="AE5"/>
  <c r="AD89" i="31"/>
  <c r="AE88"/>
  <c r="AE44"/>
  <c r="AF43"/>
  <c r="AE6"/>
  <c r="AF5"/>
  <c r="AE6" i="29"/>
  <c r="AF5"/>
  <c r="AE91"/>
  <c r="AF90"/>
  <c r="AD46"/>
  <c r="AE45"/>
  <c r="AD91" i="27"/>
  <c r="AE90"/>
  <c r="AD48"/>
  <c r="AE47"/>
  <c r="AD6"/>
  <c r="AE5"/>
  <c r="AC91" i="25"/>
  <c r="AD90"/>
  <c r="AC48"/>
  <c r="AD47"/>
  <c r="AD6"/>
  <c r="AE5"/>
  <c r="AC6" i="23"/>
  <c r="AD5"/>
  <c r="AC93"/>
  <c r="AD92"/>
  <c r="AC48"/>
  <c r="AD47"/>
  <c r="AC48" i="21"/>
  <c r="AD47"/>
  <c r="AB6"/>
  <c r="AC5"/>
  <c r="AD90"/>
  <c r="AC91"/>
  <c r="AC93" i="19"/>
  <c r="AD92"/>
  <c r="AC50"/>
  <c r="AD49"/>
  <c r="AE5"/>
  <c r="AD6"/>
  <c r="AB93" i="14"/>
  <c r="AC92"/>
  <c r="AB50"/>
  <c r="AC49"/>
  <c r="AB6"/>
  <c r="AC5"/>
  <c r="AG5" i="39" l="1"/>
  <c r="AF6"/>
  <c r="AF49"/>
  <c r="AE50"/>
  <c r="AF92"/>
  <c r="AE93"/>
  <c r="AE6" i="37"/>
  <c r="AF5"/>
  <c r="AE93"/>
  <c r="AF92"/>
  <c r="AE50"/>
  <c r="AF49"/>
  <c r="AF5" i="35"/>
  <c r="AE6"/>
  <c r="AF49"/>
  <c r="AE50"/>
  <c r="AF94"/>
  <c r="AE95"/>
  <c r="AE6" i="33"/>
  <c r="AF5"/>
  <c r="AE50"/>
  <c r="AF49"/>
  <c r="AE95"/>
  <c r="AF94"/>
  <c r="AF6" i="31"/>
  <c r="AG5"/>
  <c r="AG43"/>
  <c r="AF44"/>
  <c r="AE89"/>
  <c r="AF88"/>
  <c r="AE46" i="29"/>
  <c r="AF45"/>
  <c r="AF91"/>
  <c r="AG90"/>
  <c r="AF6"/>
  <c r="AG5"/>
  <c r="AE6" i="27"/>
  <c r="AF5"/>
  <c r="AE48"/>
  <c r="AF47"/>
  <c r="AF90"/>
  <c r="AE91"/>
  <c r="AE6" i="25"/>
  <c r="AF5"/>
  <c r="AD48"/>
  <c r="AE47"/>
  <c r="AD91"/>
  <c r="AE90"/>
  <c r="AD48" i="23"/>
  <c r="AE47"/>
  <c r="AD93"/>
  <c r="AE92"/>
  <c r="AD6"/>
  <c r="AE5"/>
  <c r="AD91" i="21"/>
  <c r="AE90"/>
  <c r="AC6"/>
  <c r="AD5"/>
  <c r="AD48"/>
  <c r="AE47"/>
  <c r="AE6" i="19"/>
  <c r="AF5"/>
  <c r="AD50"/>
  <c r="AE49"/>
  <c r="AD93"/>
  <c r="AE92"/>
  <c r="AC93" i="14"/>
  <c r="AD92"/>
  <c r="AC50"/>
  <c r="AD49"/>
  <c r="AC6"/>
  <c r="AD5"/>
  <c r="AF93" i="39" l="1"/>
  <c r="AG92"/>
  <c r="AF50"/>
  <c r="AG49"/>
  <c r="AG6"/>
  <c r="AH5"/>
  <c r="AF50" i="37"/>
  <c r="AG49"/>
  <c r="AF93"/>
  <c r="AG92"/>
  <c r="AF6"/>
  <c r="AG5"/>
  <c r="AF95" i="35"/>
  <c r="AG94"/>
  <c r="AF50"/>
  <c r="AG49"/>
  <c r="AF6"/>
  <c r="AG5"/>
  <c r="AF95" i="33"/>
  <c r="AG94"/>
  <c r="AF50"/>
  <c r="AG49"/>
  <c r="AF6"/>
  <c r="AG5"/>
  <c r="AG44" i="31"/>
  <c r="AH43"/>
  <c r="AF89"/>
  <c r="AG88"/>
  <c r="AH5"/>
  <c r="AG6"/>
  <c r="AG6" i="29"/>
  <c r="AH5"/>
  <c r="AG91"/>
  <c r="AH90"/>
  <c r="AF46"/>
  <c r="AG45"/>
  <c r="AF91" i="27"/>
  <c r="AG90"/>
  <c r="AF48"/>
  <c r="AG47"/>
  <c r="AF6"/>
  <c r="AG5"/>
  <c r="AE91" i="25"/>
  <c r="AF90"/>
  <c r="AE48"/>
  <c r="AF47"/>
  <c r="AF6"/>
  <c r="AG5"/>
  <c r="AE6" i="23"/>
  <c r="AF5"/>
  <c r="AE93"/>
  <c r="AF92"/>
  <c r="AE48"/>
  <c r="AF47"/>
  <c r="AE48" i="21"/>
  <c r="AF47"/>
  <c r="AD6"/>
  <c r="AE5"/>
  <c r="AE91"/>
  <c r="AF90"/>
  <c r="AE93" i="19"/>
  <c r="AF92"/>
  <c r="AE50"/>
  <c r="AF49"/>
  <c r="AF6"/>
  <c r="AG5"/>
  <c r="AD93" i="14"/>
  <c r="AE92"/>
  <c r="AD50"/>
  <c r="AE49"/>
  <c r="AD6"/>
  <c r="AE5"/>
  <c r="AI5" i="39" l="1"/>
  <c r="AH6"/>
  <c r="AH49"/>
  <c r="AG50"/>
  <c r="AH92"/>
  <c r="AG93"/>
  <c r="AG6" i="37"/>
  <c r="AH5"/>
  <c r="AG93"/>
  <c r="AH92"/>
  <c r="AG50"/>
  <c r="AH49"/>
  <c r="AH5" i="35"/>
  <c r="AG6"/>
  <c r="AH49"/>
  <c r="AG50"/>
  <c r="AH94"/>
  <c r="AG95"/>
  <c r="AG6" i="33"/>
  <c r="AH5"/>
  <c r="AG50"/>
  <c r="AH49"/>
  <c r="AG95"/>
  <c r="AH94"/>
  <c r="AH6" i="31"/>
  <c r="AI5"/>
  <c r="AH88"/>
  <c r="AG89"/>
  <c r="AH44"/>
  <c r="AI43"/>
  <c r="AG46" i="29"/>
  <c r="AH45"/>
  <c r="AH91"/>
  <c r="AI90"/>
  <c r="AH6"/>
  <c r="AI5"/>
  <c r="AG6" i="27"/>
  <c r="AH5"/>
  <c r="AG48"/>
  <c r="AH47"/>
  <c r="AG91"/>
  <c r="AH90"/>
  <c r="AG6" i="25"/>
  <c r="AH5"/>
  <c r="AF48"/>
  <c r="AG47"/>
  <c r="AF91"/>
  <c r="AG90"/>
  <c r="AF48" i="23"/>
  <c r="AG47"/>
  <c r="AF93"/>
  <c r="AG92"/>
  <c r="AF6"/>
  <c r="AG5"/>
  <c r="AF91" i="21"/>
  <c r="AG90"/>
  <c r="AE6"/>
  <c r="AF5"/>
  <c r="AF48"/>
  <c r="AG47"/>
  <c r="AG6" i="19"/>
  <c r="AF50"/>
  <c r="AG49"/>
  <c r="AF93"/>
  <c r="AG92"/>
  <c r="AE93" i="14"/>
  <c r="AF92"/>
  <c r="AE50"/>
  <c r="AF49"/>
  <c r="AF5"/>
  <c r="AE6"/>
  <c r="AH105" i="19" l="1"/>
  <c r="AH151"/>
  <c r="AH121"/>
  <c r="AH133"/>
  <c r="AH99"/>
  <c r="AH111"/>
  <c r="AH127"/>
  <c r="AH161"/>
  <c r="AH113"/>
  <c r="AH125"/>
  <c r="AH149"/>
  <c r="AH103"/>
  <c r="AH119"/>
  <c r="AH131"/>
  <c r="AH95"/>
  <c r="AJ107"/>
  <c r="AH135"/>
  <c r="AH153"/>
  <c r="AH109"/>
  <c r="AH123"/>
  <c r="AH97"/>
  <c r="AH137"/>
  <c r="AH145"/>
  <c r="AH101"/>
  <c r="AH115"/>
  <c r="AJ99"/>
  <c r="AH129"/>
  <c r="AH147"/>
  <c r="AH107"/>
  <c r="AJ12"/>
  <c r="H12" i="20" s="1"/>
  <c r="I12" s="1"/>
  <c r="AJ101" i="19"/>
  <c r="AJ153"/>
  <c r="AJ151"/>
  <c r="AH10"/>
  <c r="AJ131"/>
  <c r="AH8"/>
  <c r="AJ149"/>
  <c r="AJ147"/>
  <c r="AH16"/>
  <c r="F14" i="20" s="1"/>
  <c r="AJ127" i="19"/>
  <c r="AH56"/>
  <c r="AJ8"/>
  <c r="H10" i="20" s="1"/>
  <c r="AJ135" i="19"/>
  <c r="AH163"/>
  <c r="AJ117"/>
  <c r="AJ113"/>
  <c r="AJ10"/>
  <c r="H11" i="20" s="1"/>
  <c r="AJ64" i="19"/>
  <c r="H74" i="20" s="1"/>
  <c r="AJ119" i="19"/>
  <c r="AH64"/>
  <c r="AJ95"/>
  <c r="AJ103"/>
  <c r="AJ163"/>
  <c r="AJ97"/>
  <c r="AJ145"/>
  <c r="AH117"/>
  <c r="AJ58"/>
  <c r="H71" i="20" s="1"/>
  <c r="AJ56" i="19"/>
  <c r="H70" i="20" s="1"/>
  <c r="AH52" i="19"/>
  <c r="AJ137"/>
  <c r="AH58"/>
  <c r="AJ125"/>
  <c r="AJ165"/>
  <c r="AH165"/>
  <c r="AJ133"/>
  <c r="AH62"/>
  <c r="AJ121"/>
  <c r="AJ115"/>
  <c r="AJ16"/>
  <c r="H14" i="20" s="1"/>
  <c r="I14" s="1"/>
  <c r="AJ129" i="19"/>
  <c r="AJ123"/>
  <c r="AH60"/>
  <c r="AJ52"/>
  <c r="H68" i="20" s="1"/>
  <c r="I68" s="1"/>
  <c r="AJ105" i="19"/>
  <c r="AJ54"/>
  <c r="H69" i="20" s="1"/>
  <c r="AJ111" i="19"/>
  <c r="AJ109"/>
  <c r="AJ62"/>
  <c r="H73" i="20" s="1"/>
  <c r="I73" s="1"/>
  <c r="AJ60" i="19"/>
  <c r="H72" i="20" s="1"/>
  <c r="I72" s="1"/>
  <c r="AH12" i="19"/>
  <c r="AJ161"/>
  <c r="AH54"/>
  <c r="AI6" i="39"/>
  <c r="AJ5"/>
  <c r="AJ6" s="1"/>
  <c r="I69" i="20"/>
  <c r="I151"/>
  <c r="I138"/>
  <c r="I139"/>
  <c r="I153"/>
  <c r="I161"/>
  <c r="I128"/>
  <c r="I155"/>
  <c r="I74"/>
  <c r="I159"/>
  <c r="I70"/>
  <c r="I152"/>
  <c r="I71"/>
  <c r="I160"/>
  <c r="I11"/>
  <c r="I127"/>
  <c r="I133"/>
  <c r="I154"/>
  <c r="I135"/>
  <c r="AH93" i="39"/>
  <c r="AI92"/>
  <c r="AH50"/>
  <c r="AI49"/>
  <c r="AH50" i="37"/>
  <c r="AI49"/>
  <c r="AH93"/>
  <c r="AI92"/>
  <c r="AH6"/>
  <c r="AI5"/>
  <c r="AH95" i="35"/>
  <c r="AI94"/>
  <c r="AH50"/>
  <c r="AI49"/>
  <c r="AH6"/>
  <c r="AI5"/>
  <c r="AH95" i="33"/>
  <c r="AI94"/>
  <c r="AH50"/>
  <c r="AI49"/>
  <c r="AH6"/>
  <c r="AI5"/>
  <c r="AH89" i="31"/>
  <c r="AI88"/>
  <c r="AI44"/>
  <c r="AJ43"/>
  <c r="AJ44" s="1"/>
  <c r="AI6"/>
  <c r="AJ5"/>
  <c r="AJ6" s="1"/>
  <c r="AI6" i="29"/>
  <c r="AJ5"/>
  <c r="AJ6" s="1"/>
  <c r="AI91"/>
  <c r="AJ90"/>
  <c r="AJ91" s="1"/>
  <c r="AH46"/>
  <c r="AI45"/>
  <c r="AH91" i="27"/>
  <c r="AI90"/>
  <c r="AH48"/>
  <c r="AI47"/>
  <c r="AH6"/>
  <c r="AI5"/>
  <c r="AG91" i="25"/>
  <c r="AH90"/>
  <c r="AG48"/>
  <c r="AH47"/>
  <c r="AH6"/>
  <c r="AI5"/>
  <c r="AG6" i="23"/>
  <c r="AH5"/>
  <c r="AG93"/>
  <c r="AH92"/>
  <c r="AG48"/>
  <c r="AH47"/>
  <c r="AG48" i="21"/>
  <c r="AH47"/>
  <c r="AF6"/>
  <c r="AG5"/>
  <c r="AH90"/>
  <c r="AG91"/>
  <c r="AG93" i="19"/>
  <c r="AG50"/>
  <c r="AF93" i="14"/>
  <c r="AG92"/>
  <c r="AF50"/>
  <c r="AG49"/>
  <c r="AF6"/>
  <c r="AG5"/>
  <c r="AK60" i="29" l="1"/>
  <c r="AN60" s="1"/>
  <c r="AM60"/>
  <c r="AM58"/>
  <c r="AK58"/>
  <c r="AN58" s="1"/>
  <c r="G14" i="20"/>
  <c r="K14" s="1"/>
  <c r="J14"/>
  <c r="L14"/>
  <c r="AK155" i="39"/>
  <c r="AM8"/>
  <c r="H10" i="40" s="1"/>
  <c r="AK159" i="39"/>
  <c r="AM125"/>
  <c r="H141" i="40" s="1"/>
  <c r="AM155" i="39"/>
  <c r="H156" i="40" s="1"/>
  <c r="I156" s="1"/>
  <c r="AK151" i="39"/>
  <c r="AK125"/>
  <c r="AM115"/>
  <c r="H136" i="40" s="1"/>
  <c r="AM12" i="39"/>
  <c r="H12" i="40" s="1"/>
  <c r="AM161" i="39"/>
  <c r="H159" i="40" s="1"/>
  <c r="AK107" i="39"/>
  <c r="AK62"/>
  <c r="AK145"/>
  <c r="AM111"/>
  <c r="H134" i="40" s="1"/>
  <c r="AK52" i="39"/>
  <c r="AM149"/>
  <c r="H153" i="40" s="1"/>
  <c r="AK111" i="39"/>
  <c r="AM52"/>
  <c r="H68" i="40" s="1"/>
  <c r="AK149" i="39"/>
  <c r="AM107"/>
  <c r="H132" i="40" s="1"/>
  <c r="AM62" i="39"/>
  <c r="H73" i="40" s="1"/>
  <c r="AM145" i="39"/>
  <c r="H151" i="40" s="1"/>
  <c r="AK99" i="39"/>
  <c r="AK54"/>
  <c r="AK137"/>
  <c r="AM135"/>
  <c r="H146" i="40" s="1"/>
  <c r="AM109" i="39"/>
  <c r="H133" i="40" s="1"/>
  <c r="AM64" i="39"/>
  <c r="H74" i="40" s="1"/>
  <c r="AK135" i="39"/>
  <c r="AK109"/>
  <c r="AK64"/>
  <c r="AM131"/>
  <c r="H144" i="40" s="1"/>
  <c r="AM105" i="39"/>
  <c r="H131" i="40" s="1"/>
  <c r="AM60" i="39"/>
  <c r="H72" i="40" s="1"/>
  <c r="AK123" i="39"/>
  <c r="AK97"/>
  <c r="AM95"/>
  <c r="H126" i="40" s="1"/>
  <c r="AK153" i="39"/>
  <c r="AM167"/>
  <c r="H162" i="40" s="1"/>
  <c r="AM133" i="39"/>
  <c r="H145" i="40" s="1"/>
  <c r="AM153" i="39"/>
  <c r="H155" i="40" s="1"/>
  <c r="I155" s="1"/>
  <c r="AK167" i="39"/>
  <c r="AK133"/>
  <c r="AK157"/>
  <c r="AM163"/>
  <c r="H160" i="40" s="1"/>
  <c r="AM129" i="39"/>
  <c r="H143" i="40" s="1"/>
  <c r="AM159" i="39"/>
  <c r="H158" i="40" s="1"/>
  <c r="I158" s="1"/>
  <c r="AK147" i="39"/>
  <c r="AK121"/>
  <c r="AM113"/>
  <c r="H135" i="40" s="1"/>
  <c r="AM10" i="39"/>
  <c r="H11" i="40" s="1"/>
  <c r="AK131" i="39"/>
  <c r="AK105"/>
  <c r="AM103"/>
  <c r="H130" i="40" s="1"/>
  <c r="AM58" i="39"/>
  <c r="H71" i="40" s="1"/>
  <c r="AM141" i="39"/>
  <c r="H149" i="40" s="1"/>
  <c r="I149" s="1"/>
  <c r="AK103" i="39"/>
  <c r="AK58"/>
  <c r="AK141"/>
  <c r="AM99"/>
  <c r="H128" i="40" s="1"/>
  <c r="AM54" i="39"/>
  <c r="H69" i="40" s="1"/>
  <c r="I69" s="1"/>
  <c r="AM137" i="39"/>
  <c r="H147" i="40" s="1"/>
  <c r="AM157" i="39"/>
  <c r="H157" i="40" s="1"/>
  <c r="I157" s="1"/>
  <c r="AK163" i="39"/>
  <c r="AK129"/>
  <c r="AK60"/>
  <c r="AM127"/>
  <c r="H142" i="40" s="1"/>
  <c r="AM101" i="39"/>
  <c r="H129" i="40" s="1"/>
  <c r="I129" s="1"/>
  <c r="AM56" i="39"/>
  <c r="H70" i="40" s="1"/>
  <c r="I70" s="1"/>
  <c r="AK127" i="39"/>
  <c r="AK101"/>
  <c r="AK56"/>
  <c r="AM123"/>
  <c r="H140" i="40" s="1"/>
  <c r="I140" s="1"/>
  <c r="AM97" i="39"/>
  <c r="H127" i="40" s="1"/>
  <c r="I127" s="1"/>
  <c r="AK95" i="39"/>
  <c r="AK115"/>
  <c r="AK12"/>
  <c r="AK161"/>
  <c r="AM165"/>
  <c r="H161" i="40" s="1"/>
  <c r="I161" s="1"/>
  <c r="AK119" i="39"/>
  <c r="AK16"/>
  <c r="AK165"/>
  <c r="AM147"/>
  <c r="H152" i="40" s="1"/>
  <c r="AM121" i="39"/>
  <c r="H139" i="40" s="1"/>
  <c r="I139" s="1"/>
  <c r="AK8" i="39"/>
  <c r="AK139"/>
  <c r="AK113"/>
  <c r="AK10"/>
  <c r="AM143"/>
  <c r="H150" i="40" s="1"/>
  <c r="I150" s="1"/>
  <c r="AM117" i="39"/>
  <c r="H137" i="40" s="1"/>
  <c r="I137" s="1"/>
  <c r="AM14" i="39"/>
  <c r="H13" i="40" s="1"/>
  <c r="I13" s="1"/>
  <c r="AK143" i="39"/>
  <c r="AK117"/>
  <c r="AK14"/>
  <c r="AM139"/>
  <c r="H148" i="40" s="1"/>
  <c r="AM151" i="39"/>
  <c r="H154" i="40" s="1"/>
  <c r="I154" s="1"/>
  <c r="AM16" i="39"/>
  <c r="H14" i="40" s="1"/>
  <c r="AM119" i="39"/>
  <c r="H138" i="40" s="1"/>
  <c r="I138" s="1"/>
  <c r="AM8" i="31"/>
  <c r="H10" i="32" s="1"/>
  <c r="AK58" i="31"/>
  <c r="AK149"/>
  <c r="AM95"/>
  <c r="H126" i="32" s="1"/>
  <c r="AM52" i="31"/>
  <c r="H68" i="32" s="1"/>
  <c r="AM137" i="31"/>
  <c r="H146" i="32" s="1"/>
  <c r="AM155" i="31"/>
  <c r="H156" i="32" s="1"/>
  <c r="I156" s="1"/>
  <c r="AK139" i="31"/>
  <c r="AK117"/>
  <c r="AK159"/>
  <c r="AM165"/>
  <c r="H161" i="32" s="1"/>
  <c r="I161" s="1"/>
  <c r="AM125" i="31"/>
  <c r="H140" i="32" s="1"/>
  <c r="AK153" i="31"/>
  <c r="AK127"/>
  <c r="AK105"/>
  <c r="AK10"/>
  <c r="AM103"/>
  <c r="H130" i="32" s="1"/>
  <c r="AK46" i="31"/>
  <c r="AM145"/>
  <c r="H151" i="32" s="1"/>
  <c r="AM159" i="31"/>
  <c r="H158" i="32" s="1"/>
  <c r="I158" s="1"/>
  <c r="AK165" i="31"/>
  <c r="AK125"/>
  <c r="AN125" s="1"/>
  <c r="AM153"/>
  <c r="H155" i="32" s="1"/>
  <c r="I155" s="1"/>
  <c r="AM123" i="31"/>
  <c r="H139" i="32" s="1"/>
  <c r="AM101" i="31"/>
  <c r="H129" i="32" s="1"/>
  <c r="AM60" i="31"/>
  <c r="H72" i="32" s="1"/>
  <c r="I72" s="1"/>
  <c r="AK103" i="31"/>
  <c r="AM46"/>
  <c r="H65" i="32" s="1"/>
  <c r="AK145" i="31"/>
  <c r="AM111"/>
  <c r="H134" i="32" s="1"/>
  <c r="AK91" i="31"/>
  <c r="AK161"/>
  <c r="AK48"/>
  <c r="AK133"/>
  <c r="AK151"/>
  <c r="AM131"/>
  <c r="H143" i="32" s="1"/>
  <c r="AM109" i="31"/>
  <c r="H133" i="32" s="1"/>
  <c r="AK111" i="31"/>
  <c r="AN111" s="1"/>
  <c r="AM91"/>
  <c r="H124" i="32" s="1"/>
  <c r="AM119" i="31"/>
  <c r="H137" i="32" s="1"/>
  <c r="AM97" i="31"/>
  <c r="H127" i="32" s="1"/>
  <c r="AM54" i="31"/>
  <c r="H69" i="32" s="1"/>
  <c r="AK99" i="31"/>
  <c r="AK56"/>
  <c r="AK141"/>
  <c r="AK155"/>
  <c r="AM139"/>
  <c r="H147" i="32" s="1"/>
  <c r="AM117" i="31"/>
  <c r="H136" i="32" s="1"/>
  <c r="AM149" i="31"/>
  <c r="H153" i="32" s="1"/>
  <c r="I153" s="1"/>
  <c r="AK119" i="31"/>
  <c r="AK97"/>
  <c r="AK54"/>
  <c r="AM127"/>
  <c r="H141" i="32" s="1"/>
  <c r="AM105" i="31"/>
  <c r="H131" i="32" s="1"/>
  <c r="AM10" i="31"/>
  <c r="H11" i="32" s="1"/>
  <c r="AK107" i="31"/>
  <c r="AK167"/>
  <c r="AM115"/>
  <c r="H135" i="32" s="1"/>
  <c r="AM93" i="31"/>
  <c r="H125" i="32" s="1"/>
  <c r="AM50" i="31"/>
  <c r="H67" i="32" s="1"/>
  <c r="AK95" i="31"/>
  <c r="AN95" s="1"/>
  <c r="AK52"/>
  <c r="AK137"/>
  <c r="AK147"/>
  <c r="AM135"/>
  <c r="H145" i="32" s="1"/>
  <c r="AM113" i="31"/>
  <c r="H150" i="32" s="1"/>
  <c r="AK8" i="31"/>
  <c r="AK115"/>
  <c r="AK93"/>
  <c r="AK50"/>
  <c r="AM58"/>
  <c r="H71" i="32" s="1"/>
  <c r="I71" s="1"/>
  <c r="AM48" i="31"/>
  <c r="H66" i="32" s="1"/>
  <c r="AM133" i="31"/>
  <c r="H144" i="32" s="1"/>
  <c r="AM147" i="31"/>
  <c r="H152" i="32" s="1"/>
  <c r="I152" s="1"/>
  <c r="AK135" i="31"/>
  <c r="AK113"/>
  <c r="AK163"/>
  <c r="AM143"/>
  <c r="H149" i="32" s="1"/>
  <c r="AM121" i="31"/>
  <c r="H138" i="32" s="1"/>
  <c r="AM157" i="31"/>
  <c r="H157" i="32" s="1"/>
  <c r="I157" s="1"/>
  <c r="AK123" i="31"/>
  <c r="AK101"/>
  <c r="AK60"/>
  <c r="AM99"/>
  <c r="H128" i="32" s="1"/>
  <c r="AM56" i="31"/>
  <c r="H70" i="32" s="1"/>
  <c r="AM141" i="31"/>
  <c r="H148" i="32" s="1"/>
  <c r="AM163" i="31"/>
  <c r="H160" i="32" s="1"/>
  <c r="I160" s="1"/>
  <c r="AK143" i="31"/>
  <c r="AK121"/>
  <c r="AN121" s="1"/>
  <c r="AM161"/>
  <c r="H159" i="32" s="1"/>
  <c r="I159" s="1"/>
  <c r="AM169" i="31"/>
  <c r="H163" i="32" s="1"/>
  <c r="I163" s="1"/>
  <c r="AM129" i="31"/>
  <c r="H142" i="32" s="1"/>
  <c r="AM151" i="31"/>
  <c r="H154" i="32" s="1"/>
  <c r="I154" s="1"/>
  <c r="AK131" i="31"/>
  <c r="AK109"/>
  <c r="AM107"/>
  <c r="H132" i="32" s="1"/>
  <c r="AM167" i="31"/>
  <c r="H162" i="32" s="1"/>
  <c r="I162" s="1"/>
  <c r="AK157" i="31"/>
  <c r="AK169"/>
  <c r="AK129"/>
  <c r="AM103" i="29"/>
  <c r="H130" i="30" s="1"/>
  <c r="AM95" i="29"/>
  <c r="H126" i="30" s="1"/>
  <c r="AM135" i="29"/>
  <c r="H146" i="30" s="1"/>
  <c r="AK97" i="29"/>
  <c r="AK119"/>
  <c r="AK62"/>
  <c r="AM141"/>
  <c r="H149" i="30" s="1"/>
  <c r="AM99" i="29"/>
  <c r="H128" i="30" s="1"/>
  <c r="AK125" i="29"/>
  <c r="AK147"/>
  <c r="AM105"/>
  <c r="H131" i="30" s="1"/>
  <c r="AK121" i="29"/>
  <c r="AK143"/>
  <c r="AM101"/>
  <c r="H129" i="30" s="1"/>
  <c r="AK117" i="29"/>
  <c r="AK56"/>
  <c r="AK139"/>
  <c r="AM97"/>
  <c r="H127" i="30" s="1"/>
  <c r="AM151" i="29"/>
  <c r="AK113"/>
  <c r="AK52"/>
  <c r="AK135"/>
  <c r="AM12"/>
  <c r="AM115"/>
  <c r="AM54"/>
  <c r="AK141"/>
  <c r="AK99"/>
  <c r="AM121"/>
  <c r="AM143"/>
  <c r="AK105"/>
  <c r="AK127"/>
  <c r="AK12"/>
  <c r="F12" i="30" s="1"/>
  <c r="AM149" i="29"/>
  <c r="H153" i="30" s="1"/>
  <c r="I153" s="1"/>
  <c r="AM107" i="29"/>
  <c r="H132" i="30" s="1"/>
  <c r="AK133" i="29"/>
  <c r="AM113"/>
  <c r="H135" i="30" s="1"/>
  <c r="AM52" i="29"/>
  <c r="AK129"/>
  <c r="AK8"/>
  <c r="AK151"/>
  <c r="AM109"/>
  <c r="H133" i="30" s="1"/>
  <c r="AK93" i="29"/>
  <c r="AM131"/>
  <c r="AM10"/>
  <c r="AK115"/>
  <c r="AK54"/>
  <c r="AM137"/>
  <c r="H147" i="30" s="1"/>
  <c r="AM127" i="29"/>
  <c r="AK10"/>
  <c r="F11" i="30" s="1"/>
  <c r="AK153" i="29"/>
  <c r="AK111"/>
  <c r="AK50"/>
  <c r="AM133"/>
  <c r="H145" i="30" s="1"/>
  <c r="AM123" i="29"/>
  <c r="AK48"/>
  <c r="AK149"/>
  <c r="AK107"/>
  <c r="AM129"/>
  <c r="AM119"/>
  <c r="H138" i="30" s="1"/>
  <c r="AM62" i="29"/>
  <c r="AK145"/>
  <c r="AK103"/>
  <c r="AM125"/>
  <c r="H141" i="30" s="1"/>
  <c r="AM147" i="29"/>
  <c r="H152" i="30" s="1"/>
  <c r="AK109" i="29"/>
  <c r="AM93"/>
  <c r="H125" i="30" s="1"/>
  <c r="AK131" i="29"/>
  <c r="AM8"/>
  <c r="H10" i="30" s="1"/>
  <c r="AM153" i="29"/>
  <c r="AM111"/>
  <c r="H134" i="30" s="1"/>
  <c r="AM50" i="29"/>
  <c r="AK137"/>
  <c r="AK95"/>
  <c r="AM117"/>
  <c r="H137" i="30" s="1"/>
  <c r="AM56" i="29"/>
  <c r="AM139"/>
  <c r="H148" i="30" s="1"/>
  <c r="AK101" i="29"/>
  <c r="AK123"/>
  <c r="AM48"/>
  <c r="AM145"/>
  <c r="H151" i="30" s="1"/>
  <c r="F71" i="20"/>
  <c r="AK58" i="19"/>
  <c r="AK52"/>
  <c r="F68" i="20"/>
  <c r="AK56" i="19"/>
  <c r="F70" i="20"/>
  <c r="AK16" i="19"/>
  <c r="AK107"/>
  <c r="F132" i="20"/>
  <c r="F143"/>
  <c r="AK129" i="19"/>
  <c r="F136" i="20"/>
  <c r="AK115" i="19"/>
  <c r="F151" i="20"/>
  <c r="AK145" i="19"/>
  <c r="AK97"/>
  <c r="F127" i="20"/>
  <c r="AK109" i="19"/>
  <c r="F133" i="20"/>
  <c r="F146"/>
  <c r="AK135" i="19"/>
  <c r="F126" i="20"/>
  <c r="AK95" i="19"/>
  <c r="F138" i="20"/>
  <c r="AK119" i="19"/>
  <c r="F153" i="20"/>
  <c r="AK149" i="19"/>
  <c r="F135" i="20"/>
  <c r="AK113" i="19"/>
  <c r="F142" i="20"/>
  <c r="AK127" i="19"/>
  <c r="AK99"/>
  <c r="F128" i="20"/>
  <c r="F139"/>
  <c r="AK121" i="19"/>
  <c r="AK105"/>
  <c r="F131" i="20"/>
  <c r="F69"/>
  <c r="AK54" i="19"/>
  <c r="AK12"/>
  <c r="F12" i="20"/>
  <c r="AK60" i="19"/>
  <c r="F72" i="20"/>
  <c r="F73"/>
  <c r="AK62" i="19"/>
  <c r="AK165"/>
  <c r="F161" i="20"/>
  <c r="F137"/>
  <c r="AK117" i="19"/>
  <c r="AK64"/>
  <c r="F74" i="20"/>
  <c r="F160"/>
  <c r="AK163" i="19"/>
  <c r="F10" i="20"/>
  <c r="AK8" i="19"/>
  <c r="F11" i="20"/>
  <c r="AK10" i="19"/>
  <c r="F152" i="20"/>
  <c r="AK147" i="19"/>
  <c r="AK101"/>
  <c r="F129" i="20"/>
  <c r="F147"/>
  <c r="AK137" i="19"/>
  <c r="F140" i="20"/>
  <c r="AK123" i="19"/>
  <c r="F155" i="20"/>
  <c r="AK153" i="19"/>
  <c r="F144" i="20"/>
  <c r="AK131" i="19"/>
  <c r="AK103"/>
  <c r="F130" i="20"/>
  <c r="F141"/>
  <c r="AK125" i="19"/>
  <c r="F159" i="20"/>
  <c r="AK161" i="19"/>
  <c r="AK111"/>
  <c r="F134" i="20"/>
  <c r="F145"/>
  <c r="AK133" i="19"/>
  <c r="F154" i="20"/>
  <c r="AK151" i="19"/>
  <c r="I141" i="20"/>
  <c r="I137"/>
  <c r="I130"/>
  <c r="I129"/>
  <c r="I132"/>
  <c r="I144"/>
  <c r="I143"/>
  <c r="I147"/>
  <c r="I142"/>
  <c r="I145"/>
  <c r="I140"/>
  <c r="I136"/>
  <c r="I134"/>
  <c r="I146"/>
  <c r="I131"/>
  <c r="AI50" i="39"/>
  <c r="AJ49"/>
  <c r="AJ50" s="1"/>
  <c r="AI93"/>
  <c r="AJ92"/>
  <c r="AJ93" s="1"/>
  <c r="AI6" i="35"/>
  <c r="AJ5"/>
  <c r="AJ6" s="1"/>
  <c r="AI50"/>
  <c r="AJ49"/>
  <c r="AJ50" s="1"/>
  <c r="AI95"/>
  <c r="AJ94"/>
  <c r="AJ95" s="1"/>
  <c r="I126" i="20"/>
  <c r="I10"/>
  <c r="I131" i="40"/>
  <c r="I143"/>
  <c r="I141"/>
  <c r="I133"/>
  <c r="I145"/>
  <c r="I136"/>
  <c r="I14"/>
  <c r="I10"/>
  <c r="I132"/>
  <c r="I162"/>
  <c r="I130"/>
  <c r="I142"/>
  <c r="I151"/>
  <c r="I71"/>
  <c r="I68"/>
  <c r="I152"/>
  <c r="I11"/>
  <c r="I134"/>
  <c r="I135"/>
  <c r="I126"/>
  <c r="I74"/>
  <c r="I73"/>
  <c r="I128"/>
  <c r="I160"/>
  <c r="I144"/>
  <c r="I153"/>
  <c r="I72"/>
  <c r="I159"/>
  <c r="I12"/>
  <c r="AI6" i="37"/>
  <c r="AI93"/>
  <c r="AI50"/>
  <c r="AI6" i="33"/>
  <c r="AI50"/>
  <c r="AI95"/>
  <c r="AI89" i="31"/>
  <c r="AJ88"/>
  <c r="AJ89" s="1"/>
  <c r="AI46" i="29"/>
  <c r="AJ45"/>
  <c r="AJ46" s="1"/>
  <c r="AI6" i="27"/>
  <c r="AI48"/>
  <c r="AI91"/>
  <c r="AI6" i="25"/>
  <c r="AJ5"/>
  <c r="AJ6" s="1"/>
  <c r="AH48"/>
  <c r="AI47"/>
  <c r="AH91"/>
  <c r="AI90"/>
  <c r="AH48" i="23"/>
  <c r="AI47"/>
  <c r="AH93"/>
  <c r="AI92"/>
  <c r="AH6"/>
  <c r="AI5"/>
  <c r="AH91" i="21"/>
  <c r="AI90"/>
  <c r="AG6"/>
  <c r="AH5"/>
  <c r="AH48"/>
  <c r="AI47"/>
  <c r="AG93" i="14"/>
  <c r="AH92"/>
  <c r="AG50"/>
  <c r="AH49"/>
  <c r="AH5"/>
  <c r="AG6"/>
  <c r="H144" i="30" l="1"/>
  <c r="H150"/>
  <c r="H155"/>
  <c r="I155" s="1"/>
  <c r="H143"/>
  <c r="H140"/>
  <c r="I140" s="1"/>
  <c r="H142"/>
  <c r="H139"/>
  <c r="I139" s="1"/>
  <c r="H136"/>
  <c r="H154"/>
  <c r="I154" s="1"/>
  <c r="AM60" i="25"/>
  <c r="AK60"/>
  <c r="M14" i="20"/>
  <c r="Q14" s="1"/>
  <c r="S14" s="1"/>
  <c r="AN117" i="39"/>
  <c r="F137" i="40"/>
  <c r="F135"/>
  <c r="AN113" i="39"/>
  <c r="AN8"/>
  <c r="F10" i="40"/>
  <c r="F14"/>
  <c r="AN16" i="39"/>
  <c r="F12" i="40"/>
  <c r="AN12" i="39"/>
  <c r="AN95"/>
  <c r="F126" i="40"/>
  <c r="AN101" i="39"/>
  <c r="F129" i="40"/>
  <c r="F143"/>
  <c r="AN129" i="39"/>
  <c r="AN141"/>
  <c r="F149" i="40"/>
  <c r="AN103" i="39"/>
  <c r="F130" i="40"/>
  <c r="F131"/>
  <c r="AN105" i="39"/>
  <c r="F139" i="40"/>
  <c r="AN121" i="39"/>
  <c r="AN133"/>
  <c r="F145" i="40"/>
  <c r="F140"/>
  <c r="AN123" i="39"/>
  <c r="AN64"/>
  <c r="F74" i="40"/>
  <c r="AN135" i="39"/>
  <c r="F146" i="40"/>
  <c r="F147"/>
  <c r="AN137" i="39"/>
  <c r="F128" i="40"/>
  <c r="AN99" i="39"/>
  <c r="AN149"/>
  <c r="F153" i="40"/>
  <c r="AN111" i="39"/>
  <c r="F134" i="40"/>
  <c r="AN52" i="39"/>
  <c r="F68" i="40"/>
  <c r="F151"/>
  <c r="AN145" i="39"/>
  <c r="F132" i="40"/>
  <c r="AN107" i="39"/>
  <c r="AN125"/>
  <c r="F141" i="40"/>
  <c r="AN159" i="39"/>
  <c r="F158" i="40"/>
  <c r="AN155" i="39"/>
  <c r="F156" i="40"/>
  <c r="F13"/>
  <c r="AN14" i="39"/>
  <c r="AN143"/>
  <c r="F150" i="40"/>
  <c r="AN10" i="39"/>
  <c r="F11" i="40"/>
  <c r="F148"/>
  <c r="AN139" i="39"/>
  <c r="AN165"/>
  <c r="F161" i="40"/>
  <c r="AN119" i="39"/>
  <c r="F138" i="40"/>
  <c r="F159"/>
  <c r="AN161" i="39"/>
  <c r="F136" i="40"/>
  <c r="AN115" i="39"/>
  <c r="AN56"/>
  <c r="F70" i="40"/>
  <c r="AN127" i="39"/>
  <c r="F142" i="40"/>
  <c r="F72"/>
  <c r="AN60" i="39"/>
  <c r="F160" i="40"/>
  <c r="AN163" i="39"/>
  <c r="F71" i="40"/>
  <c r="AN58" i="39"/>
  <c r="F144" i="40"/>
  <c r="AN131" i="39"/>
  <c r="F152" i="40"/>
  <c r="AN147" i="39"/>
  <c r="AN157"/>
  <c r="F157" i="40"/>
  <c r="AN167" i="39"/>
  <c r="F162" i="40"/>
  <c r="AN153" i="39"/>
  <c r="F155" i="40"/>
  <c r="F127"/>
  <c r="AN97" i="39"/>
  <c r="AN109"/>
  <c r="F133" i="40"/>
  <c r="AN54" i="39"/>
  <c r="F69" i="40"/>
  <c r="AN62" i="39"/>
  <c r="F73" i="40"/>
  <c r="AN151" i="39"/>
  <c r="F154" i="40"/>
  <c r="AK147" i="37"/>
  <c r="AK12"/>
  <c r="AK141"/>
  <c r="AK60"/>
  <c r="AK99"/>
  <c r="AM145"/>
  <c r="H151" i="38" s="1"/>
  <c r="I151" s="1"/>
  <c r="AM64" i="37"/>
  <c r="H74" i="38" s="1"/>
  <c r="AM103" i="37"/>
  <c r="H130" i="38" s="1"/>
  <c r="AK167" i="37"/>
  <c r="AK14"/>
  <c r="AK111"/>
  <c r="AM54"/>
  <c r="H69" i="38" s="1"/>
  <c r="AK8" i="37"/>
  <c r="AM115"/>
  <c r="H136" i="38" s="1"/>
  <c r="AK62" i="37"/>
  <c r="AK101"/>
  <c r="AK123"/>
  <c r="AK52"/>
  <c r="AM105"/>
  <c r="H131" i="38" s="1"/>
  <c r="AM127" i="37"/>
  <c r="H142" i="38" s="1"/>
  <c r="AK16" i="37"/>
  <c r="AK113"/>
  <c r="AK135"/>
  <c r="AM151"/>
  <c r="H154" i="38" s="1"/>
  <c r="I154" s="1"/>
  <c r="AM117" i="37"/>
  <c r="H137" i="38" s="1"/>
  <c r="AM139" i="37"/>
  <c r="H148" i="38" s="1"/>
  <c r="AK54" i="37"/>
  <c r="AM8"/>
  <c r="H10" i="38" s="1"/>
  <c r="AK115" i="37"/>
  <c r="AM58"/>
  <c r="H71" i="38" s="1"/>
  <c r="AM97" i="37"/>
  <c r="H127" i="38" s="1"/>
  <c r="AM119" i="37"/>
  <c r="H138" i="38" s="1"/>
  <c r="AM52" i="37"/>
  <c r="H68" i="38" s="1"/>
  <c r="AK105" i="37"/>
  <c r="AK127"/>
  <c r="AM12"/>
  <c r="H12" i="38" s="1"/>
  <c r="AM109" i="37"/>
  <c r="H133" i="38" s="1"/>
  <c r="AM131" i="37"/>
  <c r="H144" i="38" s="1"/>
  <c r="AK163" i="37"/>
  <c r="AK10"/>
  <c r="AK107"/>
  <c r="AM167"/>
  <c r="H162" i="38" s="1"/>
  <c r="I162" s="1"/>
  <c r="AM14" i="37"/>
  <c r="H13" i="38" s="1"/>
  <c r="AM111" i="37"/>
  <c r="H134" i="38" s="1"/>
  <c r="AK58" i="37"/>
  <c r="AK97"/>
  <c r="AN97" s="1"/>
  <c r="AK119"/>
  <c r="AM62"/>
  <c r="H73" i="38" s="1"/>
  <c r="AM101" i="37"/>
  <c r="H129" i="38" s="1"/>
  <c r="AM123" i="37"/>
  <c r="H140" i="38" s="1"/>
  <c r="AK159" i="37"/>
  <c r="AK109"/>
  <c r="AK131"/>
  <c r="AM16"/>
  <c r="H14" i="38" s="1"/>
  <c r="AM113" i="37"/>
  <c r="H135" i="38" s="1"/>
  <c r="AM135" i="37"/>
  <c r="H146" i="38" s="1"/>
  <c r="AK151" i="37"/>
  <c r="AK121"/>
  <c r="AK143"/>
  <c r="AM157"/>
  <c r="H157" i="38" s="1"/>
  <c r="I157" s="1"/>
  <c r="AM125" i="37"/>
  <c r="H141" i="38" s="1"/>
  <c r="AM161" i="37"/>
  <c r="H159" i="38" s="1"/>
  <c r="I159" s="1"/>
  <c r="AK153" i="37"/>
  <c r="AK133"/>
  <c r="AM95"/>
  <c r="H126" i="38" s="1"/>
  <c r="AM159" i="37"/>
  <c r="H158" i="38" s="1"/>
  <c r="I158" s="1"/>
  <c r="AM137" i="37"/>
  <c r="H147" i="38" s="1"/>
  <c r="AM56" i="37"/>
  <c r="H70" i="38" s="1"/>
  <c r="AK155" i="37"/>
  <c r="AK145"/>
  <c r="AK64"/>
  <c r="AK103"/>
  <c r="AM163"/>
  <c r="H160" i="38" s="1"/>
  <c r="I160" s="1"/>
  <c r="AM10" i="37"/>
  <c r="H11" i="38" s="1"/>
  <c r="AM107" i="37"/>
  <c r="H132" i="38" s="1"/>
  <c r="AK125" i="37"/>
  <c r="AK161"/>
  <c r="AM153"/>
  <c r="H155" i="38" s="1"/>
  <c r="I155" s="1"/>
  <c r="AM129" i="37"/>
  <c r="H143" i="38" s="1"/>
  <c r="AM165" i="37"/>
  <c r="H161" i="38" s="1"/>
  <c r="I161" s="1"/>
  <c r="AK149" i="37"/>
  <c r="AK137"/>
  <c r="AK56"/>
  <c r="AM155"/>
  <c r="H156" i="38" s="1"/>
  <c r="I156" s="1"/>
  <c r="AM141" i="37"/>
  <c r="H149" i="38" s="1"/>
  <c r="AM60" i="37"/>
  <c r="H72" i="38" s="1"/>
  <c r="AM99" i="37"/>
  <c r="H128" i="38" s="1"/>
  <c r="AK117" i="37"/>
  <c r="AK139"/>
  <c r="AM147"/>
  <c r="H152" i="38" s="1"/>
  <c r="I152" s="1"/>
  <c r="AM121" i="37"/>
  <c r="H139" i="38" s="1"/>
  <c r="AM143" i="37"/>
  <c r="H150" i="38" s="1"/>
  <c r="I150" s="1"/>
  <c r="AK157" i="37"/>
  <c r="AK129"/>
  <c r="AK165"/>
  <c r="AM149"/>
  <c r="H153" i="38" s="1"/>
  <c r="I153" s="1"/>
  <c r="AM133" i="37"/>
  <c r="H145" i="38" s="1"/>
  <c r="AK95" i="37"/>
  <c r="AK165" i="33"/>
  <c r="AM155"/>
  <c r="H156" i="34" s="1"/>
  <c r="I156" s="1"/>
  <c r="AK159" i="33"/>
  <c r="AK64"/>
  <c r="AK161"/>
  <c r="AM165"/>
  <c r="H161" i="34" s="1"/>
  <c r="I161" s="1"/>
  <c r="AM157" i="33"/>
  <c r="H157" i="34" s="1"/>
  <c r="I157" s="1"/>
  <c r="AM163" i="33"/>
  <c r="H160" i="34" s="1"/>
  <c r="I160" s="1"/>
  <c r="AK155" i="33"/>
  <c r="AM159"/>
  <c r="H158" i="34" s="1"/>
  <c r="I158" s="1"/>
  <c r="AM64" i="33"/>
  <c r="H74" i="34" s="1"/>
  <c r="I74" s="1"/>
  <c r="AM161" i="33"/>
  <c r="H159" i="34" s="1"/>
  <c r="I159" s="1"/>
  <c r="AK157" i="33"/>
  <c r="AK163"/>
  <c r="F163" i="32"/>
  <c r="AN169" i="31"/>
  <c r="AN109"/>
  <c r="F133" i="32"/>
  <c r="F72"/>
  <c r="AN60" i="31"/>
  <c r="F139" i="32"/>
  <c r="AN123" i="31"/>
  <c r="AN163"/>
  <c r="F160" i="32"/>
  <c r="F138"/>
  <c r="F145"/>
  <c r="AN135" i="31"/>
  <c r="AN93"/>
  <c r="F125" i="32"/>
  <c r="AN8" i="31"/>
  <c r="F10" i="32"/>
  <c r="F146"/>
  <c r="AN137" i="31"/>
  <c r="F162" i="32"/>
  <c r="AN167" i="31"/>
  <c r="F69" i="32"/>
  <c r="AN54" i="31"/>
  <c r="F132" i="32"/>
  <c r="AN119" i="31"/>
  <c r="F137" i="32"/>
  <c r="AN155" i="31"/>
  <c r="F156" i="32"/>
  <c r="AN56" i="31"/>
  <c r="F70" i="32"/>
  <c r="F144"/>
  <c r="AN133" i="31"/>
  <c r="AN161"/>
  <c r="F159" i="32"/>
  <c r="F151"/>
  <c r="AN145" i="31"/>
  <c r="F128" i="32"/>
  <c r="F130"/>
  <c r="AN103" i="31"/>
  <c r="F161" i="32"/>
  <c r="AN165" i="31"/>
  <c r="F131" i="32"/>
  <c r="AN105" i="31"/>
  <c r="AN153"/>
  <c r="F155" i="32"/>
  <c r="F153"/>
  <c r="AN149" i="31"/>
  <c r="AN107"/>
  <c r="AN117"/>
  <c r="AN129"/>
  <c r="F142" i="32"/>
  <c r="AN157" i="31"/>
  <c r="F157" i="32"/>
  <c r="F136"/>
  <c r="F143"/>
  <c r="AN131" i="31"/>
  <c r="F149" i="32"/>
  <c r="AN143" i="31"/>
  <c r="AN101"/>
  <c r="F129" i="32"/>
  <c r="F150"/>
  <c r="AN113" i="31"/>
  <c r="F67" i="32"/>
  <c r="AN50" i="31"/>
  <c r="F135" i="32"/>
  <c r="AN115" i="31"/>
  <c r="AN147"/>
  <c r="F152" i="32"/>
  <c r="AN52" i="31"/>
  <c r="F68" i="32"/>
  <c r="F127"/>
  <c r="AN97" i="31"/>
  <c r="F148" i="32"/>
  <c r="AN141" i="31"/>
  <c r="F126" i="32"/>
  <c r="AN99" i="31"/>
  <c r="AN151"/>
  <c r="F154" i="32"/>
  <c r="AN48" i="31"/>
  <c r="F66" i="32"/>
  <c r="AN91" i="31"/>
  <c r="F124" i="32"/>
  <c r="AN46" i="31"/>
  <c r="F65" i="32"/>
  <c r="F11"/>
  <c r="AN10" i="31"/>
  <c r="F134" i="32"/>
  <c r="AN127" i="31"/>
  <c r="F141" i="32"/>
  <c r="AN159" i="31"/>
  <c r="F158" i="32"/>
  <c r="F140"/>
  <c r="F147"/>
  <c r="AN139" i="31"/>
  <c r="F71" i="32"/>
  <c r="AN58" i="31"/>
  <c r="AN95" i="29"/>
  <c r="F126" i="30"/>
  <c r="AN131" i="29"/>
  <c r="F144" i="30"/>
  <c r="F133"/>
  <c r="AN109" i="29"/>
  <c r="F151" i="30"/>
  <c r="L151" s="1"/>
  <c r="AN145" i="29"/>
  <c r="F153" i="30"/>
  <c r="L153" s="1"/>
  <c r="AN149" i="29"/>
  <c r="F67" i="30"/>
  <c r="AN50" i="29"/>
  <c r="F155" i="30"/>
  <c r="L155" s="1"/>
  <c r="AN153" i="29"/>
  <c r="F69" i="30"/>
  <c r="AN54" i="29"/>
  <c r="F10" i="30"/>
  <c r="J10" s="1"/>
  <c r="AN8" i="29"/>
  <c r="F142" i="30"/>
  <c r="AN127" i="29"/>
  <c r="F131" i="30"/>
  <c r="AN105" i="29"/>
  <c r="F149" i="30"/>
  <c r="L149" s="1"/>
  <c r="AN141" i="29"/>
  <c r="AN12"/>
  <c r="H12" i="30"/>
  <c r="I12" s="1"/>
  <c r="AN52" i="29"/>
  <c r="F68" i="30"/>
  <c r="F70"/>
  <c r="AN56" i="29"/>
  <c r="F138" i="30"/>
  <c r="AN119" i="29"/>
  <c r="F127" i="30"/>
  <c r="AN97" i="29"/>
  <c r="AN123"/>
  <c r="F140" i="30"/>
  <c r="F129"/>
  <c r="AN101" i="29"/>
  <c r="F147" i="30"/>
  <c r="AN137" i="29"/>
  <c r="F130" i="30"/>
  <c r="AN103" i="29"/>
  <c r="AN107"/>
  <c r="F132" i="30"/>
  <c r="F66"/>
  <c r="AN48" i="29"/>
  <c r="F134" i="30"/>
  <c r="AN111" i="29"/>
  <c r="AN115"/>
  <c r="F136" i="30"/>
  <c r="AN10" i="29"/>
  <c r="H11" i="30"/>
  <c r="I11" s="1"/>
  <c r="AN93" i="29"/>
  <c r="F125" i="30"/>
  <c r="F154"/>
  <c r="L154" s="1"/>
  <c r="AN151" i="29"/>
  <c r="F143" i="30"/>
  <c r="AN129" i="29"/>
  <c r="F145" i="30"/>
  <c r="AN133" i="29"/>
  <c r="L12" i="30"/>
  <c r="G12"/>
  <c r="AN99" i="29"/>
  <c r="F128" i="30"/>
  <c r="F146"/>
  <c r="AN135" i="29"/>
  <c r="F135" i="30"/>
  <c r="AN113" i="29"/>
  <c r="AN139"/>
  <c r="F148" i="30"/>
  <c r="F137"/>
  <c r="AN117" i="29"/>
  <c r="F150" i="30"/>
  <c r="L150" s="1"/>
  <c r="AN143" i="29"/>
  <c r="F139" i="30"/>
  <c r="AN121" i="29"/>
  <c r="AN147"/>
  <c r="F152" i="30"/>
  <c r="L152" s="1"/>
  <c r="F141"/>
  <c r="AN125" i="29"/>
  <c r="F71" i="30"/>
  <c r="AN62" i="29"/>
  <c r="AK10" i="27"/>
  <c r="AK101"/>
  <c r="AM121"/>
  <c r="AK107"/>
  <c r="AM97"/>
  <c r="H127" i="28" s="1"/>
  <c r="AM54" i="27"/>
  <c r="AM111"/>
  <c r="H134" i="28" s="1"/>
  <c r="AK105" i="27"/>
  <c r="AK127"/>
  <c r="AM133"/>
  <c r="H145" i="28" s="1"/>
  <c r="AM109" i="27"/>
  <c r="H133" i="28" s="1"/>
  <c r="AM131" i="27"/>
  <c r="AK145"/>
  <c r="AK58"/>
  <c r="AK115"/>
  <c r="AK109"/>
  <c r="AK50"/>
  <c r="AM119"/>
  <c r="AK121"/>
  <c r="AK113"/>
  <c r="AK135"/>
  <c r="AM149"/>
  <c r="AK125"/>
  <c r="AM139"/>
  <c r="H148" i="28" s="1"/>
  <c r="AK153" i="27"/>
  <c r="AK14"/>
  <c r="AM95"/>
  <c r="H126" i="28" s="1"/>
  <c r="AM8" i="27"/>
  <c r="H10" i="28" s="1"/>
  <c r="AK54" i="27"/>
  <c r="AK111"/>
  <c r="AM101"/>
  <c r="H129" i="28" s="1"/>
  <c r="AM58" i="27"/>
  <c r="AM115"/>
  <c r="H136" i="28" s="1"/>
  <c r="AM113" i="27"/>
  <c r="H135" i="28" s="1"/>
  <c r="AM105" i="27"/>
  <c r="H131" i="28" s="1"/>
  <c r="AK131" i="27"/>
  <c r="AM141"/>
  <c r="H149" i="28" s="1"/>
  <c r="I149" s="1"/>
  <c r="AK117" i="27"/>
  <c r="AM135"/>
  <c r="H146" i="28" s="1"/>
  <c r="AM153" i="27"/>
  <c r="AM145"/>
  <c r="H151" i="28" s="1"/>
  <c r="I151" s="1"/>
  <c r="AK151" i="27"/>
  <c r="AK62"/>
  <c r="AK8"/>
  <c r="AK129"/>
  <c r="AK139"/>
  <c r="AK133"/>
  <c r="AM143"/>
  <c r="H150" i="28" s="1"/>
  <c r="I150" s="1"/>
  <c r="AK95" i="27"/>
  <c r="AM52"/>
  <c r="AM99"/>
  <c r="H128" i="28" s="1"/>
  <c r="AM137" i="27"/>
  <c r="H147" i="28" s="1"/>
  <c r="AK147" i="27"/>
  <c r="AK52"/>
  <c r="AK149"/>
  <c r="AM151"/>
  <c r="H154" i="28" s="1"/>
  <c r="I154" s="1"/>
  <c r="AM10" i="27"/>
  <c r="H11" i="28" s="1"/>
  <c r="AK56" i="27"/>
  <c r="AK103"/>
  <c r="AM14"/>
  <c r="H13" i="28" s="1"/>
  <c r="I13" s="1"/>
  <c r="AK93" i="27"/>
  <c r="AM107"/>
  <c r="H132" i="28" s="1"/>
  <c r="AM93" i="27"/>
  <c r="H125" i="28" s="1"/>
  <c r="AK12" i="27"/>
  <c r="AK123"/>
  <c r="AM125"/>
  <c r="AM127"/>
  <c r="H142" i="28" s="1"/>
  <c r="AK137" i="27"/>
  <c r="AM129"/>
  <c r="H143" i="28" s="1"/>
  <c r="AK143" i="27"/>
  <c r="AK141"/>
  <c r="AM147"/>
  <c r="H152" i="28" s="1"/>
  <c r="I152" s="1"/>
  <c r="AM56" i="27"/>
  <c r="AK99"/>
  <c r="AM62"/>
  <c r="AM103"/>
  <c r="H130" i="28" s="1"/>
  <c r="AK97" i="27"/>
  <c r="AM50"/>
  <c r="H67" i="28" s="1"/>
  <c r="AK119" i="27"/>
  <c r="AM117"/>
  <c r="H137" i="28" s="1"/>
  <c r="AM12" i="27"/>
  <c r="H12" i="28" s="1"/>
  <c r="AM123" i="27"/>
  <c r="H140" i="28" s="1"/>
  <c r="AM97" i="25"/>
  <c r="H127" i="26" s="1"/>
  <c r="AM139" i="25"/>
  <c r="H148" i="26" s="1"/>
  <c r="AK121" i="25"/>
  <c r="AM141"/>
  <c r="H149" i="26" s="1"/>
  <c r="AK131" i="25"/>
  <c r="AM101"/>
  <c r="H129" i="26" s="1"/>
  <c r="AK137" i="25"/>
  <c r="AM127"/>
  <c r="H142" i="26" s="1"/>
  <c r="AK117" i="25"/>
  <c r="AK119"/>
  <c r="AM50"/>
  <c r="H67" i="26" s="1"/>
  <c r="AM99" i="25"/>
  <c r="H128" i="26" s="1"/>
  <c r="AM14" i="25"/>
  <c r="H13" i="26" s="1"/>
  <c r="AK149" i="25"/>
  <c r="AK10"/>
  <c r="AM151"/>
  <c r="H154" i="26" s="1"/>
  <c r="I154" s="1"/>
  <c r="AM145" i="25"/>
  <c r="H151" i="26" s="1"/>
  <c r="AK143" i="25"/>
  <c r="AM125"/>
  <c r="H141" i="26" s="1"/>
  <c r="AM129" i="25"/>
  <c r="H143" i="26" s="1"/>
  <c r="AM123" i="25"/>
  <c r="H140" i="26" s="1"/>
  <c r="AM12" i="25"/>
  <c r="H12" i="26" s="1"/>
  <c r="AK109" i="25"/>
  <c r="AK115"/>
  <c r="AK58"/>
  <c r="AK105"/>
  <c r="AM111"/>
  <c r="H134" i="26" s="1"/>
  <c r="AM54" i="25"/>
  <c r="AK8"/>
  <c r="AK103"/>
  <c r="AK52"/>
  <c r="AM56"/>
  <c r="AM147"/>
  <c r="H152" i="26" s="1"/>
  <c r="I152" s="1"/>
  <c r="AM137" i="25"/>
  <c r="H147" i="26" s="1"/>
  <c r="AK139" i="25"/>
  <c r="AM117"/>
  <c r="H137" i="26" s="1"/>
  <c r="AM103" i="25"/>
  <c r="H130" i="26" s="1"/>
  <c r="AK56" i="25"/>
  <c r="AK95"/>
  <c r="AM107"/>
  <c r="H132" i="26" s="1"/>
  <c r="AK93" i="25"/>
  <c r="AM10"/>
  <c r="H11" i="26" s="1"/>
  <c r="AK99" i="25"/>
  <c r="AM95"/>
  <c r="H126" i="26" s="1"/>
  <c r="AK62" i="25"/>
  <c r="AK151"/>
  <c r="AK141"/>
  <c r="AK145"/>
  <c r="AM131"/>
  <c r="H144" i="26" s="1"/>
  <c r="AM105" i="25"/>
  <c r="H131" i="26" s="1"/>
  <c r="AK125" i="25"/>
  <c r="AK123"/>
  <c r="AK12"/>
  <c r="AM121"/>
  <c r="H139" i="26" s="1"/>
  <c r="AM119" i="25"/>
  <c r="H138" i="26" s="1"/>
  <c r="AK50" i="25"/>
  <c r="AK101"/>
  <c r="AK111"/>
  <c r="AK54"/>
  <c r="AK14"/>
  <c r="AM8"/>
  <c r="H10" i="26" s="1"/>
  <c r="AM153" i="25"/>
  <c r="H155" i="26" s="1"/>
  <c r="I155" s="1"/>
  <c r="AM52" i="25"/>
  <c r="AK147"/>
  <c r="AK133"/>
  <c r="AM143"/>
  <c r="H150" i="26" s="1"/>
  <c r="AK129" i="25"/>
  <c r="AM149"/>
  <c r="H153" i="26" s="1"/>
  <c r="I153" s="1"/>
  <c r="AK135" i="25"/>
  <c r="AM109"/>
  <c r="H133" i="26" s="1"/>
  <c r="AM113" i="25"/>
  <c r="H135" i="26" s="1"/>
  <c r="AM115" i="25"/>
  <c r="H136" i="26" s="1"/>
  <c r="AM58" i="25"/>
  <c r="AK97"/>
  <c r="AK107"/>
  <c r="AM93"/>
  <c r="H125" i="26" s="1"/>
  <c r="AK153" i="25"/>
  <c r="AM135"/>
  <c r="H146" i="26" s="1"/>
  <c r="AK113" i="25"/>
  <c r="AM133"/>
  <c r="H145" i="26" s="1"/>
  <c r="AK127" i="25"/>
  <c r="AM62"/>
  <c r="AM165" i="35"/>
  <c r="H161" i="36" s="1"/>
  <c r="I161" s="1"/>
  <c r="AK163" i="35"/>
  <c r="AK64"/>
  <c r="AK165"/>
  <c r="AM159"/>
  <c r="H158" i="36" s="1"/>
  <c r="I158" s="1"/>
  <c r="AK161" i="35"/>
  <c r="AK159"/>
  <c r="AK157"/>
  <c r="AM163"/>
  <c r="H160" i="36" s="1"/>
  <c r="I160" s="1"/>
  <c r="AM161" i="35"/>
  <c r="H159" i="36" s="1"/>
  <c r="I159" s="1"/>
  <c r="AM157" i="35"/>
  <c r="H157" i="36" s="1"/>
  <c r="I157" s="1"/>
  <c r="AM64" i="35"/>
  <c r="H74" i="36" s="1"/>
  <c r="I74" s="1"/>
  <c r="AM105" i="35"/>
  <c r="H131" i="36" s="1"/>
  <c r="AK14" i="35"/>
  <c r="AK151"/>
  <c r="F154" i="36" s="1"/>
  <c r="AM52" i="35"/>
  <c r="H68" i="36" s="1"/>
  <c r="I68" s="1"/>
  <c r="AK113" i="35"/>
  <c r="AM139"/>
  <c r="H148" i="36" s="1"/>
  <c r="I148" s="1"/>
  <c r="AM54" i="35"/>
  <c r="H69" i="36" s="1"/>
  <c r="AM101" i="35"/>
  <c r="H129" i="36" s="1"/>
  <c r="I129" s="1"/>
  <c r="AK131" i="35"/>
  <c r="AK167"/>
  <c r="F162" i="36" s="1"/>
  <c r="AM14" i="35"/>
  <c r="H13" i="36" s="1"/>
  <c r="AM119" i="35"/>
  <c r="H138" i="36" s="1"/>
  <c r="I138" s="1"/>
  <c r="AM145" i="35"/>
  <c r="H151" i="36" s="1"/>
  <c r="I151" s="1"/>
  <c r="AK66" i="35"/>
  <c r="F75" i="36" s="1"/>
  <c r="AK111" i="35"/>
  <c r="AK137"/>
  <c r="AK97"/>
  <c r="AM99"/>
  <c r="H128" i="36" s="1"/>
  <c r="I128" s="1"/>
  <c r="AM125" i="35"/>
  <c r="H141" i="36" s="1"/>
  <c r="I141" s="1"/>
  <c r="AK155" i="35"/>
  <c r="F156" i="36" s="1"/>
  <c r="AK12" i="35"/>
  <c r="AK117"/>
  <c r="AM143"/>
  <c r="H150" i="36" s="1"/>
  <c r="AM58" i="35"/>
  <c r="H71" i="36" s="1"/>
  <c r="I71" s="1"/>
  <c r="AK56" i="35"/>
  <c r="AK103"/>
  <c r="AK129"/>
  <c r="AM155"/>
  <c r="H156" i="36" s="1"/>
  <c r="I156" s="1"/>
  <c r="AM12" i="35"/>
  <c r="H12" i="36" s="1"/>
  <c r="I12" s="1"/>
  <c r="AM117" i="35"/>
  <c r="H137" i="36" s="1"/>
  <c r="I137" s="1"/>
  <c r="AK147" i="35"/>
  <c r="AK62"/>
  <c r="AK109"/>
  <c r="AM135"/>
  <c r="H146" i="36" s="1"/>
  <c r="AK169" i="35"/>
  <c r="F163" i="36" s="1"/>
  <c r="AK16" i="35"/>
  <c r="F14" i="36" s="1"/>
  <c r="AK121" i="35"/>
  <c r="AM147"/>
  <c r="H152" i="36" s="1"/>
  <c r="I152" s="1"/>
  <c r="AM62" i="35"/>
  <c r="H73" i="36" s="1"/>
  <c r="I73" s="1"/>
  <c r="AM109" i="35"/>
  <c r="H133" i="36" s="1"/>
  <c r="I133" s="1"/>
  <c r="AK139" i="35"/>
  <c r="AK54"/>
  <c r="AK101"/>
  <c r="AM127"/>
  <c r="H142" i="36" s="1"/>
  <c r="I142" s="1"/>
  <c r="AM153" i="35"/>
  <c r="H155" i="36" s="1"/>
  <c r="I155" s="1"/>
  <c r="AM121" i="35"/>
  <c r="H139" i="36" s="1"/>
  <c r="I139" s="1"/>
  <c r="AK119" i="35"/>
  <c r="AK145"/>
  <c r="AM60"/>
  <c r="H72" i="36" s="1"/>
  <c r="I72" s="1"/>
  <c r="AM107" i="35"/>
  <c r="H132" i="36" s="1"/>
  <c r="I132" s="1"/>
  <c r="AM133" i="35"/>
  <c r="H145" i="36" s="1"/>
  <c r="AM97" i="35"/>
  <c r="H127" i="36" s="1"/>
  <c r="I127" s="1"/>
  <c r="AK99" i="35"/>
  <c r="AK125"/>
  <c r="AM151"/>
  <c r="H154" i="36" s="1"/>
  <c r="I154" s="1"/>
  <c r="AK52" i="35"/>
  <c r="AM113"/>
  <c r="H135" i="36" s="1"/>
  <c r="I135" s="1"/>
  <c r="AK143" i="35"/>
  <c r="AK58"/>
  <c r="AK105"/>
  <c r="AM131"/>
  <c r="H144" i="36" s="1"/>
  <c r="AM167" i="35"/>
  <c r="H162" i="36" s="1"/>
  <c r="I162" s="1"/>
  <c r="AM8" i="35"/>
  <c r="H10" i="36" s="1"/>
  <c r="I10" s="1"/>
  <c r="AK123" i="35"/>
  <c r="AK149"/>
  <c r="AM66"/>
  <c r="H75" i="36" s="1"/>
  <c r="I75" s="1"/>
  <c r="AM111" i="35"/>
  <c r="H134" i="36" s="1"/>
  <c r="I134" s="1"/>
  <c r="AM137" i="35"/>
  <c r="H147" i="36" s="1"/>
  <c r="I147" s="1"/>
  <c r="AK135" i="35"/>
  <c r="AK8"/>
  <c r="AM123"/>
  <c r="H140" i="36" s="1"/>
  <c r="I140" s="1"/>
  <c r="AM149" i="35"/>
  <c r="H153" i="36" s="1"/>
  <c r="I153" s="1"/>
  <c r="AK10" i="35"/>
  <c r="AK115"/>
  <c r="AK141"/>
  <c r="AM56"/>
  <c r="H70" i="36" s="1"/>
  <c r="I70" s="1"/>
  <c r="AM103" i="35"/>
  <c r="H130" i="36" s="1"/>
  <c r="I130" s="1"/>
  <c r="AM129" i="35"/>
  <c r="H143" i="36" s="1"/>
  <c r="I143" s="1"/>
  <c r="AK127" i="35"/>
  <c r="AK153"/>
  <c r="F155" i="36" s="1"/>
  <c r="AM10" i="35"/>
  <c r="H11" i="36" s="1"/>
  <c r="I11" s="1"/>
  <c r="AM115" i="35"/>
  <c r="H136" i="36" s="1"/>
  <c r="I136" s="1"/>
  <c r="AM141" i="35"/>
  <c r="H149" i="36" s="1"/>
  <c r="I149" s="1"/>
  <c r="AK60" i="35"/>
  <c r="AK107"/>
  <c r="AK133"/>
  <c r="AM169"/>
  <c r="H163" i="36" s="1"/>
  <c r="AM16" i="35"/>
  <c r="H14" i="36" s="1"/>
  <c r="I14" s="1"/>
  <c r="AM105" i="33"/>
  <c r="H131" i="34" s="1"/>
  <c r="AK14" i="33"/>
  <c r="AK151"/>
  <c r="AM52"/>
  <c r="H68" i="34" s="1"/>
  <c r="AK113" i="33"/>
  <c r="AM139"/>
  <c r="H148" i="34" s="1"/>
  <c r="AM54" i="33"/>
  <c r="AM101"/>
  <c r="H129" i="34" s="1"/>
  <c r="AK131" i="33"/>
  <c r="AK169"/>
  <c r="F163" i="34" s="1"/>
  <c r="AM14" i="33"/>
  <c r="H13" i="34" s="1"/>
  <c r="AM119" i="33"/>
  <c r="H138" i="34" s="1"/>
  <c r="AM145" i="33"/>
  <c r="H151" i="34" s="1"/>
  <c r="AK66" i="33"/>
  <c r="AK111"/>
  <c r="AK137"/>
  <c r="AK97"/>
  <c r="AM99"/>
  <c r="H128" i="34" s="1"/>
  <c r="AM125" i="33"/>
  <c r="H141" i="34" s="1"/>
  <c r="AK167" i="33"/>
  <c r="F162" i="34" s="1"/>
  <c r="AK12" i="33"/>
  <c r="AK117"/>
  <c r="AM143"/>
  <c r="H150" i="34" s="1"/>
  <c r="AM58" i="33"/>
  <c r="H71" i="34" s="1"/>
  <c r="AK56" i="33"/>
  <c r="AK103"/>
  <c r="AK129"/>
  <c r="AM167"/>
  <c r="H162" i="34" s="1"/>
  <c r="I162" s="1"/>
  <c r="AM12" i="33"/>
  <c r="H12" i="34" s="1"/>
  <c r="AM117" i="33"/>
  <c r="H137" i="34" s="1"/>
  <c r="AK147" i="33"/>
  <c r="AK62"/>
  <c r="AK109"/>
  <c r="AM135"/>
  <c r="H146" i="34" s="1"/>
  <c r="AM173" i="33"/>
  <c r="H165" i="34" s="1"/>
  <c r="I165" s="1"/>
  <c r="AK171" i="33"/>
  <c r="F164" i="34" s="1"/>
  <c r="AK16" i="33"/>
  <c r="F14" i="34" s="1"/>
  <c r="AK121" i="33"/>
  <c r="AM147"/>
  <c r="H152" i="34" s="1"/>
  <c r="AM62" i="33"/>
  <c r="H73" i="34" s="1"/>
  <c r="AM109" i="33"/>
  <c r="H133" i="34" s="1"/>
  <c r="AK139" i="33"/>
  <c r="AK54"/>
  <c r="AK101"/>
  <c r="AM127"/>
  <c r="H142" i="34" s="1"/>
  <c r="AM153" i="33"/>
  <c r="H155" i="34" s="1"/>
  <c r="I155" s="1"/>
  <c r="AM121" i="33"/>
  <c r="H139" i="34" s="1"/>
  <c r="AK119" i="33"/>
  <c r="AK145"/>
  <c r="AM60"/>
  <c r="H72" i="34" s="1"/>
  <c r="AM107" i="33"/>
  <c r="H132" i="34" s="1"/>
  <c r="AM133" i="33"/>
  <c r="H145" i="34" s="1"/>
  <c r="AM97" i="33"/>
  <c r="H127" i="34" s="1"/>
  <c r="AK99" i="33"/>
  <c r="AK125"/>
  <c r="AM151"/>
  <c r="H154" i="34" s="1"/>
  <c r="AK52" i="33"/>
  <c r="AM113"/>
  <c r="H135" i="34" s="1"/>
  <c r="AK143" i="33"/>
  <c r="AK58"/>
  <c r="AK105"/>
  <c r="AM131"/>
  <c r="H144" i="34" s="1"/>
  <c r="AM169" i="33"/>
  <c r="H163" i="34" s="1"/>
  <c r="I163" s="1"/>
  <c r="AM8" i="33"/>
  <c r="H10" i="34" s="1"/>
  <c r="AK123" i="33"/>
  <c r="AK149"/>
  <c r="AM66"/>
  <c r="H75" i="34" s="1"/>
  <c r="AM111" i="33"/>
  <c r="H134" i="34" s="1"/>
  <c r="AM137" i="33"/>
  <c r="H147" i="34" s="1"/>
  <c r="AK135" i="33"/>
  <c r="AK173"/>
  <c r="F165" i="34" s="1"/>
  <c r="AK8" i="33"/>
  <c r="AM123"/>
  <c r="H140" i="34" s="1"/>
  <c r="AM149" i="33"/>
  <c r="H153" i="34" s="1"/>
  <c r="AK10" i="33"/>
  <c r="AK115"/>
  <c r="AK141"/>
  <c r="AM56"/>
  <c r="H70" i="34" s="1"/>
  <c r="AM103" i="33"/>
  <c r="H130" i="34" s="1"/>
  <c r="AM129" i="33"/>
  <c r="H143" i="34" s="1"/>
  <c r="AK127" i="33"/>
  <c r="AK153"/>
  <c r="F155" i="34" s="1"/>
  <c r="AM10" i="33"/>
  <c r="H11" i="34" s="1"/>
  <c r="AM115" i="33"/>
  <c r="H136" i="34" s="1"/>
  <c r="AM141" i="33"/>
  <c r="H149" i="34" s="1"/>
  <c r="AK60" i="33"/>
  <c r="AK107"/>
  <c r="AK133"/>
  <c r="AM171"/>
  <c r="H164" i="34" s="1"/>
  <c r="I164" s="1"/>
  <c r="AM16" i="33"/>
  <c r="H14" i="34" s="1"/>
  <c r="J133" i="20"/>
  <c r="J145"/>
  <c r="L141"/>
  <c r="J131"/>
  <c r="J130"/>
  <c r="L130"/>
  <c r="G130"/>
  <c r="K130" s="1"/>
  <c r="J129"/>
  <c r="L129"/>
  <c r="G129"/>
  <c r="K129" s="1"/>
  <c r="L151"/>
  <c r="J151"/>
  <c r="G151"/>
  <c r="J135"/>
  <c r="L135"/>
  <c r="G135"/>
  <c r="K135" s="1"/>
  <c r="L136"/>
  <c r="J136"/>
  <c r="G136"/>
  <c r="L161"/>
  <c r="J161"/>
  <c r="G161"/>
  <c r="L137"/>
  <c r="J137"/>
  <c r="G137"/>
  <c r="L10"/>
  <c r="G10"/>
  <c r="K10" s="1"/>
  <c r="L152"/>
  <c r="J152"/>
  <c r="G152"/>
  <c r="L160"/>
  <c r="J160"/>
  <c r="G160"/>
  <c r="J132"/>
  <c r="L132"/>
  <c r="G132"/>
  <c r="K132" s="1"/>
  <c r="L154"/>
  <c r="J154"/>
  <c r="G154"/>
  <c r="L133"/>
  <c r="L139"/>
  <c r="J139"/>
  <c r="G139"/>
  <c r="L140"/>
  <c r="J140"/>
  <c r="G140"/>
  <c r="G145"/>
  <c r="K145" s="1"/>
  <c r="L72"/>
  <c r="J72"/>
  <c r="G72"/>
  <c r="L142"/>
  <c r="J142"/>
  <c r="G142"/>
  <c r="L147"/>
  <c r="J147"/>
  <c r="G147"/>
  <c r="L74"/>
  <c r="J74"/>
  <c r="G74"/>
  <c r="K74" s="1"/>
  <c r="L68"/>
  <c r="G68"/>
  <c r="K68" s="1"/>
  <c r="J69"/>
  <c r="L69"/>
  <c r="G69"/>
  <c r="K69" s="1"/>
  <c r="L143"/>
  <c r="J143"/>
  <c r="G143"/>
  <c r="K143" s="1"/>
  <c r="L144"/>
  <c r="J144"/>
  <c r="G144"/>
  <c r="L12"/>
  <c r="J12"/>
  <c r="G12"/>
  <c r="L70"/>
  <c r="J70"/>
  <c r="G70"/>
  <c r="L71"/>
  <c r="J71"/>
  <c r="G71"/>
  <c r="L11"/>
  <c r="J11"/>
  <c r="G11"/>
  <c r="L146"/>
  <c r="J146"/>
  <c r="G146"/>
  <c r="L73"/>
  <c r="J73"/>
  <c r="G73"/>
  <c r="K73" s="1"/>
  <c r="L138"/>
  <c r="J138"/>
  <c r="G138"/>
  <c r="L134"/>
  <c r="J134"/>
  <c r="G134"/>
  <c r="L153"/>
  <c r="J153"/>
  <c r="G153"/>
  <c r="J128"/>
  <c r="L128"/>
  <c r="G128"/>
  <c r="K128" s="1"/>
  <c r="L155"/>
  <c r="J155"/>
  <c r="G155"/>
  <c r="L159"/>
  <c r="J159"/>
  <c r="G159"/>
  <c r="L126"/>
  <c r="G126"/>
  <c r="K126" s="1"/>
  <c r="J127"/>
  <c r="L127"/>
  <c r="G127"/>
  <c r="K127" s="1"/>
  <c r="I147" i="40"/>
  <c r="I148"/>
  <c r="I146"/>
  <c r="F16" i="20"/>
  <c r="J10"/>
  <c r="H76"/>
  <c r="I76"/>
  <c r="H163"/>
  <c r="I163"/>
  <c r="M143"/>
  <c r="Q143" s="1"/>
  <c r="S143" s="1"/>
  <c r="I16"/>
  <c r="H16"/>
  <c r="F76"/>
  <c r="J68"/>
  <c r="J126"/>
  <c r="L127" i="40"/>
  <c r="J127"/>
  <c r="G127"/>
  <c r="K127" s="1"/>
  <c r="M127" s="1"/>
  <c r="Q127" s="1"/>
  <c r="S127" s="1"/>
  <c r="L12"/>
  <c r="J12"/>
  <c r="G12"/>
  <c r="L159"/>
  <c r="J159"/>
  <c r="G159"/>
  <c r="K159" s="1"/>
  <c r="M159" s="1"/>
  <c r="Q159" s="1"/>
  <c r="S159" s="1"/>
  <c r="L150"/>
  <c r="J150"/>
  <c r="G150"/>
  <c r="K150" s="1"/>
  <c r="M150" s="1"/>
  <c r="Q150" s="1"/>
  <c r="S150" s="1"/>
  <c r="J72"/>
  <c r="L72"/>
  <c r="G72"/>
  <c r="K72" s="1"/>
  <c r="L153"/>
  <c r="J153"/>
  <c r="G153"/>
  <c r="K153" s="1"/>
  <c r="M153" s="1"/>
  <c r="Q153" s="1"/>
  <c r="S153" s="1"/>
  <c r="L144"/>
  <c r="J144"/>
  <c r="G144"/>
  <c r="K144" s="1"/>
  <c r="M144" s="1"/>
  <c r="Q144" s="1"/>
  <c r="S144" s="1"/>
  <c r="L160"/>
  <c r="J160"/>
  <c r="G160"/>
  <c r="J128"/>
  <c r="L128"/>
  <c r="G128"/>
  <c r="K128" s="1"/>
  <c r="L73"/>
  <c r="J73"/>
  <c r="G73"/>
  <c r="J74"/>
  <c r="L74"/>
  <c r="G74"/>
  <c r="K74" s="1"/>
  <c r="J126"/>
  <c r="L126"/>
  <c r="G126"/>
  <c r="L135"/>
  <c r="J135"/>
  <c r="G135"/>
  <c r="K135" s="1"/>
  <c r="M135" s="1"/>
  <c r="Q135" s="1"/>
  <c r="S135" s="1"/>
  <c r="L13"/>
  <c r="J13"/>
  <c r="G13"/>
  <c r="J134"/>
  <c r="L134"/>
  <c r="G134"/>
  <c r="K134" s="1"/>
  <c r="L69"/>
  <c r="J69"/>
  <c r="G69"/>
  <c r="K69" s="1"/>
  <c r="L11"/>
  <c r="J11"/>
  <c r="G11"/>
  <c r="K11" s="1"/>
  <c r="M11" s="1"/>
  <c r="Q11" s="1"/>
  <c r="S11" s="1"/>
  <c r="L161"/>
  <c r="J161"/>
  <c r="G161"/>
  <c r="K161" s="1"/>
  <c r="L152"/>
  <c r="J152"/>
  <c r="G152"/>
  <c r="K152" s="1"/>
  <c r="M152" s="1"/>
  <c r="Q152" s="1"/>
  <c r="S152" s="1"/>
  <c r="L68"/>
  <c r="J68"/>
  <c r="G68"/>
  <c r="L71"/>
  <c r="J71"/>
  <c r="G71"/>
  <c r="L151"/>
  <c r="J151"/>
  <c r="G151"/>
  <c r="K151" s="1"/>
  <c r="M151" s="1"/>
  <c r="Q151" s="1"/>
  <c r="S151" s="1"/>
  <c r="L139"/>
  <c r="J139"/>
  <c r="G139"/>
  <c r="K139" s="1"/>
  <c r="M139" s="1"/>
  <c r="Q139" s="1"/>
  <c r="S139" s="1"/>
  <c r="L70"/>
  <c r="J70"/>
  <c r="G70"/>
  <c r="L142"/>
  <c r="J142"/>
  <c r="G142"/>
  <c r="K142" s="1"/>
  <c r="M142" s="1"/>
  <c r="Q142" s="1"/>
  <c r="S142" s="1"/>
  <c r="L137"/>
  <c r="J137"/>
  <c r="G137"/>
  <c r="K137" s="1"/>
  <c r="M137" s="1"/>
  <c r="Q137" s="1"/>
  <c r="S137" s="1"/>
  <c r="J130"/>
  <c r="L130"/>
  <c r="G130"/>
  <c r="K130" s="1"/>
  <c r="L129"/>
  <c r="J129"/>
  <c r="G129"/>
  <c r="K129" s="1"/>
  <c r="L162"/>
  <c r="J162"/>
  <c r="G162"/>
  <c r="K162" s="1"/>
  <c r="M162" s="1"/>
  <c r="Q162" s="1"/>
  <c r="S162" s="1"/>
  <c r="L140"/>
  <c r="J140"/>
  <c r="G140"/>
  <c r="K140" s="1"/>
  <c r="M140" s="1"/>
  <c r="Q140" s="1"/>
  <c r="S140" s="1"/>
  <c r="L154"/>
  <c r="J154"/>
  <c r="G154"/>
  <c r="K154" s="1"/>
  <c r="M154" s="1"/>
  <c r="Q154" s="1"/>
  <c r="S154" s="1"/>
  <c r="J132"/>
  <c r="L132"/>
  <c r="G132"/>
  <c r="K132" s="1"/>
  <c r="L149"/>
  <c r="J149"/>
  <c r="G149"/>
  <c r="K149" s="1"/>
  <c r="M149" s="1"/>
  <c r="Q149" s="1"/>
  <c r="S149" s="1"/>
  <c r="L10"/>
  <c r="J10"/>
  <c r="G10"/>
  <c r="L14"/>
  <c r="J14"/>
  <c r="G14"/>
  <c r="J136"/>
  <c r="L136"/>
  <c r="G136"/>
  <c r="K136" s="1"/>
  <c r="L145"/>
  <c r="J145"/>
  <c r="G145"/>
  <c r="K145" s="1"/>
  <c r="M145" s="1"/>
  <c r="Q145" s="1"/>
  <c r="S145" s="1"/>
  <c r="L133"/>
  <c r="J133"/>
  <c r="G133"/>
  <c r="K133" s="1"/>
  <c r="L141"/>
  <c r="J141"/>
  <c r="G141"/>
  <c r="K141" s="1"/>
  <c r="M141" s="1"/>
  <c r="Q141" s="1"/>
  <c r="S141" s="1"/>
  <c r="L143"/>
  <c r="J143"/>
  <c r="G143"/>
  <c r="K143" s="1"/>
  <c r="M143" s="1"/>
  <c r="Q143" s="1"/>
  <c r="S143" s="1"/>
  <c r="J138"/>
  <c r="L138"/>
  <c r="G138"/>
  <c r="K138" s="1"/>
  <c r="L131"/>
  <c r="J131"/>
  <c r="G131"/>
  <c r="K131" s="1"/>
  <c r="I76"/>
  <c r="I16"/>
  <c r="I150" i="36"/>
  <c r="I145"/>
  <c r="I146"/>
  <c r="I131"/>
  <c r="I69"/>
  <c r="I144"/>
  <c r="I13"/>
  <c r="I141" i="32"/>
  <c r="I142"/>
  <c r="I129"/>
  <c r="I124"/>
  <c r="I69"/>
  <c r="I137"/>
  <c r="I150"/>
  <c r="I132"/>
  <c r="I65"/>
  <c r="I143"/>
  <c r="I130"/>
  <c r="I144"/>
  <c r="I67"/>
  <c r="I147"/>
  <c r="I66"/>
  <c r="I136"/>
  <c r="I138"/>
  <c r="I148"/>
  <c r="I140"/>
  <c r="I126"/>
  <c r="I135"/>
  <c r="I146"/>
  <c r="I149"/>
  <c r="I125"/>
  <c r="I131"/>
  <c r="I68"/>
  <c r="I145"/>
  <c r="I151"/>
  <c r="I10"/>
  <c r="I134"/>
  <c r="I11"/>
  <c r="I139"/>
  <c r="I127"/>
  <c r="I70"/>
  <c r="I128"/>
  <c r="I133"/>
  <c r="I142" i="30"/>
  <c r="I150"/>
  <c r="I144"/>
  <c r="I152"/>
  <c r="I147"/>
  <c r="I126"/>
  <c r="I135"/>
  <c r="I148"/>
  <c r="I67"/>
  <c r="I133"/>
  <c r="I136"/>
  <c r="I138"/>
  <c r="I143"/>
  <c r="I149"/>
  <c r="I128"/>
  <c r="I137"/>
  <c r="I71"/>
  <c r="I127"/>
  <c r="I132"/>
  <c r="I129"/>
  <c r="I134"/>
  <c r="I68"/>
  <c r="I131"/>
  <c r="I69"/>
  <c r="I141"/>
  <c r="I146"/>
  <c r="I130"/>
  <c r="I145"/>
  <c r="I151"/>
  <c r="I70"/>
  <c r="AI91" i="25"/>
  <c r="AJ90"/>
  <c r="AJ91" s="1"/>
  <c r="AI48"/>
  <c r="AJ47"/>
  <c r="AJ48" s="1"/>
  <c r="AI6" i="23"/>
  <c r="AI93"/>
  <c r="AI48"/>
  <c r="AI48" i="21"/>
  <c r="AJ47"/>
  <c r="AJ48" s="1"/>
  <c r="AH6"/>
  <c r="AI5"/>
  <c r="AI91"/>
  <c r="AJ90"/>
  <c r="AJ91" s="1"/>
  <c r="AH93" i="14"/>
  <c r="AI92"/>
  <c r="AH50"/>
  <c r="AI49"/>
  <c r="AI5"/>
  <c r="AH6"/>
  <c r="K12" i="30" l="1"/>
  <c r="M12" s="1"/>
  <c r="Q12" s="1"/>
  <c r="S12" s="1"/>
  <c r="H141" i="28"/>
  <c r="H155"/>
  <c r="I155" s="1"/>
  <c r="H153"/>
  <c r="I153" s="1"/>
  <c r="H138"/>
  <c r="H144"/>
  <c r="H139"/>
  <c r="AN62" i="25"/>
  <c r="AN60"/>
  <c r="AM62" i="23"/>
  <c r="AK60"/>
  <c r="AM60"/>
  <c r="AK62"/>
  <c r="AN62" s="1"/>
  <c r="K155" i="20"/>
  <c r="M155" s="1"/>
  <c r="Q155" s="1"/>
  <c r="S155" s="1"/>
  <c r="K153"/>
  <c r="M153" s="1"/>
  <c r="Q153" s="1"/>
  <c r="S153" s="1"/>
  <c r="K71"/>
  <c r="M71" s="1"/>
  <c r="Q71" s="1"/>
  <c r="S71" s="1"/>
  <c r="K159"/>
  <c r="M159" s="1"/>
  <c r="Q159" s="1"/>
  <c r="S159" s="1"/>
  <c r="K134"/>
  <c r="M134" s="1"/>
  <c r="Q134" s="1"/>
  <c r="S134" s="1"/>
  <c r="K70"/>
  <c r="M70" s="1"/>
  <c r="Q70" s="1"/>
  <c r="S70" s="1"/>
  <c r="K144"/>
  <c r="M144" s="1"/>
  <c r="Q144" s="1"/>
  <c r="S144" s="1"/>
  <c r="K147"/>
  <c r="M147" s="1"/>
  <c r="Q147" s="1"/>
  <c r="S147" s="1"/>
  <c r="K72"/>
  <c r="M72" s="1"/>
  <c r="Q72" s="1"/>
  <c r="S72" s="1"/>
  <c r="K140"/>
  <c r="M140" s="1"/>
  <c r="Q140" s="1"/>
  <c r="S140" s="1"/>
  <c r="K152"/>
  <c r="M152" s="1"/>
  <c r="Q152" s="1"/>
  <c r="S152" s="1"/>
  <c r="K161"/>
  <c r="M161" s="1"/>
  <c r="Q161" s="1"/>
  <c r="S161" s="1"/>
  <c r="K138"/>
  <c r="M138" s="1"/>
  <c r="Q138" s="1"/>
  <c r="S138" s="1"/>
  <c r="K146"/>
  <c r="M146" s="1"/>
  <c r="Q146" s="1"/>
  <c r="S146" s="1"/>
  <c r="K142"/>
  <c r="M142" s="1"/>
  <c r="Q142" s="1"/>
  <c r="S142" s="1"/>
  <c r="K139"/>
  <c r="M139" s="1"/>
  <c r="Q139" s="1"/>
  <c r="S139" s="1"/>
  <c r="K154"/>
  <c r="M154" s="1"/>
  <c r="Q154" s="1"/>
  <c r="S154" s="1"/>
  <c r="K160"/>
  <c r="M160" s="1"/>
  <c r="Q160" s="1"/>
  <c r="S160" s="1"/>
  <c r="K137"/>
  <c r="M137" s="1"/>
  <c r="Q137" s="1"/>
  <c r="S137" s="1"/>
  <c r="K136"/>
  <c r="M136" s="1"/>
  <c r="Q136" s="1"/>
  <c r="S136" s="1"/>
  <c r="K151"/>
  <c r="M151" s="1"/>
  <c r="Q151" s="1"/>
  <c r="S151" s="1"/>
  <c r="K12"/>
  <c r="M12" s="1"/>
  <c r="Q12" s="1"/>
  <c r="S12" s="1"/>
  <c r="K11"/>
  <c r="M11" s="1"/>
  <c r="Q11" s="1"/>
  <c r="S11" s="1"/>
  <c r="M69" i="40"/>
  <c r="Q69" s="1"/>
  <c r="S69" s="1"/>
  <c r="M132" i="20"/>
  <c r="Q132" s="1"/>
  <c r="S132" s="1"/>
  <c r="J12" i="30"/>
  <c r="K160" i="40"/>
  <c r="M160" s="1"/>
  <c r="Q160" s="1"/>
  <c r="S160" s="1"/>
  <c r="I164"/>
  <c r="L155"/>
  <c r="G155"/>
  <c r="K155" s="1"/>
  <c r="J155"/>
  <c r="L157"/>
  <c r="J157"/>
  <c r="G157"/>
  <c r="K157" s="1"/>
  <c r="M157" s="1"/>
  <c r="Q157" s="1"/>
  <c r="S157" s="1"/>
  <c r="L156"/>
  <c r="G156"/>
  <c r="K156" s="1"/>
  <c r="J156"/>
  <c r="L158"/>
  <c r="G158"/>
  <c r="K158" s="1"/>
  <c r="J158"/>
  <c r="F161" i="38"/>
  <c r="AN165" i="37"/>
  <c r="AN157"/>
  <c r="F157" i="38"/>
  <c r="F148"/>
  <c r="AN139" i="37"/>
  <c r="F70" i="38"/>
  <c r="AN56" i="37"/>
  <c r="F153" i="38"/>
  <c r="AN149" i="37"/>
  <c r="F159" i="38"/>
  <c r="AN161" i="37"/>
  <c r="F74" i="38"/>
  <c r="AN64" i="37"/>
  <c r="F156" i="38"/>
  <c r="AN155" i="37"/>
  <c r="AN153"/>
  <c r="F155" i="38"/>
  <c r="F150"/>
  <c r="AN143" i="37"/>
  <c r="AN151"/>
  <c r="F154" i="38"/>
  <c r="F144"/>
  <c r="AN131" i="37"/>
  <c r="F158" i="38"/>
  <c r="AN159" i="37"/>
  <c r="AN119"/>
  <c r="F138" i="38"/>
  <c r="AN58" i="37"/>
  <c r="F71" i="38"/>
  <c r="AN107" i="37"/>
  <c r="F132" i="38"/>
  <c r="F160"/>
  <c r="AN163" i="37"/>
  <c r="F142" i="38"/>
  <c r="AN127" i="37"/>
  <c r="AN115"/>
  <c r="F136" i="38"/>
  <c r="AN54" i="37"/>
  <c r="F69" i="38"/>
  <c r="F146"/>
  <c r="AN135" i="37"/>
  <c r="F14" i="38"/>
  <c r="AN16" i="37"/>
  <c r="AN123"/>
  <c r="F140" i="38"/>
  <c r="AN62" i="37"/>
  <c r="F73" i="38"/>
  <c r="AN8" i="37"/>
  <c r="F10" i="38"/>
  <c r="AN111" i="37"/>
  <c r="F134" i="38"/>
  <c r="F162"/>
  <c r="AN167" i="37"/>
  <c r="F127" i="38"/>
  <c r="AN99" i="37"/>
  <c r="F128" i="38"/>
  <c r="F149"/>
  <c r="AN141" i="37"/>
  <c r="F152" i="38"/>
  <c r="AN147" i="37"/>
  <c r="F126" i="38"/>
  <c r="AN95" i="37"/>
  <c r="F143" i="38"/>
  <c r="AN129" i="37"/>
  <c r="F137" i="38"/>
  <c r="AN117" i="37"/>
  <c r="F147" i="38"/>
  <c r="AN137" i="37"/>
  <c r="F141" i="38"/>
  <c r="AN125" i="37"/>
  <c r="AN103"/>
  <c r="F130" i="38"/>
  <c r="F151"/>
  <c r="AN145" i="37"/>
  <c r="F145" i="38"/>
  <c r="AN133" i="37"/>
  <c r="F139" i="38"/>
  <c r="AN121" i="37"/>
  <c r="AN109"/>
  <c r="F133" i="38"/>
  <c r="F11"/>
  <c r="AN10" i="37"/>
  <c r="AN105"/>
  <c r="F131" i="38"/>
  <c r="AN113" i="37"/>
  <c r="F135" i="38"/>
  <c r="AN52" i="37"/>
  <c r="F68" i="38"/>
  <c r="AN101" i="37"/>
  <c r="F129" i="38"/>
  <c r="F12"/>
  <c r="F13"/>
  <c r="AN14" i="37"/>
  <c r="F72" i="38"/>
  <c r="AN60" i="37"/>
  <c r="AN12"/>
  <c r="AN157" i="33"/>
  <c r="F157" i="34"/>
  <c r="AN155" i="33"/>
  <c r="F156" i="34"/>
  <c r="AN161" i="33"/>
  <c r="F159" i="34"/>
  <c r="AN159" i="33"/>
  <c r="F158" i="34"/>
  <c r="AN165" i="33"/>
  <c r="F161" i="34"/>
  <c r="AN163" i="33"/>
  <c r="F160" i="34"/>
  <c r="AN64" i="33"/>
  <c r="F74" i="34"/>
  <c r="L71" i="32"/>
  <c r="G71"/>
  <c r="K71" s="1"/>
  <c r="J71"/>
  <c r="L158"/>
  <c r="G158"/>
  <c r="K158" s="1"/>
  <c r="J158"/>
  <c r="L157"/>
  <c r="G157"/>
  <c r="K157" s="1"/>
  <c r="J157"/>
  <c r="L155"/>
  <c r="G155"/>
  <c r="K155" s="1"/>
  <c r="J155"/>
  <c r="L163"/>
  <c r="G163"/>
  <c r="K163" s="1"/>
  <c r="J163"/>
  <c r="L154"/>
  <c r="G154"/>
  <c r="K154" s="1"/>
  <c r="J154"/>
  <c r="L152"/>
  <c r="G152"/>
  <c r="K152" s="1"/>
  <c r="J152"/>
  <c r="L153"/>
  <c r="G153"/>
  <c r="K153" s="1"/>
  <c r="J153"/>
  <c r="L161"/>
  <c r="G161"/>
  <c r="K161" s="1"/>
  <c r="J161"/>
  <c r="L159"/>
  <c r="G159"/>
  <c r="K159" s="1"/>
  <c r="J159"/>
  <c r="L156"/>
  <c r="G156"/>
  <c r="K156" s="1"/>
  <c r="J156"/>
  <c r="L162"/>
  <c r="G162"/>
  <c r="K162" s="1"/>
  <c r="J162"/>
  <c r="L160"/>
  <c r="G160"/>
  <c r="K160" s="1"/>
  <c r="J160"/>
  <c r="G155" i="30"/>
  <c r="K155" s="1"/>
  <c r="J155"/>
  <c r="G153"/>
  <c r="K153" s="1"/>
  <c r="J153"/>
  <c r="G154"/>
  <c r="K154" s="1"/>
  <c r="J154"/>
  <c r="AN119" i="27"/>
  <c r="F138" i="28"/>
  <c r="G138" s="1"/>
  <c r="AN97" i="27"/>
  <c r="F127" i="28"/>
  <c r="G127" s="1"/>
  <c r="AN99" i="27"/>
  <c r="F128" i="28"/>
  <c r="G128" s="1"/>
  <c r="AN12" i="27"/>
  <c r="F12" i="28"/>
  <c r="G12" s="1"/>
  <c r="AN149" i="27"/>
  <c r="F153" i="28"/>
  <c r="AN147" i="27"/>
  <c r="F152" i="28"/>
  <c r="G152" s="1"/>
  <c r="K152" s="1"/>
  <c r="AN133" i="27"/>
  <c r="F145" i="28"/>
  <c r="G145" s="1"/>
  <c r="AN139" i="27"/>
  <c r="F148" i="28"/>
  <c r="G148" s="1"/>
  <c r="AN8" i="27"/>
  <c r="F10" i="28"/>
  <c r="AN151" i="27"/>
  <c r="F154" i="28"/>
  <c r="AN117" i="27"/>
  <c r="F137" i="28"/>
  <c r="G137" s="1"/>
  <c r="AN131" i="27"/>
  <c r="F144" i="28"/>
  <c r="G144" s="1"/>
  <c r="AN111" i="27"/>
  <c r="F134" i="28"/>
  <c r="G134" s="1"/>
  <c r="AN14" i="27"/>
  <c r="F13" i="28"/>
  <c r="AN153" i="27"/>
  <c r="F155" i="28"/>
  <c r="AN113" i="27"/>
  <c r="F135" i="28"/>
  <c r="G135" s="1"/>
  <c r="AN109" i="27"/>
  <c r="F133" i="28"/>
  <c r="G133" s="1"/>
  <c r="AN58" i="27"/>
  <c r="AN10"/>
  <c r="F11" i="28"/>
  <c r="G11" s="1"/>
  <c r="AN141" i="27"/>
  <c r="F149" i="28"/>
  <c r="G149" s="1"/>
  <c r="K149" s="1"/>
  <c r="AN143" i="27"/>
  <c r="F150" i="28"/>
  <c r="G150" s="1"/>
  <c r="K150" s="1"/>
  <c r="AN137" i="27"/>
  <c r="F147" i="28"/>
  <c r="G147" s="1"/>
  <c r="AN123" i="27"/>
  <c r="F140" i="28"/>
  <c r="G140" s="1"/>
  <c r="F125"/>
  <c r="AN93" i="27"/>
  <c r="AN103"/>
  <c r="F130" i="28"/>
  <c r="G130" s="1"/>
  <c r="AN56" i="27"/>
  <c r="AN52"/>
  <c r="AN95"/>
  <c r="F126" i="28"/>
  <c r="G126" s="1"/>
  <c r="AN129" i="27"/>
  <c r="F143" i="28"/>
  <c r="G143" s="1"/>
  <c r="AN62" i="27"/>
  <c r="AN54"/>
  <c r="AN125"/>
  <c r="F141" i="28"/>
  <c r="G141" s="1"/>
  <c r="AN135" i="27"/>
  <c r="F146" i="28"/>
  <c r="G146" s="1"/>
  <c r="AN121" i="27"/>
  <c r="F139" i="28"/>
  <c r="G139" s="1"/>
  <c r="F67"/>
  <c r="AN50" i="27"/>
  <c r="AN115"/>
  <c r="F136" i="28"/>
  <c r="G136" s="1"/>
  <c r="AN145" i="27"/>
  <c r="F151" i="28"/>
  <c r="G151" s="1"/>
  <c r="K151" s="1"/>
  <c r="AN127" i="27"/>
  <c r="F142" i="28"/>
  <c r="G142" s="1"/>
  <c r="AN105" i="27"/>
  <c r="F131" i="28"/>
  <c r="G131" s="1"/>
  <c r="AN107" i="27"/>
  <c r="F132" i="28"/>
  <c r="G132" s="1"/>
  <c r="AN101" i="27"/>
  <c r="F129" i="28"/>
  <c r="G129" s="1"/>
  <c r="AN97" i="25"/>
  <c r="F127" i="26"/>
  <c r="G127" s="1"/>
  <c r="AN133" i="25"/>
  <c r="F145" i="26"/>
  <c r="G145" s="1"/>
  <c r="AN14" i="25"/>
  <c r="F13" i="26"/>
  <c r="G13" s="1"/>
  <c r="AN111" i="25"/>
  <c r="F134" i="26"/>
  <c r="G134" s="1"/>
  <c r="F67"/>
  <c r="AN50" i="25"/>
  <c r="AN123"/>
  <c r="F140" i="26"/>
  <c r="G140" s="1"/>
  <c r="AN145" i="25"/>
  <c r="F151" i="26"/>
  <c r="G151" s="1"/>
  <c r="AN151" i="25"/>
  <c r="F154" i="26"/>
  <c r="AN56" i="25"/>
  <c r="AN139"/>
  <c r="F148" i="26"/>
  <c r="G148" s="1"/>
  <c r="AN8" i="25"/>
  <c r="F10" i="26"/>
  <c r="AN58" i="25"/>
  <c r="AN109"/>
  <c r="F133" i="26"/>
  <c r="G133" s="1"/>
  <c r="AN149" i="25"/>
  <c r="F153" i="26"/>
  <c r="AN117" i="25"/>
  <c r="F137" i="26"/>
  <c r="G137" s="1"/>
  <c r="AN127" i="25"/>
  <c r="F142" i="26"/>
  <c r="G142" s="1"/>
  <c r="AN113" i="25"/>
  <c r="F135" i="26"/>
  <c r="G135" s="1"/>
  <c r="AN153" i="25"/>
  <c r="F155" i="26"/>
  <c r="AN107" i="25"/>
  <c r="F132" i="26"/>
  <c r="G132" s="1"/>
  <c r="AN135" i="25"/>
  <c r="F146" i="26"/>
  <c r="G146" s="1"/>
  <c r="AN129" i="25"/>
  <c r="F143" i="26"/>
  <c r="G143" s="1"/>
  <c r="AN147" i="25"/>
  <c r="F152" i="26"/>
  <c r="G152" s="1"/>
  <c r="K152" s="1"/>
  <c r="AN54" i="25"/>
  <c r="AN101"/>
  <c r="F129" i="26"/>
  <c r="G129" s="1"/>
  <c r="AN12" i="25"/>
  <c r="F12" i="26"/>
  <c r="G12" s="1"/>
  <c r="AN125" i="25"/>
  <c r="F141" i="26"/>
  <c r="G141" s="1"/>
  <c r="AN141" i="25"/>
  <c r="F149" i="26"/>
  <c r="G149" s="1"/>
  <c r="AN99" i="25"/>
  <c r="F128" i="26"/>
  <c r="G128" s="1"/>
  <c r="F125"/>
  <c r="AN93" i="25"/>
  <c r="AN95"/>
  <c r="F126" i="26"/>
  <c r="G126" s="1"/>
  <c r="AN52" i="25"/>
  <c r="AN103"/>
  <c r="F130" i="26"/>
  <c r="G130" s="1"/>
  <c r="AN105" i="25"/>
  <c r="F131" i="26"/>
  <c r="G131" s="1"/>
  <c r="AN115" i="25"/>
  <c r="F136" i="26"/>
  <c r="G136" s="1"/>
  <c r="AN143" i="25"/>
  <c r="F150" i="26"/>
  <c r="G150" s="1"/>
  <c r="AN10" i="25"/>
  <c r="F11" i="26"/>
  <c r="G11" s="1"/>
  <c r="AN119" i="25"/>
  <c r="F138" i="26"/>
  <c r="G138" s="1"/>
  <c r="AN137" i="25"/>
  <c r="F147" i="26"/>
  <c r="G147" s="1"/>
  <c r="AN131" i="25"/>
  <c r="F144" i="26"/>
  <c r="G144" s="1"/>
  <c r="AN121" i="25"/>
  <c r="F139" i="26"/>
  <c r="G139" s="1"/>
  <c r="AM58" i="23"/>
  <c r="AM103"/>
  <c r="H130" i="24" s="1"/>
  <c r="I130" s="1"/>
  <c r="AM115" i="23"/>
  <c r="H136" i="24" s="1"/>
  <c r="I136" s="1"/>
  <c r="AM129" i="23"/>
  <c r="H143" i="24" s="1"/>
  <c r="I143" s="1"/>
  <c r="AM135" i="23"/>
  <c r="H146" i="24" s="1"/>
  <c r="I146" s="1"/>
  <c r="AM119" i="23"/>
  <c r="H138" i="24" s="1"/>
  <c r="AK133" i="23"/>
  <c r="AK139"/>
  <c r="AK123"/>
  <c r="AM133"/>
  <c r="H145" i="24" s="1"/>
  <c r="I145" s="1"/>
  <c r="AM143" i="23"/>
  <c r="H150" i="24" s="1"/>
  <c r="AK127" i="23"/>
  <c r="AK137"/>
  <c r="AK147"/>
  <c r="AM105"/>
  <c r="H131" i="24" s="1"/>
  <c r="I131" s="1"/>
  <c r="AK99" i="23"/>
  <c r="AK52"/>
  <c r="AK109"/>
  <c r="AM99"/>
  <c r="H128" i="24" s="1"/>
  <c r="I128" s="1"/>
  <c r="AM52" i="23"/>
  <c r="H68" i="24" s="1"/>
  <c r="I68" s="1"/>
  <c r="AM109" i="23"/>
  <c r="H133" i="24" s="1"/>
  <c r="I133" s="1"/>
  <c r="AK103" i="23"/>
  <c r="AK56"/>
  <c r="AK113"/>
  <c r="AM147"/>
  <c r="H152" i="24" s="1"/>
  <c r="I152" s="1"/>
  <c r="AM145" i="23"/>
  <c r="H151" i="24" s="1"/>
  <c r="I151" s="1"/>
  <c r="AK151" i="23"/>
  <c r="AK149"/>
  <c r="AM95"/>
  <c r="H126" i="24" s="1"/>
  <c r="AM155" i="23"/>
  <c r="H156" i="24" s="1"/>
  <c r="I156" s="1"/>
  <c r="AM149" i="23"/>
  <c r="H153" i="24" s="1"/>
  <c r="I153" s="1"/>
  <c r="AK54" i="23"/>
  <c r="AK159"/>
  <c r="AK153"/>
  <c r="AK58"/>
  <c r="AM153"/>
  <c r="H155" i="24" s="1"/>
  <c r="I155" s="1"/>
  <c r="AK50" i="23"/>
  <c r="AK157"/>
  <c r="AM12"/>
  <c r="H12" i="24" s="1"/>
  <c r="I12" s="1"/>
  <c r="AK95" i="23"/>
  <c r="AM157"/>
  <c r="H157" i="24" s="1"/>
  <c r="I157" s="1"/>
  <c r="AK8" i="23"/>
  <c r="AM54"/>
  <c r="H69" i="24" s="1"/>
  <c r="I69" s="1"/>
  <c r="AK161" i="23"/>
  <c r="AK97"/>
  <c r="AK131"/>
  <c r="AM161"/>
  <c r="H159" i="24" s="1"/>
  <c r="I159" s="1"/>
  <c r="AM97" i="23"/>
  <c r="H127" i="24" s="1"/>
  <c r="I127" s="1"/>
  <c r="AM50" i="23"/>
  <c r="H67" i="24" s="1"/>
  <c r="AK101" i="23"/>
  <c r="AK12"/>
  <c r="AM101"/>
  <c r="H129" i="24" s="1"/>
  <c r="I129" s="1"/>
  <c r="AM8" i="23"/>
  <c r="H10" i="24" s="1"/>
  <c r="AK105" i="23"/>
  <c r="AM131"/>
  <c r="H144" i="24" s="1"/>
  <c r="I144" s="1"/>
  <c r="AM137" i="23"/>
  <c r="H147" i="24" s="1"/>
  <c r="I147" s="1"/>
  <c r="AM151" i="23"/>
  <c r="H154" i="24" s="1"/>
  <c r="I154" s="1"/>
  <c r="AK135" i="23"/>
  <c r="AK141"/>
  <c r="AK155"/>
  <c r="AM139"/>
  <c r="H148" i="24" s="1"/>
  <c r="I148" s="1"/>
  <c r="AM141" i="23"/>
  <c r="H149" i="24" s="1"/>
  <c r="AM159" i="23"/>
  <c r="H158" i="24" s="1"/>
  <c r="I158" s="1"/>
  <c r="AK143" i="23"/>
  <c r="AK145"/>
  <c r="AM56"/>
  <c r="H70" i="24" s="1"/>
  <c r="I70" s="1"/>
  <c r="AM113" i="23"/>
  <c r="H135" i="24" s="1"/>
  <c r="I135" s="1"/>
  <c r="AK107" i="23"/>
  <c r="AK64"/>
  <c r="AK117"/>
  <c r="AM107"/>
  <c r="H132" i="24" s="1"/>
  <c r="I132" s="1"/>
  <c r="AM64" i="23"/>
  <c r="AM117"/>
  <c r="H137" i="24" s="1"/>
  <c r="I137" s="1"/>
  <c r="AK111" i="23"/>
  <c r="AK10"/>
  <c r="AK121"/>
  <c r="AK115"/>
  <c r="AM10"/>
  <c r="H11" i="24" s="1"/>
  <c r="I11" s="1"/>
  <c r="AM121" i="23"/>
  <c r="H139" i="24" s="1"/>
  <c r="I139" s="1"/>
  <c r="AK119" i="23"/>
  <c r="AK14"/>
  <c r="AK125"/>
  <c r="AM123"/>
  <c r="H140" i="24" s="1"/>
  <c r="I140" s="1"/>
  <c r="AM14" i="23"/>
  <c r="H13" i="24" s="1"/>
  <c r="I13" s="1"/>
  <c r="AM125" i="23"/>
  <c r="H141" i="24" s="1"/>
  <c r="I141" s="1"/>
  <c r="AM127" i="23"/>
  <c r="H142" i="24" s="1"/>
  <c r="I142" s="1"/>
  <c r="AM111" i="23"/>
  <c r="H134" i="24" s="1"/>
  <c r="I134" s="1"/>
  <c r="AK129" i="23"/>
  <c r="J163" i="36"/>
  <c r="I163"/>
  <c r="I165" s="1"/>
  <c r="L163"/>
  <c r="G163"/>
  <c r="K163" s="1"/>
  <c r="AN159" i="35"/>
  <c r="F158" i="36"/>
  <c r="AN64" i="35"/>
  <c r="F74" i="36"/>
  <c r="G155"/>
  <c r="K155" s="1"/>
  <c r="J155"/>
  <c r="L155"/>
  <c r="L75"/>
  <c r="G75"/>
  <c r="K75" s="1"/>
  <c r="J75"/>
  <c r="G162"/>
  <c r="K162" s="1"/>
  <c r="L162"/>
  <c r="J162"/>
  <c r="F157"/>
  <c r="AN157" i="35"/>
  <c r="AN161"/>
  <c r="F159" i="36"/>
  <c r="AN165" i="35"/>
  <c r="F161" i="36"/>
  <c r="AN163" i="35"/>
  <c r="F160" i="36"/>
  <c r="G156"/>
  <c r="K156" s="1"/>
  <c r="L156"/>
  <c r="J156"/>
  <c r="G154"/>
  <c r="K154" s="1"/>
  <c r="J154"/>
  <c r="L154"/>
  <c r="AN10" i="35"/>
  <c r="F11" i="36"/>
  <c r="L11" s="1"/>
  <c r="AN123" i="35"/>
  <c r="F140" i="36"/>
  <c r="J140" s="1"/>
  <c r="AN105" i="35"/>
  <c r="F131" i="36"/>
  <c r="J131" s="1"/>
  <c r="AN143" i="35"/>
  <c r="F150" i="36"/>
  <c r="L150" s="1"/>
  <c r="AN52" i="35"/>
  <c r="F68" i="36"/>
  <c r="J68" s="1"/>
  <c r="AN125" i="35"/>
  <c r="F141" i="36"/>
  <c r="L141" s="1"/>
  <c r="AN145" i="35"/>
  <c r="F151" i="36"/>
  <c r="L151" s="1"/>
  <c r="AN54" i="35"/>
  <c r="F69" i="36"/>
  <c r="L69" s="1"/>
  <c r="AN109" i="35"/>
  <c r="F133" i="36"/>
  <c r="L133" s="1"/>
  <c r="AN147" i="35"/>
  <c r="F152" i="36"/>
  <c r="L152" s="1"/>
  <c r="AN129" i="35"/>
  <c r="F143" i="36"/>
  <c r="L143" s="1"/>
  <c r="AN56" i="35"/>
  <c r="F70" i="36"/>
  <c r="J70" s="1"/>
  <c r="AN12" i="35"/>
  <c r="F12" i="36"/>
  <c r="J12" s="1"/>
  <c r="AN97" i="35"/>
  <c r="F127" i="36"/>
  <c r="L127" s="1"/>
  <c r="AN111" i="35"/>
  <c r="F134" i="36"/>
  <c r="J134" s="1"/>
  <c r="AN131" i="35"/>
  <c r="F144" i="36"/>
  <c r="L144" s="1"/>
  <c r="AN113" i="35"/>
  <c r="F135" i="36"/>
  <c r="L135" s="1"/>
  <c r="AN151" i="35"/>
  <c r="AN16"/>
  <c r="AN107"/>
  <c r="F132" i="36"/>
  <c r="L132" s="1"/>
  <c r="AN127" i="35"/>
  <c r="F142" i="36"/>
  <c r="L142" s="1"/>
  <c r="AN141" i="35"/>
  <c r="F149" i="36"/>
  <c r="L149" s="1"/>
  <c r="AN133" i="35"/>
  <c r="F145" i="36"/>
  <c r="J145" s="1"/>
  <c r="AN60" i="35"/>
  <c r="F72" i="36"/>
  <c r="L72" s="1"/>
  <c r="AN153" i="35"/>
  <c r="AN115"/>
  <c r="F136" i="36"/>
  <c r="L136" s="1"/>
  <c r="AN8" i="35"/>
  <c r="F10" i="36"/>
  <c r="L10" s="1"/>
  <c r="AN135" i="35"/>
  <c r="F146" i="36"/>
  <c r="L146" s="1"/>
  <c r="AN149" i="35"/>
  <c r="F153" i="36"/>
  <c r="J153" s="1"/>
  <c r="AN58" i="35"/>
  <c r="F71" i="36"/>
  <c r="J71" s="1"/>
  <c r="AN99" i="35"/>
  <c r="F128" i="36"/>
  <c r="J128" s="1"/>
  <c r="AN119" i="35"/>
  <c r="F138" i="36"/>
  <c r="L138" s="1"/>
  <c r="AN101" i="35"/>
  <c r="F129" i="36"/>
  <c r="J129" s="1"/>
  <c r="AN139" i="35"/>
  <c r="F148" i="36"/>
  <c r="J148" s="1"/>
  <c r="AN121" i="35"/>
  <c r="F139" i="36"/>
  <c r="L139" s="1"/>
  <c r="AN169" i="35"/>
  <c r="AN62"/>
  <c r="F73" i="36"/>
  <c r="J73" s="1"/>
  <c r="AN103" i="35"/>
  <c r="F130" i="36"/>
  <c r="L130" s="1"/>
  <c r="AN117" i="35"/>
  <c r="F137" i="36"/>
  <c r="J137" s="1"/>
  <c r="AN155" i="35"/>
  <c r="AN137"/>
  <c r="F147" i="36"/>
  <c r="L147" s="1"/>
  <c r="AN66" i="35"/>
  <c r="AN167"/>
  <c r="AN14"/>
  <c r="F13" i="36"/>
  <c r="L13" s="1"/>
  <c r="G165" i="34"/>
  <c r="L165"/>
  <c r="J165"/>
  <c r="G155"/>
  <c r="K155" s="1"/>
  <c r="J155"/>
  <c r="L155"/>
  <c r="G164"/>
  <c r="L164"/>
  <c r="J164"/>
  <c r="G162"/>
  <c r="K162" s="1"/>
  <c r="J162"/>
  <c r="L162"/>
  <c r="G163"/>
  <c r="K163" s="1"/>
  <c r="L163"/>
  <c r="J163"/>
  <c r="M128" i="20"/>
  <c r="Q128" s="1"/>
  <c r="S128" s="1"/>
  <c r="M69"/>
  <c r="Q69" s="1"/>
  <c r="S69" s="1"/>
  <c r="H69" i="34"/>
  <c r="I69" s="1"/>
  <c r="AN107" i="33"/>
  <c r="F132" i="34"/>
  <c r="AN127" i="33"/>
  <c r="F142" i="34"/>
  <c r="AN141" i="33"/>
  <c r="F149" i="34"/>
  <c r="AN10" i="33"/>
  <c r="F11" i="34"/>
  <c r="AN173" i="33"/>
  <c r="AN123"/>
  <c r="F140" i="34"/>
  <c r="AN105" i="33"/>
  <c r="F131" i="34"/>
  <c r="AN143" i="33"/>
  <c r="F150" i="34"/>
  <c r="AN52" i="33"/>
  <c r="F68" i="34"/>
  <c r="AN125" i="33"/>
  <c r="F141" i="34"/>
  <c r="AN145" i="33"/>
  <c r="F151" i="34"/>
  <c r="AN54" i="33"/>
  <c r="F69" i="34"/>
  <c r="AN109" i="33"/>
  <c r="F133" i="34"/>
  <c r="AN147" i="33"/>
  <c r="F152" i="34"/>
  <c r="AN129" i="33"/>
  <c r="F143" i="34"/>
  <c r="AN56" i="33"/>
  <c r="F70" i="34"/>
  <c r="AN12" i="33"/>
  <c r="F12" i="34"/>
  <c r="AN97" i="33"/>
  <c r="F127" i="34"/>
  <c r="AN111" i="33"/>
  <c r="F134" i="34"/>
  <c r="AN131" i="33"/>
  <c r="F144" i="34"/>
  <c r="AN113" i="33"/>
  <c r="F135" i="34"/>
  <c r="AN151" i="33"/>
  <c r="F154" i="34"/>
  <c r="AN16" i="33"/>
  <c r="AN133"/>
  <c r="F145" i="34"/>
  <c r="AN60" i="33"/>
  <c r="F72" i="34"/>
  <c r="AN153" i="33"/>
  <c r="AN115"/>
  <c r="F136" i="34"/>
  <c r="AN8" i="33"/>
  <c r="F10" i="34"/>
  <c r="AN135" i="33"/>
  <c r="F146" i="34"/>
  <c r="AN149" i="33"/>
  <c r="F153" i="34"/>
  <c r="AN58" i="33"/>
  <c r="F71" i="34"/>
  <c r="AN99" i="33"/>
  <c r="F128" i="34"/>
  <c r="AN119" i="33"/>
  <c r="F138" i="34"/>
  <c r="AN101" i="33"/>
  <c r="F129" i="34"/>
  <c r="AN139" i="33"/>
  <c r="F148" i="34"/>
  <c r="AN121" i="33"/>
  <c r="F139" i="34"/>
  <c r="AN171" i="33"/>
  <c r="AN62"/>
  <c r="F73" i="34"/>
  <c r="AN103" i="33"/>
  <c r="F130" i="34"/>
  <c r="AN117" i="33"/>
  <c r="F137" i="34"/>
  <c r="AN167" i="33"/>
  <c r="AN137"/>
  <c r="F147" i="34"/>
  <c r="AN66" i="33"/>
  <c r="F75" i="34"/>
  <c r="AN169" i="33"/>
  <c r="AN14"/>
  <c r="F13" i="34"/>
  <c r="M135" i="20"/>
  <c r="Q135" s="1"/>
  <c r="S135" s="1"/>
  <c r="M129"/>
  <c r="Q129" s="1"/>
  <c r="S129" s="1"/>
  <c r="M161" i="40"/>
  <c r="Q161" s="1"/>
  <c r="S161" s="1"/>
  <c r="L127" i="30"/>
  <c r="J139"/>
  <c r="J126"/>
  <c r="L142"/>
  <c r="M127" i="20"/>
  <c r="Q127" s="1"/>
  <c r="S127" s="1"/>
  <c r="J68" i="30"/>
  <c r="M130" i="20"/>
  <c r="Q130" s="1"/>
  <c r="S130" s="1"/>
  <c r="L16"/>
  <c r="L131"/>
  <c r="J141"/>
  <c r="J163" s="1"/>
  <c r="L145"/>
  <c r="M145" s="1"/>
  <c r="Q145" s="1"/>
  <c r="S145" s="1"/>
  <c r="G133"/>
  <c r="L76"/>
  <c r="F163"/>
  <c r="G131"/>
  <c r="K131" s="1"/>
  <c r="G141"/>
  <c r="M74"/>
  <c r="Q74" s="1"/>
  <c r="S74" s="1"/>
  <c r="M73"/>
  <c r="Q73" s="1"/>
  <c r="S73" s="1"/>
  <c r="G76"/>
  <c r="L146" i="40"/>
  <c r="G146"/>
  <c r="K146" s="1"/>
  <c r="J146"/>
  <c r="L148"/>
  <c r="G148"/>
  <c r="K148" s="1"/>
  <c r="J148"/>
  <c r="L147"/>
  <c r="J147"/>
  <c r="G147"/>
  <c r="K147" s="1"/>
  <c r="M147" s="1"/>
  <c r="Q147" s="1"/>
  <c r="S147" s="1"/>
  <c r="M130"/>
  <c r="Q130" s="1"/>
  <c r="S130" s="1"/>
  <c r="M128"/>
  <c r="Q128" s="1"/>
  <c r="S128" s="1"/>
  <c r="J16" i="20"/>
  <c r="J76"/>
  <c r="G16"/>
  <c r="K71" i="40"/>
  <c r="M71" s="1"/>
  <c r="Q71" s="1"/>
  <c r="S71" s="1"/>
  <c r="M131"/>
  <c r="Q131" s="1"/>
  <c r="S131" s="1"/>
  <c r="M133"/>
  <c r="Q133" s="1"/>
  <c r="S133" s="1"/>
  <c r="M129"/>
  <c r="Q129" s="1"/>
  <c r="S129" s="1"/>
  <c r="K70"/>
  <c r="M70" s="1"/>
  <c r="Q70" s="1"/>
  <c r="S70" s="1"/>
  <c r="K73"/>
  <c r="M73" s="1"/>
  <c r="Q73" s="1"/>
  <c r="S73" s="1"/>
  <c r="M132"/>
  <c r="Q132" s="1"/>
  <c r="S132" s="1"/>
  <c r="K14"/>
  <c r="M14" s="1"/>
  <c r="Q14" s="1"/>
  <c r="S14" s="1"/>
  <c r="K13"/>
  <c r="M13" s="1"/>
  <c r="Q13" s="1"/>
  <c r="S13" s="1"/>
  <c r="K12"/>
  <c r="M12" s="1"/>
  <c r="Q12" s="1"/>
  <c r="S12" s="1"/>
  <c r="M138"/>
  <c r="Q138" s="1"/>
  <c r="S138" s="1"/>
  <c r="M134"/>
  <c r="Q134" s="1"/>
  <c r="S134" s="1"/>
  <c r="M74"/>
  <c r="Q74" s="1"/>
  <c r="S74" s="1"/>
  <c r="M72"/>
  <c r="Q72" s="1"/>
  <c r="S72" s="1"/>
  <c r="G16"/>
  <c r="K10"/>
  <c r="G76"/>
  <c r="K68"/>
  <c r="K126"/>
  <c r="M136"/>
  <c r="Q136" s="1"/>
  <c r="S136" s="1"/>
  <c r="L16"/>
  <c r="L76"/>
  <c r="I140" i="38"/>
  <c r="I147"/>
  <c r="I68"/>
  <c r="I71"/>
  <c r="I149"/>
  <c r="I70"/>
  <c r="I73"/>
  <c r="I144"/>
  <c r="I130"/>
  <c r="I11"/>
  <c r="I136"/>
  <c r="I141"/>
  <c r="I131"/>
  <c r="I126"/>
  <c r="I128"/>
  <c r="I10"/>
  <c r="I148"/>
  <c r="I134"/>
  <c r="I139"/>
  <c r="I129"/>
  <c r="I13"/>
  <c r="I142"/>
  <c r="I72"/>
  <c r="I137"/>
  <c r="I74"/>
  <c r="I138"/>
  <c r="I146"/>
  <c r="I133"/>
  <c r="I69"/>
  <c r="I127"/>
  <c r="I12"/>
  <c r="I145"/>
  <c r="I132"/>
  <c r="I14"/>
  <c r="I143"/>
  <c r="I135"/>
  <c r="J151" i="36"/>
  <c r="L14"/>
  <c r="J14"/>
  <c r="G14"/>
  <c r="I16"/>
  <c r="I77"/>
  <c r="I135" i="34"/>
  <c r="I140"/>
  <c r="I137"/>
  <c r="I142"/>
  <c r="I139"/>
  <c r="I151"/>
  <c r="I153"/>
  <c r="I10"/>
  <c r="I12"/>
  <c r="I150"/>
  <c r="I147"/>
  <c r="I152"/>
  <c r="I149"/>
  <c r="I154"/>
  <c r="I70"/>
  <c r="I72"/>
  <c r="I71"/>
  <c r="I75"/>
  <c r="I144"/>
  <c r="I14"/>
  <c r="I11"/>
  <c r="I68"/>
  <c r="I13"/>
  <c r="I132"/>
  <c r="I133"/>
  <c r="I136"/>
  <c r="I134"/>
  <c r="I138"/>
  <c r="I73"/>
  <c r="I127"/>
  <c r="I128"/>
  <c r="I129"/>
  <c r="I130"/>
  <c r="I131"/>
  <c r="I141"/>
  <c r="I146"/>
  <c r="I143"/>
  <c r="I148"/>
  <c r="I145"/>
  <c r="J134" i="32"/>
  <c r="L135"/>
  <c r="L140"/>
  <c r="J136"/>
  <c r="L132"/>
  <c r="J137"/>
  <c r="L141"/>
  <c r="L70"/>
  <c r="L133"/>
  <c r="J133"/>
  <c r="G133"/>
  <c r="L128"/>
  <c r="J128"/>
  <c r="G128"/>
  <c r="L127"/>
  <c r="J127"/>
  <c r="G127"/>
  <c r="L139"/>
  <c r="J139"/>
  <c r="G139"/>
  <c r="L11"/>
  <c r="J11"/>
  <c r="G11"/>
  <c r="L151"/>
  <c r="J151"/>
  <c r="G151"/>
  <c r="K151" s="1"/>
  <c r="L145"/>
  <c r="J145"/>
  <c r="G145"/>
  <c r="L68"/>
  <c r="J68"/>
  <c r="G68"/>
  <c r="K68" s="1"/>
  <c r="M68" s="1"/>
  <c r="Q68" s="1"/>
  <c r="S68" s="1"/>
  <c r="L131"/>
  <c r="J131"/>
  <c r="G131"/>
  <c r="L125"/>
  <c r="J125"/>
  <c r="G125"/>
  <c r="K125" s="1"/>
  <c r="L149"/>
  <c r="J149"/>
  <c r="G149"/>
  <c r="L146"/>
  <c r="J146"/>
  <c r="G146"/>
  <c r="L148"/>
  <c r="J148"/>
  <c r="G148"/>
  <c r="L138"/>
  <c r="J138"/>
  <c r="G138"/>
  <c r="L66"/>
  <c r="J66"/>
  <c r="G66"/>
  <c r="K66" s="1"/>
  <c r="M66" s="1"/>
  <c r="Q66" s="1"/>
  <c r="S66" s="1"/>
  <c r="L147"/>
  <c r="J147"/>
  <c r="G147"/>
  <c r="L67"/>
  <c r="J67"/>
  <c r="G67"/>
  <c r="K67" s="1"/>
  <c r="M67" s="1"/>
  <c r="Q67" s="1"/>
  <c r="S67" s="1"/>
  <c r="L144"/>
  <c r="J144"/>
  <c r="G144"/>
  <c r="L143"/>
  <c r="J143"/>
  <c r="G143"/>
  <c r="J65"/>
  <c r="L65"/>
  <c r="G65"/>
  <c r="L150"/>
  <c r="J150"/>
  <c r="G150"/>
  <c r="J69"/>
  <c r="L69"/>
  <c r="G69"/>
  <c r="K69" s="1"/>
  <c r="L124"/>
  <c r="J124"/>
  <c r="G124"/>
  <c r="L129"/>
  <c r="J129"/>
  <c r="G129"/>
  <c r="L142"/>
  <c r="J142"/>
  <c r="G142"/>
  <c r="J141"/>
  <c r="I13"/>
  <c r="J10"/>
  <c r="L10"/>
  <c r="G10"/>
  <c r="J126"/>
  <c r="L126"/>
  <c r="G126"/>
  <c r="K126" s="1"/>
  <c r="J130"/>
  <c r="L130"/>
  <c r="G130"/>
  <c r="I74"/>
  <c r="I165"/>
  <c r="L147" i="30"/>
  <c r="J150"/>
  <c r="J146"/>
  <c r="J144"/>
  <c r="L11"/>
  <c r="J11"/>
  <c r="G11"/>
  <c r="K11" s="1"/>
  <c r="L70"/>
  <c r="J70"/>
  <c r="G70"/>
  <c r="J151"/>
  <c r="G151"/>
  <c r="K151" s="1"/>
  <c r="L145"/>
  <c r="J145"/>
  <c r="G145"/>
  <c r="K145" s="1"/>
  <c r="J130"/>
  <c r="L130"/>
  <c r="G130"/>
  <c r="K130" s="1"/>
  <c r="L125"/>
  <c r="J125"/>
  <c r="G125"/>
  <c r="L10"/>
  <c r="G10"/>
  <c r="L141"/>
  <c r="J141"/>
  <c r="G141"/>
  <c r="K141" s="1"/>
  <c r="L69"/>
  <c r="J69"/>
  <c r="G69"/>
  <c r="L131"/>
  <c r="J131"/>
  <c r="G131"/>
  <c r="K131" s="1"/>
  <c r="L68"/>
  <c r="G68"/>
  <c r="K68" s="1"/>
  <c r="J134"/>
  <c r="L134"/>
  <c r="G134"/>
  <c r="K134" s="1"/>
  <c r="L129"/>
  <c r="J129"/>
  <c r="G129"/>
  <c r="K129" s="1"/>
  <c r="L132"/>
  <c r="J132"/>
  <c r="G132"/>
  <c r="K132" s="1"/>
  <c r="J127"/>
  <c r="J71"/>
  <c r="L71"/>
  <c r="G71"/>
  <c r="K71" s="1"/>
  <c r="L137"/>
  <c r="J137"/>
  <c r="G137"/>
  <c r="K137" s="1"/>
  <c r="L128"/>
  <c r="J128"/>
  <c r="G128"/>
  <c r="K128" s="1"/>
  <c r="J149"/>
  <c r="G149"/>
  <c r="K149" s="1"/>
  <c r="L139"/>
  <c r="G139"/>
  <c r="K139" s="1"/>
  <c r="L143"/>
  <c r="J143"/>
  <c r="G143"/>
  <c r="K143" s="1"/>
  <c r="J138"/>
  <c r="L138"/>
  <c r="G138"/>
  <c r="K138" s="1"/>
  <c r="L66"/>
  <c r="J66"/>
  <c r="G66"/>
  <c r="L136"/>
  <c r="J136"/>
  <c r="G136"/>
  <c r="K136" s="1"/>
  <c r="L133"/>
  <c r="J133"/>
  <c r="G133"/>
  <c r="K133" s="1"/>
  <c r="L67"/>
  <c r="J67"/>
  <c r="G67"/>
  <c r="L148"/>
  <c r="J148"/>
  <c r="G148"/>
  <c r="K148" s="1"/>
  <c r="L135"/>
  <c r="J135"/>
  <c r="G135"/>
  <c r="K135" s="1"/>
  <c r="L126"/>
  <c r="L140"/>
  <c r="J140"/>
  <c r="G140"/>
  <c r="K140" s="1"/>
  <c r="J142"/>
  <c r="G142"/>
  <c r="K142" s="1"/>
  <c r="I125"/>
  <c r="I157" s="1"/>
  <c r="I10"/>
  <c r="I14" s="1"/>
  <c r="I66"/>
  <c r="I75" s="1"/>
  <c r="I133" i="28"/>
  <c r="I131"/>
  <c r="I139"/>
  <c r="I12"/>
  <c r="I138"/>
  <c r="I136"/>
  <c r="I126"/>
  <c r="I140"/>
  <c r="I134"/>
  <c r="I145"/>
  <c r="I127"/>
  <c r="I132"/>
  <c r="I141"/>
  <c r="I144"/>
  <c r="I146"/>
  <c r="I137"/>
  <c r="I129"/>
  <c r="I142"/>
  <c r="I11"/>
  <c r="I147"/>
  <c r="I128"/>
  <c r="I135"/>
  <c r="I148"/>
  <c r="I130"/>
  <c r="I143"/>
  <c r="I129" i="26"/>
  <c r="I148"/>
  <c r="I130"/>
  <c r="I149"/>
  <c r="I136"/>
  <c r="I141"/>
  <c r="I146"/>
  <c r="I128"/>
  <c r="I134"/>
  <c r="I135"/>
  <c r="I151"/>
  <c r="I133"/>
  <c r="I131"/>
  <c r="I147"/>
  <c r="I138"/>
  <c r="I12"/>
  <c r="I139"/>
  <c r="I13"/>
  <c r="I140"/>
  <c r="I145"/>
  <c r="I150"/>
  <c r="I132"/>
  <c r="I137"/>
  <c r="I11"/>
  <c r="I143"/>
  <c r="I125"/>
  <c r="I144"/>
  <c r="I126"/>
  <c r="I67"/>
  <c r="I142"/>
  <c r="G10"/>
  <c r="I10"/>
  <c r="I127"/>
  <c r="AI6" i="21"/>
  <c r="AJ5"/>
  <c r="AJ6" s="1"/>
  <c r="AI93" i="14"/>
  <c r="AJ92"/>
  <c r="AJ93" s="1"/>
  <c r="AI50"/>
  <c r="AJ49"/>
  <c r="AJ50" s="1"/>
  <c r="AJ5"/>
  <c r="AJ6" s="1"/>
  <c r="AI6"/>
  <c r="M133" i="30" l="1"/>
  <c r="Q133" s="1"/>
  <c r="S133" s="1"/>
  <c r="M128"/>
  <c r="Q128" s="1"/>
  <c r="S128" s="1"/>
  <c r="M132"/>
  <c r="Q132" s="1"/>
  <c r="S132" s="1"/>
  <c r="K69"/>
  <c r="M69" s="1"/>
  <c r="Q69" s="1"/>
  <c r="S69" s="1"/>
  <c r="K70"/>
  <c r="M70" s="1"/>
  <c r="Q70" s="1"/>
  <c r="S70" s="1"/>
  <c r="M140"/>
  <c r="Q140" s="1"/>
  <c r="S140" s="1"/>
  <c r="M135"/>
  <c r="Q135" s="1"/>
  <c r="S135" s="1"/>
  <c r="K67"/>
  <c r="M67" s="1"/>
  <c r="Q67" s="1"/>
  <c r="S67" s="1"/>
  <c r="M137"/>
  <c r="Q137" s="1"/>
  <c r="S137" s="1"/>
  <c r="M129"/>
  <c r="Q129" s="1"/>
  <c r="S129" s="1"/>
  <c r="M131"/>
  <c r="Q131" s="1"/>
  <c r="S131" s="1"/>
  <c r="M141"/>
  <c r="Q141" s="1"/>
  <c r="S141" s="1"/>
  <c r="K133" i="28"/>
  <c r="K135"/>
  <c r="K134"/>
  <c r="K144"/>
  <c r="K137"/>
  <c r="K148"/>
  <c r="K145"/>
  <c r="K128"/>
  <c r="K127"/>
  <c r="K138"/>
  <c r="K129"/>
  <c r="K132"/>
  <c r="K131"/>
  <c r="K142"/>
  <c r="K136"/>
  <c r="K139"/>
  <c r="K146"/>
  <c r="K141"/>
  <c r="K143"/>
  <c r="K126"/>
  <c r="K130"/>
  <c r="K140"/>
  <c r="K147"/>
  <c r="K11"/>
  <c r="K12"/>
  <c r="K139" i="26"/>
  <c r="K144"/>
  <c r="K147"/>
  <c r="K138"/>
  <c r="K150"/>
  <c r="K136"/>
  <c r="K131"/>
  <c r="K130"/>
  <c r="K143"/>
  <c r="K146"/>
  <c r="K132"/>
  <c r="K135"/>
  <c r="K142"/>
  <c r="K137"/>
  <c r="K133"/>
  <c r="K151"/>
  <c r="K140"/>
  <c r="K134"/>
  <c r="K145"/>
  <c r="K127"/>
  <c r="K126"/>
  <c r="K128"/>
  <c r="K149"/>
  <c r="K141"/>
  <c r="K129"/>
  <c r="K148"/>
  <c r="K12"/>
  <c r="K13"/>
  <c r="K11"/>
  <c r="J150" i="36"/>
  <c r="G12"/>
  <c r="K12" s="1"/>
  <c r="J11"/>
  <c r="L140"/>
  <c r="L70"/>
  <c r="J143"/>
  <c r="J132"/>
  <c r="J152"/>
  <c r="G68"/>
  <c r="L131"/>
  <c r="G134"/>
  <c r="K134" s="1"/>
  <c r="G140"/>
  <c r="K140" s="1"/>
  <c r="G132"/>
  <c r="L12"/>
  <c r="G70"/>
  <c r="K70" s="1"/>
  <c r="J135"/>
  <c r="J133"/>
  <c r="G131"/>
  <c r="K131" s="1"/>
  <c r="J141"/>
  <c r="J127"/>
  <c r="L134"/>
  <c r="AN60" i="23"/>
  <c r="M156" i="40"/>
  <c r="Q156" s="1"/>
  <c r="S156" s="1"/>
  <c r="K141" i="20"/>
  <c r="M141" s="1"/>
  <c r="Q141" s="1"/>
  <c r="S141" s="1"/>
  <c r="K133"/>
  <c r="M133" s="1"/>
  <c r="Q133" s="1"/>
  <c r="S133" s="1"/>
  <c r="M155" i="30"/>
  <c r="Q155" s="1"/>
  <c r="S155" s="1"/>
  <c r="M160" i="32"/>
  <c r="Q160" s="1"/>
  <c r="S160" s="1"/>
  <c r="M156"/>
  <c r="Q156" s="1"/>
  <c r="S156" s="1"/>
  <c r="M161"/>
  <c r="Q161" s="1"/>
  <c r="S161" s="1"/>
  <c r="M152"/>
  <c r="Q152" s="1"/>
  <c r="S152" s="1"/>
  <c r="M163"/>
  <c r="Q163" s="1"/>
  <c r="S163" s="1"/>
  <c r="M71"/>
  <c r="Q71" s="1"/>
  <c r="S71" s="1"/>
  <c r="L129" i="36"/>
  <c r="G128"/>
  <c r="K128" s="1"/>
  <c r="M162" i="34"/>
  <c r="Q162" s="1"/>
  <c r="S162" s="1"/>
  <c r="L148" i="36"/>
  <c r="L71"/>
  <c r="G153"/>
  <c r="M155" i="40"/>
  <c r="Q155" s="1"/>
  <c r="S155" s="1"/>
  <c r="J139" i="36"/>
  <c r="J147"/>
  <c r="J146"/>
  <c r="G129"/>
  <c r="L128"/>
  <c r="M128" s="1"/>
  <c r="Q128" s="1"/>
  <c r="S128" s="1"/>
  <c r="G148"/>
  <c r="J10"/>
  <c r="G71"/>
  <c r="K71" s="1"/>
  <c r="J136"/>
  <c r="J138"/>
  <c r="L153"/>
  <c r="M155" i="32"/>
  <c r="Q155" s="1"/>
  <c r="S155" s="1"/>
  <c r="M158"/>
  <c r="Q158" s="1"/>
  <c r="S158" s="1"/>
  <c r="G139" i="36"/>
  <c r="K139" s="1"/>
  <c r="M139" s="1"/>
  <c r="Q139" s="1"/>
  <c r="S139" s="1"/>
  <c r="G147"/>
  <c r="G146"/>
  <c r="G10"/>
  <c r="G136"/>
  <c r="K136" s="1"/>
  <c r="M136" s="1"/>
  <c r="Q136" s="1"/>
  <c r="S136" s="1"/>
  <c r="G138"/>
  <c r="M158" i="40"/>
  <c r="Q158" s="1"/>
  <c r="S158" s="1"/>
  <c r="L162" i="38"/>
  <c r="G162"/>
  <c r="K162" s="1"/>
  <c r="J162"/>
  <c r="L160"/>
  <c r="J160"/>
  <c r="G160"/>
  <c r="K160" s="1"/>
  <c r="M160" s="1"/>
  <c r="Q160" s="1"/>
  <c r="S160" s="1"/>
  <c r="L158"/>
  <c r="G158"/>
  <c r="K158" s="1"/>
  <c r="J158"/>
  <c r="L150"/>
  <c r="G150"/>
  <c r="K150" s="1"/>
  <c r="J150"/>
  <c r="L156"/>
  <c r="G156"/>
  <c r="K156" s="1"/>
  <c r="J156"/>
  <c r="L159"/>
  <c r="J159"/>
  <c r="G159"/>
  <c r="K159" s="1"/>
  <c r="M159" s="1"/>
  <c r="Q159" s="1"/>
  <c r="S159" s="1"/>
  <c r="L153"/>
  <c r="J153"/>
  <c r="G153"/>
  <c r="K153" s="1"/>
  <c r="M153" s="1"/>
  <c r="Q153" s="1"/>
  <c r="S153" s="1"/>
  <c r="L161"/>
  <c r="G161"/>
  <c r="K161" s="1"/>
  <c r="J161"/>
  <c r="L151"/>
  <c r="J151"/>
  <c r="G151"/>
  <c r="K151" s="1"/>
  <c r="M151" s="1"/>
  <c r="Q151" s="1"/>
  <c r="S151" s="1"/>
  <c r="L152"/>
  <c r="J152"/>
  <c r="G152"/>
  <c r="K152" s="1"/>
  <c r="M152" s="1"/>
  <c r="Q152" s="1"/>
  <c r="S152" s="1"/>
  <c r="L154"/>
  <c r="J154"/>
  <c r="G154"/>
  <c r="K154" s="1"/>
  <c r="M154" s="1"/>
  <c r="Q154" s="1"/>
  <c r="S154" s="1"/>
  <c r="L155"/>
  <c r="G155"/>
  <c r="K155" s="1"/>
  <c r="J155"/>
  <c r="L157"/>
  <c r="J157"/>
  <c r="G157"/>
  <c r="K157" s="1"/>
  <c r="M157" s="1"/>
  <c r="Q157" s="1"/>
  <c r="S157" s="1"/>
  <c r="J72" i="36"/>
  <c r="L73"/>
  <c r="L74" i="34"/>
  <c r="J74"/>
  <c r="G74"/>
  <c r="K74" s="1"/>
  <c r="M74" s="1"/>
  <c r="Q74" s="1"/>
  <c r="S74" s="1"/>
  <c r="L160"/>
  <c r="G160"/>
  <c r="K160" s="1"/>
  <c r="J160"/>
  <c r="L161"/>
  <c r="G161"/>
  <c r="K161" s="1"/>
  <c r="J161"/>
  <c r="J158"/>
  <c r="G158"/>
  <c r="K158" s="1"/>
  <c r="L158"/>
  <c r="G159"/>
  <c r="K159" s="1"/>
  <c r="L159"/>
  <c r="J159"/>
  <c r="G156"/>
  <c r="K156" s="1"/>
  <c r="J156"/>
  <c r="L156"/>
  <c r="L157"/>
  <c r="J157"/>
  <c r="G157"/>
  <c r="K157" s="1"/>
  <c r="M157" s="1"/>
  <c r="Q157" s="1"/>
  <c r="S157" s="1"/>
  <c r="M162" i="32"/>
  <c r="Q162" s="1"/>
  <c r="S162" s="1"/>
  <c r="M159"/>
  <c r="Q159" s="1"/>
  <c r="S159" s="1"/>
  <c r="M153"/>
  <c r="Q153" s="1"/>
  <c r="S153" s="1"/>
  <c r="M154"/>
  <c r="Q154" s="1"/>
  <c r="S154" s="1"/>
  <c r="M157"/>
  <c r="Q157" s="1"/>
  <c r="S157" s="1"/>
  <c r="M154" i="30"/>
  <c r="Q154" s="1"/>
  <c r="S154" s="1"/>
  <c r="M153"/>
  <c r="Q153" s="1"/>
  <c r="S153" s="1"/>
  <c r="L155" i="28"/>
  <c r="G155"/>
  <c r="K155" s="1"/>
  <c r="J155"/>
  <c r="L13"/>
  <c r="G13"/>
  <c r="K13" s="1"/>
  <c r="J13"/>
  <c r="G154"/>
  <c r="K154" s="1"/>
  <c r="J154"/>
  <c r="L154"/>
  <c r="L153"/>
  <c r="G153"/>
  <c r="K153" s="1"/>
  <c r="J153"/>
  <c r="L155" i="26"/>
  <c r="J155"/>
  <c r="G155"/>
  <c r="G153"/>
  <c r="K153" s="1"/>
  <c r="L153"/>
  <c r="J153"/>
  <c r="J154"/>
  <c r="G154"/>
  <c r="K154" s="1"/>
  <c r="L154"/>
  <c r="AN14" i="23"/>
  <c r="F13" i="24"/>
  <c r="AN115" i="23"/>
  <c r="F136" i="24"/>
  <c r="G136" s="1"/>
  <c r="AN10" i="23"/>
  <c r="F11" i="24"/>
  <c r="AN64" i="23"/>
  <c r="AN143"/>
  <c r="F150" i="24"/>
  <c r="G150" s="1"/>
  <c r="AN155" i="23"/>
  <c r="F156" i="24"/>
  <c r="G156" s="1"/>
  <c r="AN135" i="23"/>
  <c r="F146" i="24"/>
  <c r="G146" s="1"/>
  <c r="AN105" i="23"/>
  <c r="F131" i="24"/>
  <c r="G131" s="1"/>
  <c r="AN101" i="23"/>
  <c r="F129" i="24"/>
  <c r="G129" s="1"/>
  <c r="AN97" i="23"/>
  <c r="F127" i="24"/>
  <c r="G127" s="1"/>
  <c r="AN58" i="23"/>
  <c r="AN159"/>
  <c r="F158" i="24"/>
  <c r="AN151" i="23"/>
  <c r="F154" i="24"/>
  <c r="G154" s="1"/>
  <c r="AN113" i="23"/>
  <c r="F135" i="24"/>
  <c r="G135" s="1"/>
  <c r="AN103" i="23"/>
  <c r="F130" i="24"/>
  <c r="G130" s="1"/>
  <c r="AN109" i="23"/>
  <c r="F133" i="24"/>
  <c r="G133" s="1"/>
  <c r="AN99" i="23"/>
  <c r="F128" i="24"/>
  <c r="G128" s="1"/>
  <c r="AN137" i="23"/>
  <c r="F147" i="24"/>
  <c r="G147" s="1"/>
  <c r="AN123" i="23"/>
  <c r="F140" i="24"/>
  <c r="G140" s="1"/>
  <c r="AN133" i="23"/>
  <c r="F145" i="24"/>
  <c r="G145" s="1"/>
  <c r="AN129" i="23"/>
  <c r="F143" i="24"/>
  <c r="G143" s="1"/>
  <c r="AN125" i="23"/>
  <c r="F141" i="24"/>
  <c r="G141" s="1"/>
  <c r="AN119" i="23"/>
  <c r="F138" i="24"/>
  <c r="G138" s="1"/>
  <c r="AN121" i="23"/>
  <c r="F139" i="24"/>
  <c r="G139" s="1"/>
  <c r="AN111" i="23"/>
  <c r="F134" i="24"/>
  <c r="G134" s="1"/>
  <c r="AN117" i="23"/>
  <c r="F137" i="24"/>
  <c r="G137" s="1"/>
  <c r="AN107" i="23"/>
  <c r="F132" i="24"/>
  <c r="G132" s="1"/>
  <c r="AN145" i="23"/>
  <c r="F151" i="24"/>
  <c r="G151" s="1"/>
  <c r="AN141" i="23"/>
  <c r="F149" i="24"/>
  <c r="G149" s="1"/>
  <c r="AN12" i="23"/>
  <c r="F12" i="24"/>
  <c r="AN131" i="23"/>
  <c r="F144" i="24"/>
  <c r="G144" s="1"/>
  <c r="AN161" i="23"/>
  <c r="F159" i="24"/>
  <c r="AN8" i="23"/>
  <c r="F10" i="24"/>
  <c r="AN95" i="23"/>
  <c r="F126" i="24"/>
  <c r="AN157" i="23"/>
  <c r="F157" i="24"/>
  <c r="G157" s="1"/>
  <c r="AN50" i="23"/>
  <c r="F67" i="24"/>
  <c r="AN153" i="23"/>
  <c r="F155" i="24"/>
  <c r="G155" s="1"/>
  <c r="AN54" i="23"/>
  <c r="F69" i="24"/>
  <c r="AN149" i="23"/>
  <c r="F153" i="24"/>
  <c r="G153" s="1"/>
  <c r="AN56" i="23"/>
  <c r="F70" i="24"/>
  <c r="AN52" i="23"/>
  <c r="F68" i="24"/>
  <c r="AN147" i="23"/>
  <c r="F152" i="24"/>
  <c r="G152" s="1"/>
  <c r="AN127" i="23"/>
  <c r="F142" i="24"/>
  <c r="G142" s="1"/>
  <c r="AN139" i="23"/>
  <c r="F148" i="24"/>
  <c r="G148" s="1"/>
  <c r="AM95" i="21"/>
  <c r="H126" i="22" s="1"/>
  <c r="AM103" i="21"/>
  <c r="H130" i="22" s="1"/>
  <c r="AM119" i="21"/>
  <c r="H138" i="22" s="1"/>
  <c r="AK50" i="21"/>
  <c r="AM147"/>
  <c r="H152" i="22" s="1"/>
  <c r="AK115" i="21"/>
  <c r="AK60"/>
  <c r="AK143"/>
  <c r="AM145"/>
  <c r="H151" i="22" s="1"/>
  <c r="AM113" i="21"/>
  <c r="H135" i="22" s="1"/>
  <c r="I135" s="1"/>
  <c r="AM58" i="21"/>
  <c r="H71" i="22" s="1"/>
  <c r="I71" s="1"/>
  <c r="AK141" i="21"/>
  <c r="AK109"/>
  <c r="AM111"/>
  <c r="H134" i="22" s="1"/>
  <c r="I134" s="1"/>
  <c r="AM56" i="21"/>
  <c r="H70" i="22" s="1"/>
  <c r="I70" s="1"/>
  <c r="AM139" i="21"/>
  <c r="H148" i="22" s="1"/>
  <c r="I148" s="1"/>
  <c r="AK107" i="21"/>
  <c r="AK52"/>
  <c r="AK135"/>
  <c r="AM137"/>
  <c r="H147" i="22" s="1"/>
  <c r="I147" s="1"/>
  <c r="AM105" i="21"/>
  <c r="H131" i="22" s="1"/>
  <c r="I131" s="1"/>
  <c r="AK93" i="21"/>
  <c r="AK133"/>
  <c r="AK101"/>
  <c r="AM133"/>
  <c r="H145" i="22" s="1"/>
  <c r="AM101" i="21"/>
  <c r="H129" i="22" s="1"/>
  <c r="I129" s="1"/>
  <c r="AM163" i="21"/>
  <c r="H160" i="22" s="1"/>
  <c r="I160" s="1"/>
  <c r="AK97" i="21"/>
  <c r="AM99"/>
  <c r="H128" i="22" s="1"/>
  <c r="I128" s="1"/>
  <c r="AM161" i="21"/>
  <c r="H159" i="22" s="1"/>
  <c r="I159" s="1"/>
  <c r="AM129" i="21"/>
  <c r="H143" i="22" s="1"/>
  <c r="AK95" i="21"/>
  <c r="AK157"/>
  <c r="AK125"/>
  <c r="AM127"/>
  <c r="H142" i="22" s="1"/>
  <c r="AK8" i="21"/>
  <c r="AM155"/>
  <c r="H156" i="22" s="1"/>
  <c r="AK123" i="21"/>
  <c r="AK12"/>
  <c r="AK151"/>
  <c r="AM153"/>
  <c r="H155" i="22" s="1"/>
  <c r="AM121" i="21"/>
  <c r="H139" i="22" s="1"/>
  <c r="I139" s="1"/>
  <c r="AM10" i="21"/>
  <c r="H11" i="22" s="1"/>
  <c r="I11" s="1"/>
  <c r="AK149" i="21"/>
  <c r="AK117"/>
  <c r="AK147"/>
  <c r="AM149"/>
  <c r="H153" i="22" s="1"/>
  <c r="I153" s="1"/>
  <c r="AM117" i="21"/>
  <c r="H137" i="22" s="1"/>
  <c r="AM62" i="21"/>
  <c r="H73" i="22" s="1"/>
  <c r="I73" s="1"/>
  <c r="AK145" i="21"/>
  <c r="AK113"/>
  <c r="AM115"/>
  <c r="H136" i="22" s="1"/>
  <c r="I136" s="1"/>
  <c r="AM60" i="21"/>
  <c r="H72" i="22" s="1"/>
  <c r="I72" s="1"/>
  <c r="AM143" i="21"/>
  <c r="H150" i="22" s="1"/>
  <c r="I150" s="1"/>
  <c r="AK111" i="21"/>
  <c r="AK56"/>
  <c r="AK139"/>
  <c r="AM141"/>
  <c r="H149" i="22" s="1"/>
  <c r="I149" s="1"/>
  <c r="AM109" i="21"/>
  <c r="H133" i="22" s="1"/>
  <c r="I133" s="1"/>
  <c r="AM54" i="21"/>
  <c r="H69" i="22" s="1"/>
  <c r="I69" s="1"/>
  <c r="AK137" i="21"/>
  <c r="AK105"/>
  <c r="AM107"/>
  <c r="H132" i="22" s="1"/>
  <c r="AM52" i="21"/>
  <c r="H68" i="22" s="1"/>
  <c r="I68" s="1"/>
  <c r="AM135" i="21"/>
  <c r="H146" i="22" s="1"/>
  <c r="I146" s="1"/>
  <c r="AK103" i="21"/>
  <c r="AK131"/>
  <c r="AM131"/>
  <c r="H144" i="22" s="1"/>
  <c r="I144" s="1"/>
  <c r="AK99" i="21"/>
  <c r="AK161"/>
  <c r="AK129"/>
  <c r="AM97"/>
  <c r="H127" i="22" s="1"/>
  <c r="I127" s="1"/>
  <c r="AM159" i="21"/>
  <c r="H158" i="22" s="1"/>
  <c r="I158" s="1"/>
  <c r="AK127" i="21"/>
  <c r="AM8"/>
  <c r="H10" i="22" s="1"/>
  <c r="AK155" i="21"/>
  <c r="AM157"/>
  <c r="H157" i="22" s="1"/>
  <c r="I157" s="1"/>
  <c r="AM125" i="21"/>
  <c r="H141" i="22" s="1"/>
  <c r="I141" s="1"/>
  <c r="AM14" i="21"/>
  <c r="H13" i="22" s="1"/>
  <c r="I13" s="1"/>
  <c r="AK153" i="21"/>
  <c r="AK121"/>
  <c r="AM123"/>
  <c r="H140" i="22" s="1"/>
  <c r="I140" s="1"/>
  <c r="AM12" i="21"/>
  <c r="H12" i="22" s="1"/>
  <c r="I12" s="1"/>
  <c r="AM151" i="21"/>
  <c r="H154" i="22" s="1"/>
  <c r="I154" s="1"/>
  <c r="AK119" i="21"/>
  <c r="AM50"/>
  <c r="H67" i="22" s="1"/>
  <c r="AK159" i="21"/>
  <c r="AK62"/>
  <c r="AK10"/>
  <c r="AM93"/>
  <c r="H125" i="22" s="1"/>
  <c r="AK58" i="21"/>
  <c r="AK163"/>
  <c r="AK14"/>
  <c r="AK54"/>
  <c r="AM97" i="14"/>
  <c r="AM101"/>
  <c r="AM117"/>
  <c r="AM103"/>
  <c r="AM64"/>
  <c r="AK151"/>
  <c r="AK131"/>
  <c r="AM58"/>
  <c r="AM153"/>
  <c r="AK125"/>
  <c r="AK111"/>
  <c r="AM109"/>
  <c r="AK8"/>
  <c r="AM56"/>
  <c r="AK137"/>
  <c r="AK123"/>
  <c r="AM165"/>
  <c r="AM145"/>
  <c r="AK117"/>
  <c r="AK103"/>
  <c r="AM133"/>
  <c r="AM119"/>
  <c r="AK97"/>
  <c r="AK58"/>
  <c r="AK153"/>
  <c r="AM113"/>
  <c r="AM99"/>
  <c r="AM60"/>
  <c r="AK147"/>
  <c r="AK127"/>
  <c r="AM125"/>
  <c r="AM111"/>
  <c r="AM16"/>
  <c r="AK165"/>
  <c r="AK145"/>
  <c r="AM105"/>
  <c r="AK52"/>
  <c r="AK95"/>
  <c r="AK133"/>
  <c r="AK119"/>
  <c r="AK163"/>
  <c r="AM161"/>
  <c r="AM135"/>
  <c r="AK113"/>
  <c r="AK99"/>
  <c r="AM129"/>
  <c r="AM115"/>
  <c r="AM8"/>
  <c r="AK54"/>
  <c r="AK149"/>
  <c r="AM147"/>
  <c r="AM127"/>
  <c r="AK105"/>
  <c r="AM52"/>
  <c r="AM95"/>
  <c r="AM121"/>
  <c r="AM107"/>
  <c r="AM10"/>
  <c r="AK161"/>
  <c r="AK135"/>
  <c r="AM62"/>
  <c r="AM163"/>
  <c r="AK129"/>
  <c r="AK115"/>
  <c r="AM151"/>
  <c r="AM131"/>
  <c r="AK109"/>
  <c r="AM12"/>
  <c r="AK56"/>
  <c r="AM54"/>
  <c r="AM149"/>
  <c r="AK121"/>
  <c r="AK107"/>
  <c r="AM137"/>
  <c r="AM123"/>
  <c r="AK101"/>
  <c r="AK62"/>
  <c r="AK16"/>
  <c r="AK64"/>
  <c r="AK12"/>
  <c r="AK60"/>
  <c r="AK10"/>
  <c r="G72" i="36"/>
  <c r="G73"/>
  <c r="K73" s="1"/>
  <c r="M73" s="1"/>
  <c r="Q73" s="1"/>
  <c r="S73" s="1"/>
  <c r="J144"/>
  <c r="M163"/>
  <c r="Q163" s="1"/>
  <c r="S163" s="1"/>
  <c r="J142"/>
  <c r="G142"/>
  <c r="K142" s="1"/>
  <c r="M142" s="1"/>
  <c r="Q142" s="1"/>
  <c r="S142" s="1"/>
  <c r="G160"/>
  <c r="K160" s="1"/>
  <c r="L160"/>
  <c r="J160"/>
  <c r="L161"/>
  <c r="J161"/>
  <c r="G161"/>
  <c r="K161" s="1"/>
  <c r="M161" s="1"/>
  <c r="Q161" s="1"/>
  <c r="S161" s="1"/>
  <c r="G159"/>
  <c r="K159" s="1"/>
  <c r="L159"/>
  <c r="J159"/>
  <c r="M162"/>
  <c r="Q162" s="1"/>
  <c r="S162" s="1"/>
  <c r="M75"/>
  <c r="Q75" s="1"/>
  <c r="S75" s="1"/>
  <c r="M155"/>
  <c r="Q155" s="1"/>
  <c r="S155" s="1"/>
  <c r="G157"/>
  <c r="K157" s="1"/>
  <c r="J157"/>
  <c r="L157"/>
  <c r="G74"/>
  <c r="K74" s="1"/>
  <c r="J74"/>
  <c r="L74"/>
  <c r="G158"/>
  <c r="K158" s="1"/>
  <c r="J158"/>
  <c r="L158"/>
  <c r="M158" s="1"/>
  <c r="Q158" s="1"/>
  <c r="S158" s="1"/>
  <c r="M156"/>
  <c r="Q156" s="1"/>
  <c r="S156" s="1"/>
  <c r="M154"/>
  <c r="Q154" s="1"/>
  <c r="S154" s="1"/>
  <c r="L145"/>
  <c r="J149"/>
  <c r="G137"/>
  <c r="K137" s="1"/>
  <c r="G149"/>
  <c r="K149" s="1"/>
  <c r="M149" s="1"/>
  <c r="Q149" s="1"/>
  <c r="S149" s="1"/>
  <c r="J130"/>
  <c r="L137"/>
  <c r="G145"/>
  <c r="K145" s="1"/>
  <c r="M145" s="1"/>
  <c r="Q145" s="1"/>
  <c r="S145" s="1"/>
  <c r="K132"/>
  <c r="M132" s="1"/>
  <c r="Q132" s="1"/>
  <c r="S132" s="1"/>
  <c r="K148"/>
  <c r="M148" s="1"/>
  <c r="Q148" s="1"/>
  <c r="S148" s="1"/>
  <c r="K138"/>
  <c r="M138" s="1"/>
  <c r="Q138" s="1"/>
  <c r="S138" s="1"/>
  <c r="K147"/>
  <c r="M147" s="1"/>
  <c r="Q147" s="1"/>
  <c r="S147" s="1"/>
  <c r="K129"/>
  <c r="M129" s="1"/>
  <c r="Q129" s="1"/>
  <c r="S129" s="1"/>
  <c r="K146"/>
  <c r="M146" s="1"/>
  <c r="Q146" s="1"/>
  <c r="S146" s="1"/>
  <c r="K153"/>
  <c r="G130"/>
  <c r="M136" i="30"/>
  <c r="Q136" s="1"/>
  <c r="S136" s="1"/>
  <c r="M126" i="32"/>
  <c r="Q126" s="1"/>
  <c r="S126" s="1"/>
  <c r="K72" i="36"/>
  <c r="M72" s="1"/>
  <c r="Q72" s="1"/>
  <c r="S72" s="1"/>
  <c r="J13"/>
  <c r="K14"/>
  <c r="M14" s="1"/>
  <c r="Q14" s="1"/>
  <c r="S14" s="1"/>
  <c r="M134"/>
  <c r="Q134" s="1"/>
  <c r="S134" s="1"/>
  <c r="G163" i="20"/>
  <c r="M70" i="36"/>
  <c r="Q70" s="1"/>
  <c r="S70" s="1"/>
  <c r="G13"/>
  <c r="K13" s="1"/>
  <c r="M140"/>
  <c r="Q140" s="1"/>
  <c r="S140" s="1"/>
  <c r="M131"/>
  <c r="Q131" s="1"/>
  <c r="S131" s="1"/>
  <c r="L68"/>
  <c r="J69"/>
  <c r="M12"/>
  <c r="Q12" s="1"/>
  <c r="S12" s="1"/>
  <c r="G150"/>
  <c r="G152"/>
  <c r="G135"/>
  <c r="G133"/>
  <c r="G11"/>
  <c r="G16" s="1"/>
  <c r="G69"/>
  <c r="K69" s="1"/>
  <c r="M69" s="1"/>
  <c r="Q69" s="1"/>
  <c r="S69" s="1"/>
  <c r="G141"/>
  <c r="G143"/>
  <c r="G127"/>
  <c r="K127" s="1"/>
  <c r="G144"/>
  <c r="G151"/>
  <c r="M163" i="34"/>
  <c r="Q163" s="1"/>
  <c r="S163" s="1"/>
  <c r="K164"/>
  <c r="M164" s="1"/>
  <c r="Q164" s="1"/>
  <c r="S164" s="1"/>
  <c r="K165"/>
  <c r="M165" s="1"/>
  <c r="Q165" s="1"/>
  <c r="S165" s="1"/>
  <c r="M155"/>
  <c r="Q155" s="1"/>
  <c r="S155" s="1"/>
  <c r="M125" i="32"/>
  <c r="Q125" s="1"/>
  <c r="S125" s="1"/>
  <c r="K11"/>
  <c r="M11" s="1"/>
  <c r="Q11" s="1"/>
  <c r="S11" s="1"/>
  <c r="L151" i="28"/>
  <c r="J151"/>
  <c r="L152"/>
  <c r="J152"/>
  <c r="K10" i="30"/>
  <c r="M139"/>
  <c r="Q139" s="1"/>
  <c r="S139" s="1"/>
  <c r="M151"/>
  <c r="Q151" s="1"/>
  <c r="S151" s="1"/>
  <c r="G126"/>
  <c r="G127"/>
  <c r="K127" s="1"/>
  <c r="M68"/>
  <c r="Q68" s="1"/>
  <c r="S68" s="1"/>
  <c r="L163" i="20"/>
  <c r="L142" i="28"/>
  <c r="J141"/>
  <c r="J140"/>
  <c r="J138"/>
  <c r="J133"/>
  <c r="M131" i="20"/>
  <c r="Q131" s="1"/>
  <c r="S131" s="1"/>
  <c r="I150" i="24"/>
  <c r="I138"/>
  <c r="I149"/>
  <c r="M146" i="40"/>
  <c r="Q146" s="1"/>
  <c r="S146" s="1"/>
  <c r="L164"/>
  <c r="J132" i="32"/>
  <c r="J140"/>
  <c r="L134"/>
  <c r="M11" i="30"/>
  <c r="Q11" s="1"/>
  <c r="S11" s="1"/>
  <c r="L144"/>
  <c r="G144"/>
  <c r="K144" s="1"/>
  <c r="J147"/>
  <c r="G137" i="32"/>
  <c r="K137" s="1"/>
  <c r="L136"/>
  <c r="G164" i="40"/>
  <c r="G150" i="30"/>
  <c r="K150" s="1"/>
  <c r="G147"/>
  <c r="K147" s="1"/>
  <c r="G141" i="32"/>
  <c r="K141" s="1"/>
  <c r="G132"/>
  <c r="K132" s="1"/>
  <c r="G140"/>
  <c r="K140" s="1"/>
  <c r="G134"/>
  <c r="K134" s="1"/>
  <c r="M148" i="40"/>
  <c r="Q148" s="1"/>
  <c r="S148" s="1"/>
  <c r="K16" i="20"/>
  <c r="M10"/>
  <c r="M126"/>
  <c r="K163"/>
  <c r="K76"/>
  <c r="M68"/>
  <c r="K164" i="40"/>
  <c r="M126"/>
  <c r="K76"/>
  <c r="M68"/>
  <c r="K16"/>
  <c r="M10"/>
  <c r="J143" i="38"/>
  <c r="J132"/>
  <c r="J137"/>
  <c r="L134"/>
  <c r="J131"/>
  <c r="L141"/>
  <c r="J136"/>
  <c r="J144"/>
  <c r="J140"/>
  <c r="M71" i="36"/>
  <c r="Q71" s="1"/>
  <c r="S71" s="1"/>
  <c r="M13"/>
  <c r="Q13" s="1"/>
  <c r="S13" s="1"/>
  <c r="L135" i="38"/>
  <c r="J135"/>
  <c r="G135"/>
  <c r="K135" s="1"/>
  <c r="M135" s="1"/>
  <c r="Q135" s="1"/>
  <c r="S135" s="1"/>
  <c r="L143"/>
  <c r="L14"/>
  <c r="J14"/>
  <c r="G14"/>
  <c r="G132"/>
  <c r="K132" s="1"/>
  <c r="L145"/>
  <c r="J145"/>
  <c r="G145"/>
  <c r="K145" s="1"/>
  <c r="M145" s="1"/>
  <c r="Q145" s="1"/>
  <c r="S145" s="1"/>
  <c r="L12"/>
  <c r="J12"/>
  <c r="G12"/>
  <c r="K12" s="1"/>
  <c r="L127"/>
  <c r="J127"/>
  <c r="G127"/>
  <c r="K127" s="1"/>
  <c r="L69"/>
  <c r="J69"/>
  <c r="G69"/>
  <c r="L133"/>
  <c r="J133"/>
  <c r="G133"/>
  <c r="K133" s="1"/>
  <c r="L146"/>
  <c r="J146"/>
  <c r="G146"/>
  <c r="K146" s="1"/>
  <c r="M146" s="1"/>
  <c r="Q146" s="1"/>
  <c r="S146" s="1"/>
  <c r="L138"/>
  <c r="J138"/>
  <c r="G138"/>
  <c r="K138" s="1"/>
  <c r="L74"/>
  <c r="J74"/>
  <c r="G74"/>
  <c r="L72"/>
  <c r="J72"/>
  <c r="G72"/>
  <c r="K72" s="1"/>
  <c r="L142"/>
  <c r="J142"/>
  <c r="G142"/>
  <c r="K142" s="1"/>
  <c r="M142" s="1"/>
  <c r="Q142" s="1"/>
  <c r="S142" s="1"/>
  <c r="L13"/>
  <c r="J13"/>
  <c r="G13"/>
  <c r="K13" s="1"/>
  <c r="L129"/>
  <c r="J129"/>
  <c r="G129"/>
  <c r="K129" s="1"/>
  <c r="L139"/>
  <c r="J139"/>
  <c r="G139"/>
  <c r="K139" s="1"/>
  <c r="M139" s="1"/>
  <c r="Q139" s="1"/>
  <c r="S139" s="1"/>
  <c r="J134"/>
  <c r="L148"/>
  <c r="J148"/>
  <c r="G148"/>
  <c r="K148" s="1"/>
  <c r="M148" s="1"/>
  <c r="Q148" s="1"/>
  <c r="S148" s="1"/>
  <c r="L10"/>
  <c r="J10"/>
  <c r="G10"/>
  <c r="L128"/>
  <c r="J128"/>
  <c r="G128"/>
  <c r="K128" s="1"/>
  <c r="M128" s="1"/>
  <c r="L126"/>
  <c r="J126"/>
  <c r="G126"/>
  <c r="G131"/>
  <c r="K131" s="1"/>
  <c r="L11"/>
  <c r="J11"/>
  <c r="G11"/>
  <c r="L130"/>
  <c r="J130"/>
  <c r="G130"/>
  <c r="K130" s="1"/>
  <c r="G144"/>
  <c r="K144" s="1"/>
  <c r="L73"/>
  <c r="J73"/>
  <c r="G73"/>
  <c r="K73" s="1"/>
  <c r="L70"/>
  <c r="J70"/>
  <c r="G70"/>
  <c r="K70" s="1"/>
  <c r="L149"/>
  <c r="J149"/>
  <c r="G149"/>
  <c r="K149" s="1"/>
  <c r="M149" s="1"/>
  <c r="Q149" s="1"/>
  <c r="S149" s="1"/>
  <c r="L71"/>
  <c r="J71"/>
  <c r="G71"/>
  <c r="K71" s="1"/>
  <c r="L68"/>
  <c r="J68"/>
  <c r="G68"/>
  <c r="L147"/>
  <c r="J147"/>
  <c r="G147"/>
  <c r="K147" s="1"/>
  <c r="M147" s="1"/>
  <c r="Q147" s="1"/>
  <c r="S147" s="1"/>
  <c r="I16"/>
  <c r="I164"/>
  <c r="I76"/>
  <c r="K68" i="36"/>
  <c r="K10"/>
  <c r="L16"/>
  <c r="L153" i="34"/>
  <c r="L151"/>
  <c r="J152" i="30"/>
  <c r="L146"/>
  <c r="L137" i="32"/>
  <c r="G136"/>
  <c r="K136" s="1"/>
  <c r="J135"/>
  <c r="J70"/>
  <c r="L145" i="34"/>
  <c r="J145"/>
  <c r="G145"/>
  <c r="L148"/>
  <c r="J148"/>
  <c r="G148"/>
  <c r="L143"/>
  <c r="J143"/>
  <c r="G143"/>
  <c r="K143" s="1"/>
  <c r="L146"/>
  <c r="J146"/>
  <c r="G146"/>
  <c r="L141"/>
  <c r="J141"/>
  <c r="G141"/>
  <c r="L131"/>
  <c r="J131"/>
  <c r="G131"/>
  <c r="L130"/>
  <c r="J130"/>
  <c r="G130"/>
  <c r="K130" s="1"/>
  <c r="L129"/>
  <c r="J129"/>
  <c r="G129"/>
  <c r="L128"/>
  <c r="J128"/>
  <c r="G128"/>
  <c r="K128" s="1"/>
  <c r="M128" s="1"/>
  <c r="Q128" s="1"/>
  <c r="S128" s="1"/>
  <c r="L127"/>
  <c r="J127"/>
  <c r="G127"/>
  <c r="L73"/>
  <c r="J73"/>
  <c r="G73"/>
  <c r="L138"/>
  <c r="J138"/>
  <c r="G138"/>
  <c r="L134"/>
  <c r="J134"/>
  <c r="G134"/>
  <c r="L136"/>
  <c r="J136"/>
  <c r="G136"/>
  <c r="L133"/>
  <c r="J133"/>
  <c r="G133"/>
  <c r="L132"/>
  <c r="J132"/>
  <c r="G132"/>
  <c r="L13"/>
  <c r="J13"/>
  <c r="G13"/>
  <c r="K13" s="1"/>
  <c r="L68"/>
  <c r="J68"/>
  <c r="G68"/>
  <c r="L11"/>
  <c r="J11"/>
  <c r="G11"/>
  <c r="L14"/>
  <c r="J14"/>
  <c r="G14"/>
  <c r="K14" s="1"/>
  <c r="M14" s="1"/>
  <c r="Q14" s="1"/>
  <c r="S14" s="1"/>
  <c r="L144"/>
  <c r="J144"/>
  <c r="G144"/>
  <c r="L75"/>
  <c r="J75"/>
  <c r="G75"/>
  <c r="L71"/>
  <c r="J71"/>
  <c r="G71"/>
  <c r="L72"/>
  <c r="J72"/>
  <c r="G72"/>
  <c r="L69"/>
  <c r="J69"/>
  <c r="G69"/>
  <c r="L70"/>
  <c r="J70"/>
  <c r="G70"/>
  <c r="K70" s="1"/>
  <c r="L154"/>
  <c r="J154"/>
  <c r="G154"/>
  <c r="L149"/>
  <c r="J149"/>
  <c r="G149"/>
  <c r="L152"/>
  <c r="J152"/>
  <c r="G152"/>
  <c r="L147"/>
  <c r="J147"/>
  <c r="G147"/>
  <c r="L150"/>
  <c r="J150"/>
  <c r="G150"/>
  <c r="L12"/>
  <c r="J12"/>
  <c r="G12"/>
  <c r="K12" s="1"/>
  <c r="M12" s="1"/>
  <c r="Q12" s="1"/>
  <c r="S12" s="1"/>
  <c r="L10"/>
  <c r="J10"/>
  <c r="G10"/>
  <c r="L139"/>
  <c r="J139"/>
  <c r="G139"/>
  <c r="L142"/>
  <c r="J142"/>
  <c r="G142"/>
  <c r="L137"/>
  <c r="J137"/>
  <c r="G137"/>
  <c r="L140"/>
  <c r="J140"/>
  <c r="G140"/>
  <c r="L135"/>
  <c r="J135"/>
  <c r="G135"/>
  <c r="G152" i="30"/>
  <c r="K152" s="1"/>
  <c r="G146"/>
  <c r="K146" s="1"/>
  <c r="G135" i="32"/>
  <c r="K135" s="1"/>
  <c r="G70"/>
  <c r="I167" i="34"/>
  <c r="I77"/>
  <c r="I16"/>
  <c r="L13" i="32"/>
  <c r="G72"/>
  <c r="K72" s="1"/>
  <c r="L72"/>
  <c r="L74" s="1"/>
  <c r="J72"/>
  <c r="K130"/>
  <c r="K129"/>
  <c r="K143"/>
  <c r="K144"/>
  <c r="K147"/>
  <c r="K148"/>
  <c r="K146"/>
  <c r="K127"/>
  <c r="K133"/>
  <c r="K142"/>
  <c r="K150"/>
  <c r="K138"/>
  <c r="K149"/>
  <c r="K131"/>
  <c r="K145"/>
  <c r="K139"/>
  <c r="K128"/>
  <c r="M143" i="30"/>
  <c r="Q143" s="1"/>
  <c r="S143" s="1"/>
  <c r="K10" i="32"/>
  <c r="K124"/>
  <c r="K65"/>
  <c r="M69"/>
  <c r="Q69" s="1"/>
  <c r="S69" s="1"/>
  <c r="M148" i="30"/>
  <c r="Q148" s="1"/>
  <c r="S148" s="1"/>
  <c r="M149"/>
  <c r="Q149" s="1"/>
  <c r="S149" s="1"/>
  <c r="M145"/>
  <c r="Q145" s="1"/>
  <c r="S145" s="1"/>
  <c r="M71"/>
  <c r="Q71" s="1"/>
  <c r="S71" s="1"/>
  <c r="M134"/>
  <c r="Q134" s="1"/>
  <c r="S134" s="1"/>
  <c r="M130"/>
  <c r="Q130" s="1"/>
  <c r="S130" s="1"/>
  <c r="G75"/>
  <c r="K66"/>
  <c r="M142"/>
  <c r="Q142" s="1"/>
  <c r="S142" s="1"/>
  <c r="L75"/>
  <c r="M138"/>
  <c r="Q138" s="1"/>
  <c r="S138" s="1"/>
  <c r="G14"/>
  <c r="K125"/>
  <c r="L14"/>
  <c r="L143" i="28"/>
  <c r="M143" s="1"/>
  <c r="Q143" s="1"/>
  <c r="S143" s="1"/>
  <c r="J143"/>
  <c r="L10"/>
  <c r="J10"/>
  <c r="G10"/>
  <c r="J130"/>
  <c r="L130"/>
  <c r="L148"/>
  <c r="J148"/>
  <c r="M148"/>
  <c r="Q148" s="1"/>
  <c r="S148" s="1"/>
  <c r="L135"/>
  <c r="M135" s="1"/>
  <c r="Q135" s="1"/>
  <c r="S135" s="1"/>
  <c r="J135"/>
  <c r="L128"/>
  <c r="J128"/>
  <c r="M128"/>
  <c r="Q128" s="1"/>
  <c r="S128" s="1"/>
  <c r="L147"/>
  <c r="M147" s="1"/>
  <c r="Q147" s="1"/>
  <c r="S147" s="1"/>
  <c r="J147"/>
  <c r="L11"/>
  <c r="J11"/>
  <c r="M11"/>
  <c r="Q11" s="1"/>
  <c r="S11" s="1"/>
  <c r="J142"/>
  <c r="L129"/>
  <c r="J129"/>
  <c r="M129"/>
  <c r="Q129" s="1"/>
  <c r="S129" s="1"/>
  <c r="L137"/>
  <c r="J137"/>
  <c r="M137"/>
  <c r="Q137" s="1"/>
  <c r="S137" s="1"/>
  <c r="J146"/>
  <c r="L146"/>
  <c r="L144"/>
  <c r="M144" s="1"/>
  <c r="Q144" s="1"/>
  <c r="S144" s="1"/>
  <c r="J144"/>
  <c r="L141"/>
  <c r="L132"/>
  <c r="M132" s="1"/>
  <c r="Q132" s="1"/>
  <c r="S132" s="1"/>
  <c r="J132"/>
  <c r="L67"/>
  <c r="J67"/>
  <c r="G67"/>
  <c r="L127"/>
  <c r="J127"/>
  <c r="M127"/>
  <c r="Q127" s="1"/>
  <c r="S127" s="1"/>
  <c r="L145"/>
  <c r="J145"/>
  <c r="M145"/>
  <c r="Q145" s="1"/>
  <c r="S145" s="1"/>
  <c r="J134"/>
  <c r="L134"/>
  <c r="L140"/>
  <c r="J126"/>
  <c r="L126"/>
  <c r="L136"/>
  <c r="M136" s="1"/>
  <c r="Q136" s="1"/>
  <c r="S136" s="1"/>
  <c r="J136"/>
  <c r="L138"/>
  <c r="L12"/>
  <c r="J12"/>
  <c r="M12"/>
  <c r="Q12" s="1"/>
  <c r="S12" s="1"/>
  <c r="L139"/>
  <c r="J139"/>
  <c r="L131"/>
  <c r="J131"/>
  <c r="L133"/>
  <c r="L125"/>
  <c r="J125"/>
  <c r="G125"/>
  <c r="I10"/>
  <c r="I15" s="1"/>
  <c r="I67"/>
  <c r="I75" s="1"/>
  <c r="I125"/>
  <c r="I157" s="1"/>
  <c r="K10" i="26"/>
  <c r="L136"/>
  <c r="L150"/>
  <c r="L134"/>
  <c r="L135"/>
  <c r="L127"/>
  <c r="L142"/>
  <c r="L126"/>
  <c r="L144"/>
  <c r="G125"/>
  <c r="K125" s="1"/>
  <c r="L125"/>
  <c r="L143"/>
  <c r="L137"/>
  <c r="L145"/>
  <c r="L140"/>
  <c r="L147"/>
  <c r="L128"/>
  <c r="L141"/>
  <c r="L131"/>
  <c r="L133"/>
  <c r="L67"/>
  <c r="G67"/>
  <c r="K67" s="1"/>
  <c r="H75"/>
  <c r="I75"/>
  <c r="I157"/>
  <c r="H157"/>
  <c r="J131"/>
  <c r="J133"/>
  <c r="J128"/>
  <c r="I15"/>
  <c r="H15"/>
  <c r="J127"/>
  <c r="L10"/>
  <c r="F15"/>
  <c r="J10"/>
  <c r="J142"/>
  <c r="J67"/>
  <c r="J144"/>
  <c r="J125"/>
  <c r="J143"/>
  <c r="L11"/>
  <c r="J11"/>
  <c r="J137"/>
  <c r="J132"/>
  <c r="J145"/>
  <c r="J140"/>
  <c r="L13"/>
  <c r="J13"/>
  <c r="L12"/>
  <c r="J12"/>
  <c r="J147"/>
  <c r="I67" i="24"/>
  <c r="I126"/>
  <c r="I10"/>
  <c r="I132" i="22"/>
  <c r="I155"/>
  <c r="I156"/>
  <c r="I126"/>
  <c r="I151"/>
  <c r="I152"/>
  <c r="I130"/>
  <c r="I143"/>
  <c r="I137"/>
  <c r="I138"/>
  <c r="I145"/>
  <c r="M138" i="38" l="1"/>
  <c r="Q138" s="1"/>
  <c r="S138" s="1"/>
  <c r="M134" i="32"/>
  <c r="Q134" s="1"/>
  <c r="S134" s="1"/>
  <c r="K126" i="30"/>
  <c r="M126" s="1"/>
  <c r="Q126" s="1"/>
  <c r="S126" s="1"/>
  <c r="M159" i="34"/>
  <c r="Q159" s="1"/>
  <c r="S159" s="1"/>
  <c r="M156" i="38"/>
  <c r="Q156" s="1"/>
  <c r="S156" s="1"/>
  <c r="M158"/>
  <c r="Q158" s="1"/>
  <c r="S158" s="1"/>
  <c r="M127" i="30"/>
  <c r="Q127" s="1"/>
  <c r="S127" s="1"/>
  <c r="M147"/>
  <c r="Q147" s="1"/>
  <c r="S147" s="1"/>
  <c r="K155" i="26"/>
  <c r="M155" s="1"/>
  <c r="Q155" s="1"/>
  <c r="S155" s="1"/>
  <c r="M155" i="28"/>
  <c r="Q155" s="1"/>
  <c r="S155" s="1"/>
  <c r="M153" i="36"/>
  <c r="Q153" s="1"/>
  <c r="S153" s="1"/>
  <c r="M152" i="28"/>
  <c r="Q152" s="1"/>
  <c r="S152" s="1"/>
  <c r="M137" i="32"/>
  <c r="M137" i="36"/>
  <c r="Q137" s="1"/>
  <c r="S137" s="1"/>
  <c r="L165"/>
  <c r="M158" i="34"/>
  <c r="Q158" s="1"/>
  <c r="S158" s="1"/>
  <c r="M160"/>
  <c r="Q160" s="1"/>
  <c r="S160" s="1"/>
  <c r="M162" i="38"/>
  <c r="Q162" s="1"/>
  <c r="S162" s="1"/>
  <c r="M139" i="28"/>
  <c r="Q139" s="1"/>
  <c r="S139" s="1"/>
  <c r="L157" i="30"/>
  <c r="L77" i="36"/>
  <c r="M150" i="30"/>
  <c r="Q150" s="1"/>
  <c r="S150" s="1"/>
  <c r="M154" i="26"/>
  <c r="Q154" s="1"/>
  <c r="S154" s="1"/>
  <c r="M153"/>
  <c r="Q153" s="1"/>
  <c r="S153" s="1"/>
  <c r="M153" i="28"/>
  <c r="Q153" s="1"/>
  <c r="S153" s="1"/>
  <c r="M155" i="38"/>
  <c r="Q155" s="1"/>
  <c r="S155" s="1"/>
  <c r="M161"/>
  <c r="Q161" s="1"/>
  <c r="S161" s="1"/>
  <c r="M150"/>
  <c r="Q150" s="1"/>
  <c r="S150" s="1"/>
  <c r="M156" i="34"/>
  <c r="Q156" s="1"/>
  <c r="S156" s="1"/>
  <c r="M161"/>
  <c r="Q161" s="1"/>
  <c r="S161" s="1"/>
  <c r="M154" i="28"/>
  <c r="Q154" s="1"/>
  <c r="S154" s="1"/>
  <c r="M13"/>
  <c r="Q13" s="1"/>
  <c r="S13" s="1"/>
  <c r="L159" i="24"/>
  <c r="J159"/>
  <c r="G159"/>
  <c r="K159" s="1"/>
  <c r="M159" s="1"/>
  <c r="Q159" s="1"/>
  <c r="S159" s="1"/>
  <c r="J158"/>
  <c r="G158"/>
  <c r="K158" s="1"/>
  <c r="L158"/>
  <c r="AN14" i="21"/>
  <c r="F13" i="22"/>
  <c r="AN58" i="21"/>
  <c r="F71" i="22"/>
  <c r="AN10" i="21"/>
  <c r="F11" i="22"/>
  <c r="AN159" i="21"/>
  <c r="F158" i="22"/>
  <c r="F138"/>
  <c r="AN119" i="21"/>
  <c r="AN121"/>
  <c r="F139" i="22"/>
  <c r="F159"/>
  <c r="AN161" i="21"/>
  <c r="AN131"/>
  <c r="F144" i="22"/>
  <c r="F130"/>
  <c r="AN103" i="21"/>
  <c r="AN105"/>
  <c r="F131" i="22"/>
  <c r="AN56" i="21"/>
  <c r="F70" i="22"/>
  <c r="F151"/>
  <c r="AN145" i="21"/>
  <c r="AN147"/>
  <c r="F152" i="22"/>
  <c r="F153"/>
  <c r="AN149" i="21"/>
  <c r="AN151"/>
  <c r="F154" i="22"/>
  <c r="F140"/>
  <c r="AN123" i="21"/>
  <c r="AN8"/>
  <c r="F10" i="22"/>
  <c r="AN125" i="21"/>
  <c r="F141" i="22"/>
  <c r="F126"/>
  <c r="AN95" i="21"/>
  <c r="AN97"/>
  <c r="F127" i="22"/>
  <c r="F145"/>
  <c r="AN133" i="21"/>
  <c r="AN135"/>
  <c r="F146" i="22"/>
  <c r="F132"/>
  <c r="AN107" i="21"/>
  <c r="AN109"/>
  <c r="F133" i="22"/>
  <c r="AN60" i="21"/>
  <c r="F72" i="22"/>
  <c r="AN54" i="21"/>
  <c r="F69" i="22"/>
  <c r="AN163" i="21"/>
  <c r="F160" i="22"/>
  <c r="AN62" i="21"/>
  <c r="F73" i="22"/>
  <c r="F155"/>
  <c r="AN153" i="21"/>
  <c r="AN155"/>
  <c r="F156" i="22"/>
  <c r="F142"/>
  <c r="AN127" i="21"/>
  <c r="AN129"/>
  <c r="F143" i="22"/>
  <c r="F128"/>
  <c r="AN99" i="21"/>
  <c r="F147" i="22"/>
  <c r="AN137" i="21"/>
  <c r="AN139"/>
  <c r="F148" i="22"/>
  <c r="F134"/>
  <c r="AN111" i="21"/>
  <c r="AN113"/>
  <c r="F135" i="22"/>
  <c r="AN117" i="21"/>
  <c r="F137" i="22"/>
  <c r="AN12" i="21"/>
  <c r="F12" i="22"/>
  <c r="F157"/>
  <c r="AN157" i="21"/>
  <c r="AN101"/>
  <c r="F129" i="22"/>
  <c r="AN93" i="21"/>
  <c r="F125" i="22"/>
  <c r="AN52" i="21"/>
  <c r="F68" i="22"/>
  <c r="F149"/>
  <c r="AN141" i="21"/>
  <c r="AN143"/>
  <c r="F150" i="22"/>
  <c r="F136"/>
  <c r="AN115" i="21"/>
  <c r="AN50"/>
  <c r="F67" i="22"/>
  <c r="AN60" i="14"/>
  <c r="AN64"/>
  <c r="AN62"/>
  <c r="AN107"/>
  <c r="AN56"/>
  <c r="AN109"/>
  <c r="AN129"/>
  <c r="AN161"/>
  <c r="AN105"/>
  <c r="AN54"/>
  <c r="AN99"/>
  <c r="AN163"/>
  <c r="AN133"/>
  <c r="AN52"/>
  <c r="F68" i="16"/>
  <c r="AN145" i="14"/>
  <c r="F151" i="16"/>
  <c r="AN147" i="14"/>
  <c r="AN153"/>
  <c r="AN97"/>
  <c r="AN117"/>
  <c r="AN137"/>
  <c r="AN8"/>
  <c r="F10" i="16"/>
  <c r="L10" s="1"/>
  <c r="AN111" i="14"/>
  <c r="AN131"/>
  <c r="AN10"/>
  <c r="F11" i="16"/>
  <c r="L11" s="1"/>
  <c r="AN12" i="14"/>
  <c r="AN16"/>
  <c r="AN101"/>
  <c r="AN121"/>
  <c r="AN115"/>
  <c r="AN135"/>
  <c r="AN149"/>
  <c r="AN113"/>
  <c r="AN119"/>
  <c r="AN95"/>
  <c r="F126" i="16"/>
  <c r="AN165" i="14"/>
  <c r="AN127"/>
  <c r="AN58"/>
  <c r="AN103"/>
  <c r="AN123"/>
  <c r="AN125"/>
  <c r="AN151"/>
  <c r="K11" i="38"/>
  <c r="M11" s="1"/>
  <c r="Q11" s="1"/>
  <c r="S11" s="1"/>
  <c r="K74"/>
  <c r="M74" s="1"/>
  <c r="Q74" s="1"/>
  <c r="S74" s="1"/>
  <c r="K69"/>
  <c r="M69" s="1"/>
  <c r="Q69" s="1"/>
  <c r="S69" s="1"/>
  <c r="K14"/>
  <c r="M14" s="1"/>
  <c r="Q14" s="1"/>
  <c r="S14" s="1"/>
  <c r="M159" i="36"/>
  <c r="Q159" s="1"/>
  <c r="S159" s="1"/>
  <c r="M160"/>
  <c r="Q160" s="1"/>
  <c r="S160" s="1"/>
  <c r="M157"/>
  <c r="Q157" s="1"/>
  <c r="S157" s="1"/>
  <c r="M74"/>
  <c r="Q74" s="1"/>
  <c r="S74" s="1"/>
  <c r="K151"/>
  <c r="M151" s="1"/>
  <c r="Q151" s="1"/>
  <c r="S151" s="1"/>
  <c r="K141"/>
  <c r="M141" s="1"/>
  <c r="Q141" s="1"/>
  <c r="S141" s="1"/>
  <c r="K135"/>
  <c r="M135" s="1"/>
  <c r="Q135" s="1"/>
  <c r="S135" s="1"/>
  <c r="K150"/>
  <c r="M150" s="1"/>
  <c r="Q150" s="1"/>
  <c r="S150" s="1"/>
  <c r="K130"/>
  <c r="M130" s="1"/>
  <c r="Q130" s="1"/>
  <c r="S130" s="1"/>
  <c r="K144"/>
  <c r="M144" s="1"/>
  <c r="Q144" s="1"/>
  <c r="S144" s="1"/>
  <c r="K143"/>
  <c r="M143" s="1"/>
  <c r="Q143" s="1"/>
  <c r="S143" s="1"/>
  <c r="K133"/>
  <c r="M133" s="1"/>
  <c r="Q133" s="1"/>
  <c r="S133" s="1"/>
  <c r="K152"/>
  <c r="M152" s="1"/>
  <c r="Q152" s="1"/>
  <c r="S152" s="1"/>
  <c r="K11"/>
  <c r="M11" s="1"/>
  <c r="Q11" s="1"/>
  <c r="S11" s="1"/>
  <c r="G165"/>
  <c r="G77"/>
  <c r="K154" i="34"/>
  <c r="M154" s="1"/>
  <c r="Q154" s="1"/>
  <c r="S154" s="1"/>
  <c r="K140"/>
  <c r="M140" s="1"/>
  <c r="Q140" s="1"/>
  <c r="S140" s="1"/>
  <c r="K142"/>
  <c r="M142" s="1"/>
  <c r="Q142" s="1"/>
  <c r="S142" s="1"/>
  <c r="K150"/>
  <c r="M150" s="1"/>
  <c r="Q150" s="1"/>
  <c r="S150" s="1"/>
  <c r="K152"/>
  <c r="M152" s="1"/>
  <c r="Q152" s="1"/>
  <c r="S152" s="1"/>
  <c r="K144"/>
  <c r="M144" s="1"/>
  <c r="Q144" s="1"/>
  <c r="S144" s="1"/>
  <c r="K132"/>
  <c r="M132" s="1"/>
  <c r="Q132" s="1"/>
  <c r="S132" s="1"/>
  <c r="K136"/>
  <c r="M136" s="1"/>
  <c r="Q136" s="1"/>
  <c r="S136" s="1"/>
  <c r="K138"/>
  <c r="M138" s="1"/>
  <c r="Q138" s="1"/>
  <c r="S138" s="1"/>
  <c r="K129"/>
  <c r="M129" s="1"/>
  <c r="Q129" s="1"/>
  <c r="S129" s="1"/>
  <c r="K131"/>
  <c r="M131" s="1"/>
  <c r="Q131" s="1"/>
  <c r="S131" s="1"/>
  <c r="K146"/>
  <c r="M146" s="1"/>
  <c r="Q146" s="1"/>
  <c r="S146" s="1"/>
  <c r="K148"/>
  <c r="M148" s="1"/>
  <c r="Q148" s="1"/>
  <c r="S148" s="1"/>
  <c r="K135"/>
  <c r="M135" s="1"/>
  <c r="Q135" s="1"/>
  <c r="S135" s="1"/>
  <c r="K137"/>
  <c r="M137" s="1"/>
  <c r="Q137" s="1"/>
  <c r="S137" s="1"/>
  <c r="K139"/>
  <c r="M139" s="1"/>
  <c r="Q139" s="1"/>
  <c r="S139" s="1"/>
  <c r="K147"/>
  <c r="M147" s="1"/>
  <c r="Q147" s="1"/>
  <c r="S147" s="1"/>
  <c r="K149"/>
  <c r="M149" s="1"/>
  <c r="Q149" s="1"/>
  <c r="S149" s="1"/>
  <c r="K133"/>
  <c r="M133" s="1"/>
  <c r="Q133" s="1"/>
  <c r="S133" s="1"/>
  <c r="K134"/>
  <c r="M134" s="1"/>
  <c r="Q134" s="1"/>
  <c r="S134" s="1"/>
  <c r="K141"/>
  <c r="M141" s="1"/>
  <c r="Q141" s="1"/>
  <c r="S141" s="1"/>
  <c r="M143"/>
  <c r="Q143" s="1"/>
  <c r="S143" s="1"/>
  <c r="K145"/>
  <c r="M145" s="1"/>
  <c r="Q145" s="1"/>
  <c r="S145" s="1"/>
  <c r="K11"/>
  <c r="M11" s="1"/>
  <c r="Q11" s="1"/>
  <c r="S11" s="1"/>
  <c r="M139" i="32"/>
  <c r="Q139" s="1"/>
  <c r="S139" s="1"/>
  <c r="M131"/>
  <c r="Q131" s="1"/>
  <c r="S131" s="1"/>
  <c r="M138"/>
  <c r="Q138" s="1"/>
  <c r="S138" s="1"/>
  <c r="M142"/>
  <c r="Q142" s="1"/>
  <c r="S142" s="1"/>
  <c r="M127"/>
  <c r="Q127" s="1"/>
  <c r="S127" s="1"/>
  <c r="M146"/>
  <c r="Q146" s="1"/>
  <c r="S146" s="1"/>
  <c r="M148"/>
  <c r="Q148" s="1"/>
  <c r="S148" s="1"/>
  <c r="M144"/>
  <c r="Q144" s="1"/>
  <c r="S144" s="1"/>
  <c r="M132"/>
  <c r="Q132" s="1"/>
  <c r="S132" s="1"/>
  <c r="M129"/>
  <c r="Q129" s="1"/>
  <c r="S129" s="1"/>
  <c r="M135"/>
  <c r="Q135" s="1"/>
  <c r="S135" s="1"/>
  <c r="M136"/>
  <c r="Q136" s="1"/>
  <c r="S136" s="1"/>
  <c r="M128"/>
  <c r="Q128" s="1"/>
  <c r="S128" s="1"/>
  <c r="M145"/>
  <c r="Q145" s="1"/>
  <c r="S145" s="1"/>
  <c r="M149"/>
  <c r="Q149" s="1"/>
  <c r="S149" s="1"/>
  <c r="M150"/>
  <c r="Q150" s="1"/>
  <c r="S150" s="1"/>
  <c r="M133"/>
  <c r="Q133" s="1"/>
  <c r="S133" s="1"/>
  <c r="M151"/>
  <c r="Q151" s="1"/>
  <c r="S151" s="1"/>
  <c r="M140"/>
  <c r="Q140" s="1"/>
  <c r="S140" s="1"/>
  <c r="M147"/>
  <c r="Q147" s="1"/>
  <c r="S147" s="1"/>
  <c r="M143"/>
  <c r="Q143" s="1"/>
  <c r="S143" s="1"/>
  <c r="M130"/>
  <c r="Q130" s="1"/>
  <c r="S130" s="1"/>
  <c r="M141"/>
  <c r="Q141" s="1"/>
  <c r="S141" s="1"/>
  <c r="K70"/>
  <c r="M70" s="1"/>
  <c r="Q70" s="1"/>
  <c r="S70" s="1"/>
  <c r="M151" i="28"/>
  <c r="Q151" s="1"/>
  <c r="S151" s="1"/>
  <c r="L149"/>
  <c r="J149"/>
  <c r="M149"/>
  <c r="Q149" s="1"/>
  <c r="S149" s="1"/>
  <c r="L150"/>
  <c r="J150"/>
  <c r="L152" i="26"/>
  <c r="J152"/>
  <c r="M152"/>
  <c r="Q152" s="1"/>
  <c r="S152" s="1"/>
  <c r="L15"/>
  <c r="J15"/>
  <c r="L154" i="24"/>
  <c r="J154"/>
  <c r="K154"/>
  <c r="M154" s="1"/>
  <c r="Q154" s="1"/>
  <c r="S154" s="1"/>
  <c r="J153"/>
  <c r="K153"/>
  <c r="L153"/>
  <c r="J155"/>
  <c r="K155"/>
  <c r="L155"/>
  <c r="L156"/>
  <c r="K156"/>
  <c r="J156"/>
  <c r="J157"/>
  <c r="K157"/>
  <c r="L157"/>
  <c r="M130" i="38"/>
  <c r="Q130" s="1"/>
  <c r="S130" s="1"/>
  <c r="M129"/>
  <c r="Q129" s="1"/>
  <c r="S129" s="1"/>
  <c r="M133"/>
  <c r="Q133" s="1"/>
  <c r="S133" s="1"/>
  <c r="M127"/>
  <c r="Q127" s="1"/>
  <c r="S127" s="1"/>
  <c r="M152" i="30"/>
  <c r="Q152" s="1"/>
  <c r="S152" s="1"/>
  <c r="M133" i="28"/>
  <c r="Q133" s="1"/>
  <c r="S133" s="1"/>
  <c r="M131"/>
  <c r="Q131" s="1"/>
  <c r="S131" s="1"/>
  <c r="M141"/>
  <c r="Q141" s="1"/>
  <c r="S141" s="1"/>
  <c r="M140"/>
  <c r="Q140" s="1"/>
  <c r="S140" s="1"/>
  <c r="M138"/>
  <c r="Q138" s="1"/>
  <c r="S138" s="1"/>
  <c r="L132" i="26"/>
  <c r="M132" s="1"/>
  <c r="Q132" s="1"/>
  <c r="S132" s="1"/>
  <c r="G140" i="38"/>
  <c r="K140" s="1"/>
  <c r="J126" i="26"/>
  <c r="G136" i="38"/>
  <c r="K136" s="1"/>
  <c r="L137"/>
  <c r="J131" i="24"/>
  <c r="L152"/>
  <c r="L148"/>
  <c r="L140" i="38"/>
  <c r="L136"/>
  <c r="L131"/>
  <c r="M131" s="1"/>
  <c r="Q131" s="1"/>
  <c r="S131" s="1"/>
  <c r="G137"/>
  <c r="K137" s="1"/>
  <c r="G143"/>
  <c r="K143" s="1"/>
  <c r="M143" s="1"/>
  <c r="Q143" s="1"/>
  <c r="S143" s="1"/>
  <c r="L145" i="24"/>
  <c r="J145"/>
  <c r="K145"/>
  <c r="M145" s="1"/>
  <c r="Q145" s="1"/>
  <c r="S145" s="1"/>
  <c r="L11"/>
  <c r="J11"/>
  <c r="G11"/>
  <c r="K11" s="1"/>
  <c r="L126"/>
  <c r="G126"/>
  <c r="K126" s="1"/>
  <c r="L131"/>
  <c r="K131"/>
  <c r="L128"/>
  <c r="J128"/>
  <c r="K128"/>
  <c r="M128" s="1"/>
  <c r="Q128" s="1"/>
  <c r="S128" s="1"/>
  <c r="L134"/>
  <c r="J134"/>
  <c r="K134"/>
  <c r="M134" s="1"/>
  <c r="Q134" s="1"/>
  <c r="S134" s="1"/>
  <c r="L133"/>
  <c r="J133"/>
  <c r="K133"/>
  <c r="M133" s="1"/>
  <c r="Q133" s="1"/>
  <c r="S133" s="1"/>
  <c r="L127"/>
  <c r="J127"/>
  <c r="K127"/>
  <c r="L67"/>
  <c r="G67"/>
  <c r="K67" s="1"/>
  <c r="L12"/>
  <c r="J12"/>
  <c r="G12"/>
  <c r="K12" s="1"/>
  <c r="L10"/>
  <c r="G10"/>
  <c r="K10" s="1"/>
  <c r="L132"/>
  <c r="J132"/>
  <c r="K132"/>
  <c r="M132" s="1"/>
  <c r="Q132" s="1"/>
  <c r="S132" s="1"/>
  <c r="L129"/>
  <c r="J129"/>
  <c r="K129"/>
  <c r="M129" s="1"/>
  <c r="Q129" s="1"/>
  <c r="S129" s="1"/>
  <c r="L13"/>
  <c r="J13"/>
  <c r="G13"/>
  <c r="K13" s="1"/>
  <c r="L70"/>
  <c r="J70"/>
  <c r="G70"/>
  <c r="K70" s="1"/>
  <c r="M70" s="1"/>
  <c r="L130"/>
  <c r="J130"/>
  <c r="K130"/>
  <c r="L69"/>
  <c r="J69"/>
  <c r="G69"/>
  <c r="K69" s="1"/>
  <c r="M69" s="1"/>
  <c r="L68"/>
  <c r="J68"/>
  <c r="G68"/>
  <c r="K68" s="1"/>
  <c r="I142" i="22"/>
  <c r="I11" i="16"/>
  <c r="I10"/>
  <c r="I151"/>
  <c r="M135" i="26"/>
  <c r="Q135" s="1"/>
  <c r="S135" s="1"/>
  <c r="J151" i="34"/>
  <c r="L144" i="38"/>
  <c r="M144" s="1"/>
  <c r="Q144" s="1"/>
  <c r="S144" s="1"/>
  <c r="J141"/>
  <c r="L132"/>
  <c r="M132" s="1"/>
  <c r="Q132" s="1"/>
  <c r="S132" s="1"/>
  <c r="J129" i="26"/>
  <c r="J135"/>
  <c r="L130"/>
  <c r="M130" s="1"/>
  <c r="Q130" s="1"/>
  <c r="S130" s="1"/>
  <c r="M13" i="34"/>
  <c r="Q13" s="1"/>
  <c r="S13" s="1"/>
  <c r="G165" i="32"/>
  <c r="J136" i="26"/>
  <c r="L138"/>
  <c r="M138" s="1"/>
  <c r="Q138" s="1"/>
  <c r="S138" s="1"/>
  <c r="G151" i="34"/>
  <c r="L16"/>
  <c r="L165" i="32"/>
  <c r="M144" i="30"/>
  <c r="Q144" s="1"/>
  <c r="S144" s="1"/>
  <c r="J141" i="26"/>
  <c r="L129"/>
  <c r="M129" s="1"/>
  <c r="Q129" s="1"/>
  <c r="S129" s="1"/>
  <c r="J146"/>
  <c r="L146"/>
  <c r="M146" s="1"/>
  <c r="Q146" s="1"/>
  <c r="S146" s="1"/>
  <c r="L167" i="34"/>
  <c r="Q126" i="20"/>
  <c r="M163"/>
  <c r="Q68"/>
  <c r="M76"/>
  <c r="Q10"/>
  <c r="M16"/>
  <c r="J139" i="26"/>
  <c r="L139"/>
  <c r="M139" s="1"/>
  <c r="Q139" s="1"/>
  <c r="S139" s="1"/>
  <c r="J153" i="34"/>
  <c r="G141" i="38"/>
  <c r="K141" s="1"/>
  <c r="M141" s="1"/>
  <c r="Q141" s="1"/>
  <c r="S141" s="1"/>
  <c r="G134"/>
  <c r="K134" s="1"/>
  <c r="M134" s="1"/>
  <c r="Q134" s="1"/>
  <c r="S134" s="1"/>
  <c r="G157" i="30"/>
  <c r="Q128" i="38"/>
  <c r="S128" s="1"/>
  <c r="M16" i="40"/>
  <c r="Q10"/>
  <c r="M76"/>
  <c r="Q68"/>
  <c r="M164"/>
  <c r="Q126"/>
  <c r="M73" i="38"/>
  <c r="Q73" s="1"/>
  <c r="S73" s="1"/>
  <c r="M72"/>
  <c r="Q72" s="1"/>
  <c r="S72" s="1"/>
  <c r="M71"/>
  <c r="Q71" s="1"/>
  <c r="S71" s="1"/>
  <c r="M70"/>
  <c r="Q70" s="1"/>
  <c r="S70" s="1"/>
  <c r="F157" i="26"/>
  <c r="L149"/>
  <c r="M149" s="1"/>
  <c r="Q149" s="1"/>
  <c r="S149" s="1"/>
  <c r="M13" i="38"/>
  <c r="Q13" s="1"/>
  <c r="S13" s="1"/>
  <c r="M12"/>
  <c r="Q12" s="1"/>
  <c r="S12" s="1"/>
  <c r="G76"/>
  <c r="K68"/>
  <c r="K126"/>
  <c r="G16"/>
  <c r="K10"/>
  <c r="L76"/>
  <c r="L16"/>
  <c r="M144" i="26"/>
  <c r="Q144" s="1"/>
  <c r="S144" s="1"/>
  <c r="M142"/>
  <c r="Q142" s="1"/>
  <c r="S142" s="1"/>
  <c r="M127"/>
  <c r="Q127" s="1"/>
  <c r="S127" s="1"/>
  <c r="M130" i="34"/>
  <c r="Q130" s="1"/>
  <c r="S130" s="1"/>
  <c r="M10" i="36"/>
  <c r="K16"/>
  <c r="J138" i="26"/>
  <c r="M146" i="30"/>
  <c r="Q146" s="1"/>
  <c r="S146" s="1"/>
  <c r="G153" i="34"/>
  <c r="K165" i="36"/>
  <c r="M127"/>
  <c r="K77"/>
  <c r="M68"/>
  <c r="L151" i="26"/>
  <c r="M151" s="1"/>
  <c r="Q151" s="1"/>
  <c r="S151" s="1"/>
  <c r="J130"/>
  <c r="J134"/>
  <c r="G74" i="32"/>
  <c r="G13"/>
  <c r="Q137"/>
  <c r="S137" s="1"/>
  <c r="M70" i="34"/>
  <c r="Q70" s="1"/>
  <c r="S70" s="1"/>
  <c r="K72"/>
  <c r="M72" s="1"/>
  <c r="Q72" s="1"/>
  <c r="S72" s="1"/>
  <c r="K75"/>
  <c r="M75" s="1"/>
  <c r="Q75" s="1"/>
  <c r="S75" s="1"/>
  <c r="K73"/>
  <c r="M73" s="1"/>
  <c r="Q73" s="1"/>
  <c r="S73" s="1"/>
  <c r="K69"/>
  <c r="M69" s="1"/>
  <c r="Q69" s="1"/>
  <c r="S69" s="1"/>
  <c r="K71"/>
  <c r="M71" s="1"/>
  <c r="Q71" s="1"/>
  <c r="S71" s="1"/>
  <c r="G16"/>
  <c r="K10"/>
  <c r="G77"/>
  <c r="K68"/>
  <c r="K127"/>
  <c r="L77"/>
  <c r="M72" i="32"/>
  <c r="Q72" s="1"/>
  <c r="S72" s="1"/>
  <c r="M145" i="26"/>
  <c r="Q145" s="1"/>
  <c r="S145" s="1"/>
  <c r="M137"/>
  <c r="Q137" s="1"/>
  <c r="S137" s="1"/>
  <c r="M140"/>
  <c r="Q140" s="1"/>
  <c r="S140" s="1"/>
  <c r="M143"/>
  <c r="Q143" s="1"/>
  <c r="S143" s="1"/>
  <c r="M126"/>
  <c r="Q126" s="1"/>
  <c r="S126" s="1"/>
  <c r="J148"/>
  <c r="L148"/>
  <c r="M148" s="1"/>
  <c r="Q148" s="1"/>
  <c r="S148" s="1"/>
  <c r="M65" i="32"/>
  <c r="M10"/>
  <c r="K165"/>
  <c r="M124"/>
  <c r="M141" i="26"/>
  <c r="Q141" s="1"/>
  <c r="S141" s="1"/>
  <c r="M128"/>
  <c r="Q128" s="1"/>
  <c r="S128" s="1"/>
  <c r="M134" i="28"/>
  <c r="Q134" s="1"/>
  <c r="S134" s="1"/>
  <c r="M125" i="30"/>
  <c r="K14"/>
  <c r="M10"/>
  <c r="K75"/>
  <c r="M66"/>
  <c r="M126" i="28"/>
  <c r="Q126" s="1"/>
  <c r="S126" s="1"/>
  <c r="M146"/>
  <c r="Q146" s="1"/>
  <c r="S146" s="1"/>
  <c r="M142"/>
  <c r="Q142" s="1"/>
  <c r="S142" s="1"/>
  <c r="M130"/>
  <c r="Q130" s="1"/>
  <c r="S130" s="1"/>
  <c r="G157"/>
  <c r="K125"/>
  <c r="G75"/>
  <c r="K67"/>
  <c r="G15"/>
  <c r="K10"/>
  <c r="L75"/>
  <c r="L15"/>
  <c r="J150" i="26"/>
  <c r="M150" s="1"/>
  <c r="Q150" s="1"/>
  <c r="S150" s="1"/>
  <c r="J149"/>
  <c r="J151"/>
  <c r="M147"/>
  <c r="Q147" s="1"/>
  <c r="S147" s="1"/>
  <c r="M133"/>
  <c r="Q133" s="1"/>
  <c r="S133" s="1"/>
  <c r="F75"/>
  <c r="M12"/>
  <c r="Q12" s="1"/>
  <c r="S12" s="1"/>
  <c r="M13"/>
  <c r="Q13" s="1"/>
  <c r="S13" s="1"/>
  <c r="M11"/>
  <c r="Q11" s="1"/>
  <c r="S11" s="1"/>
  <c r="M131"/>
  <c r="Q131" s="1"/>
  <c r="S131" s="1"/>
  <c r="G15"/>
  <c r="I15" i="24"/>
  <c r="H161"/>
  <c r="M130"/>
  <c r="Q130" s="1"/>
  <c r="S130" s="1"/>
  <c r="M68"/>
  <c r="M127"/>
  <c r="Q127" s="1"/>
  <c r="S127" s="1"/>
  <c r="J67"/>
  <c r="F76"/>
  <c r="M12"/>
  <c r="Q12" s="1"/>
  <c r="S12" s="1"/>
  <c r="M11"/>
  <c r="Q11" s="1"/>
  <c r="S11" s="1"/>
  <c r="J10"/>
  <c r="J126"/>
  <c r="M13"/>
  <c r="Q13" s="1"/>
  <c r="S13" s="1"/>
  <c r="I76"/>
  <c r="H76"/>
  <c r="I67" i="22"/>
  <c r="I125"/>
  <c r="G10"/>
  <c r="I10"/>
  <c r="L15" i="24" l="1"/>
  <c r="M137" i="38"/>
  <c r="Q137" s="1"/>
  <c r="S137" s="1"/>
  <c r="L157" i="28"/>
  <c r="L76" i="24"/>
  <c r="M150" i="28"/>
  <c r="Q150" s="1"/>
  <c r="S150" s="1"/>
  <c r="M136" i="38"/>
  <c r="Q136" s="1"/>
  <c r="S136" s="1"/>
  <c r="K13" i="32"/>
  <c r="L164" i="38"/>
  <c r="M158" i="24"/>
  <c r="Q158" s="1"/>
  <c r="S158" s="1"/>
  <c r="L160" i="22"/>
  <c r="G160"/>
  <c r="K160" s="1"/>
  <c r="J160"/>
  <c r="M140" i="38"/>
  <c r="Q140" s="1"/>
  <c r="S140" s="1"/>
  <c r="K153" i="34"/>
  <c r="M153" s="1"/>
  <c r="Q153" s="1"/>
  <c r="S153" s="1"/>
  <c r="K151"/>
  <c r="M151" s="1"/>
  <c r="Q151" s="1"/>
  <c r="S151" s="1"/>
  <c r="M157" i="24"/>
  <c r="Q157" s="1"/>
  <c r="S157" s="1"/>
  <c r="M155"/>
  <c r="Q155" s="1"/>
  <c r="S155" s="1"/>
  <c r="M153"/>
  <c r="Q153" s="1"/>
  <c r="S153" s="1"/>
  <c r="M131"/>
  <c r="Q131" s="1"/>
  <c r="S131" s="1"/>
  <c r="J152"/>
  <c r="M156"/>
  <c r="Q156" s="1"/>
  <c r="S156" s="1"/>
  <c r="L159" i="22"/>
  <c r="G159"/>
  <c r="K159" s="1"/>
  <c r="J159"/>
  <c r="L158"/>
  <c r="G158"/>
  <c r="K158" s="1"/>
  <c r="J158"/>
  <c r="M136" i="26"/>
  <c r="Q136" s="1"/>
  <c r="S136" s="1"/>
  <c r="K152" i="24"/>
  <c r="M152" s="1"/>
  <c r="Q152" s="1"/>
  <c r="S152" s="1"/>
  <c r="J148"/>
  <c r="K148"/>
  <c r="M148" s="1"/>
  <c r="Q148" s="1"/>
  <c r="S148" s="1"/>
  <c r="L142"/>
  <c r="J142"/>
  <c r="K142"/>
  <c r="M142" s="1"/>
  <c r="Q142" s="1"/>
  <c r="S142" s="1"/>
  <c r="L140"/>
  <c r="J140"/>
  <c r="K140"/>
  <c r="L146"/>
  <c r="J146"/>
  <c r="K146"/>
  <c r="M146" s="1"/>
  <c r="Q146" s="1"/>
  <c r="S146" s="1"/>
  <c r="L147"/>
  <c r="J147"/>
  <c r="K147"/>
  <c r="L138"/>
  <c r="J138"/>
  <c r="K138"/>
  <c r="M138" s="1"/>
  <c r="Q138" s="1"/>
  <c r="S138" s="1"/>
  <c r="L144"/>
  <c r="J144"/>
  <c r="K144"/>
  <c r="L136"/>
  <c r="J136"/>
  <c r="K136"/>
  <c r="M136" s="1"/>
  <c r="Q136" s="1"/>
  <c r="S136" s="1"/>
  <c r="J151"/>
  <c r="K151"/>
  <c r="L150"/>
  <c r="J150"/>
  <c r="K150"/>
  <c r="L141"/>
  <c r="J141"/>
  <c r="K141"/>
  <c r="M141" s="1"/>
  <c r="Q141" s="1"/>
  <c r="S141" s="1"/>
  <c r="L139"/>
  <c r="J139"/>
  <c r="K139"/>
  <c r="L149"/>
  <c r="J149"/>
  <c r="K149"/>
  <c r="L137"/>
  <c r="J137"/>
  <c r="K137"/>
  <c r="M137" s="1"/>
  <c r="Q137" s="1"/>
  <c r="S137" s="1"/>
  <c r="L143"/>
  <c r="J143"/>
  <c r="K143"/>
  <c r="L135"/>
  <c r="J135"/>
  <c r="K135"/>
  <c r="M135" s="1"/>
  <c r="Q135" s="1"/>
  <c r="S135" s="1"/>
  <c r="G130" i="22"/>
  <c r="K130" s="1"/>
  <c r="L144"/>
  <c r="L132"/>
  <c r="G132"/>
  <c r="K132" s="1"/>
  <c r="J132"/>
  <c r="L131"/>
  <c r="G131"/>
  <c r="K131" s="1"/>
  <c r="J131"/>
  <c r="L149"/>
  <c r="G149"/>
  <c r="K149" s="1"/>
  <c r="J149"/>
  <c r="L157"/>
  <c r="G157"/>
  <c r="K157" s="1"/>
  <c r="J157"/>
  <c r="L141"/>
  <c r="G141"/>
  <c r="K141" s="1"/>
  <c r="J141"/>
  <c r="L151"/>
  <c r="G151"/>
  <c r="K151" s="1"/>
  <c r="J151"/>
  <c r="L152"/>
  <c r="G152"/>
  <c r="K152" s="1"/>
  <c r="J152"/>
  <c r="L135"/>
  <c r="G135"/>
  <c r="K135" s="1"/>
  <c r="J135"/>
  <c r="L154"/>
  <c r="G154"/>
  <c r="K154" s="1"/>
  <c r="J154"/>
  <c r="L137"/>
  <c r="G137"/>
  <c r="K137" s="1"/>
  <c r="J137"/>
  <c r="L138"/>
  <c r="G138"/>
  <c r="K138" s="1"/>
  <c r="J138"/>
  <c r="L153"/>
  <c r="G153"/>
  <c r="K153" s="1"/>
  <c r="J153"/>
  <c r="L148"/>
  <c r="G148"/>
  <c r="K148" s="1"/>
  <c r="J148"/>
  <c r="L147"/>
  <c r="G147"/>
  <c r="K147" s="1"/>
  <c r="J147"/>
  <c r="L155"/>
  <c r="G155"/>
  <c r="K155" s="1"/>
  <c r="J155"/>
  <c r="L156"/>
  <c r="G156"/>
  <c r="K156" s="1"/>
  <c r="J156"/>
  <c r="L139"/>
  <c r="G139"/>
  <c r="K139" s="1"/>
  <c r="J139"/>
  <c r="L140"/>
  <c r="G140"/>
  <c r="K140" s="1"/>
  <c r="J140"/>
  <c r="L142"/>
  <c r="G142"/>
  <c r="K142" s="1"/>
  <c r="J142"/>
  <c r="L143"/>
  <c r="G143"/>
  <c r="K143" s="1"/>
  <c r="J143"/>
  <c r="L150"/>
  <c r="G150"/>
  <c r="K150" s="1"/>
  <c r="J150"/>
  <c r="L133"/>
  <c r="G133"/>
  <c r="K133" s="1"/>
  <c r="J133"/>
  <c r="L134"/>
  <c r="G134"/>
  <c r="K134" s="1"/>
  <c r="J134"/>
  <c r="L128"/>
  <c r="G128"/>
  <c r="K128" s="1"/>
  <c r="J128"/>
  <c r="L136"/>
  <c r="G136"/>
  <c r="K136" s="1"/>
  <c r="J136"/>
  <c r="L125"/>
  <c r="G125"/>
  <c r="K125" s="1"/>
  <c r="L126"/>
  <c r="G126"/>
  <c r="K126" s="1"/>
  <c r="J126"/>
  <c r="L127"/>
  <c r="G127"/>
  <c r="K127" s="1"/>
  <c r="J127"/>
  <c r="L129"/>
  <c r="G129"/>
  <c r="K129" s="1"/>
  <c r="J129"/>
  <c r="L130"/>
  <c r="J130"/>
  <c r="G144"/>
  <c r="L145"/>
  <c r="G145"/>
  <c r="K145" s="1"/>
  <c r="J145"/>
  <c r="L146"/>
  <c r="G146"/>
  <c r="K146" s="1"/>
  <c r="J146"/>
  <c r="K10"/>
  <c r="L69"/>
  <c r="J69"/>
  <c r="G69"/>
  <c r="K69" s="1"/>
  <c r="L70"/>
  <c r="J70"/>
  <c r="G70"/>
  <c r="K70" s="1"/>
  <c r="L13"/>
  <c r="J13"/>
  <c r="G13"/>
  <c r="K13" s="1"/>
  <c r="L73"/>
  <c r="J73"/>
  <c r="G73"/>
  <c r="K73" s="1"/>
  <c r="L68"/>
  <c r="J68"/>
  <c r="G68"/>
  <c r="K68" s="1"/>
  <c r="L12"/>
  <c r="J12"/>
  <c r="G12"/>
  <c r="K12" s="1"/>
  <c r="L71"/>
  <c r="J71"/>
  <c r="G71"/>
  <c r="K71" s="1"/>
  <c r="L72"/>
  <c r="J72"/>
  <c r="G72"/>
  <c r="K72" s="1"/>
  <c r="L67"/>
  <c r="G67"/>
  <c r="K67" s="1"/>
  <c r="L11"/>
  <c r="J11"/>
  <c r="G11"/>
  <c r="K11" s="1"/>
  <c r="L10"/>
  <c r="K157" i="30"/>
  <c r="L151" i="16"/>
  <c r="J151"/>
  <c r="G151"/>
  <c r="K151" s="1"/>
  <c r="M151" s="1"/>
  <c r="Q151" s="1"/>
  <c r="S151" s="1"/>
  <c r="J10"/>
  <c r="G10"/>
  <c r="L68"/>
  <c r="J68"/>
  <c r="G68"/>
  <c r="G11"/>
  <c r="K11" s="1"/>
  <c r="J11"/>
  <c r="L126"/>
  <c r="G126"/>
  <c r="F163"/>
  <c r="J126"/>
  <c r="I68"/>
  <c r="I76" s="1"/>
  <c r="H76"/>
  <c r="I126"/>
  <c r="I163" s="1"/>
  <c r="H163"/>
  <c r="I16"/>
  <c r="K74" i="32"/>
  <c r="G157" i="26"/>
  <c r="M134"/>
  <c r="Q134" s="1"/>
  <c r="S134" s="1"/>
  <c r="Q16" i="20"/>
  <c r="S10"/>
  <c r="S16" s="1"/>
  <c r="S68"/>
  <c r="S76" s="1"/>
  <c r="Q76"/>
  <c r="S126"/>
  <c r="S163" s="1"/>
  <c r="Q163"/>
  <c r="G167" i="34"/>
  <c r="G164" i="38"/>
  <c r="Q164" i="40"/>
  <c r="S126"/>
  <c r="S164" s="1"/>
  <c r="Q76"/>
  <c r="S68"/>
  <c r="S76" s="1"/>
  <c r="Q16"/>
  <c r="S10"/>
  <c r="S16" s="1"/>
  <c r="K16" i="38"/>
  <c r="M10"/>
  <c r="K164"/>
  <c r="M126"/>
  <c r="K76"/>
  <c r="M68"/>
  <c r="M77" i="36"/>
  <c r="Q68"/>
  <c r="M165"/>
  <c r="Q127"/>
  <c r="Q10"/>
  <c r="M16"/>
  <c r="M127" i="34"/>
  <c r="K77"/>
  <c r="M68"/>
  <c r="K16"/>
  <c r="M10"/>
  <c r="L157" i="26"/>
  <c r="J157"/>
  <c r="M165" i="32"/>
  <c r="Q124"/>
  <c r="Q10"/>
  <c r="M13"/>
  <c r="Q65"/>
  <c r="M74"/>
  <c r="M75" i="30"/>
  <c r="Q66"/>
  <c r="M14"/>
  <c r="Q10"/>
  <c r="M157"/>
  <c r="Q125"/>
  <c r="K15" i="28"/>
  <c r="M10"/>
  <c r="K75"/>
  <c r="M67"/>
  <c r="K157"/>
  <c r="M125"/>
  <c r="L75" i="26"/>
  <c r="J75"/>
  <c r="G75"/>
  <c r="K75"/>
  <c r="M67"/>
  <c r="K15"/>
  <c r="M10"/>
  <c r="M125"/>
  <c r="L151" i="24"/>
  <c r="M151" s="1"/>
  <c r="Q151" s="1"/>
  <c r="S151" s="1"/>
  <c r="F161"/>
  <c r="M150"/>
  <c r="Q150" s="1"/>
  <c r="S150" s="1"/>
  <c r="M139"/>
  <c r="Q139" s="1"/>
  <c r="S139" s="1"/>
  <c r="G76"/>
  <c r="M149"/>
  <c r="Q149" s="1"/>
  <c r="S149" s="1"/>
  <c r="M144"/>
  <c r="Q144" s="1"/>
  <c r="S144" s="1"/>
  <c r="I161"/>
  <c r="M140"/>
  <c r="Q140" s="1"/>
  <c r="S140" s="1"/>
  <c r="J76"/>
  <c r="M147"/>
  <c r="Q147" s="1"/>
  <c r="S147" s="1"/>
  <c r="M143"/>
  <c r="Q143" s="1"/>
  <c r="S143" s="1"/>
  <c r="Q70"/>
  <c r="S70" s="1"/>
  <c r="G15"/>
  <c r="Q68"/>
  <c r="S68" s="1"/>
  <c r="Q69"/>
  <c r="S69" s="1"/>
  <c r="H162" i="22"/>
  <c r="I162"/>
  <c r="I75"/>
  <c r="H75"/>
  <c r="M147"/>
  <c r="Q147" s="1"/>
  <c r="S147" s="1"/>
  <c r="M155"/>
  <c r="M156"/>
  <c r="M140"/>
  <c r="Q140" s="1"/>
  <c r="S140" s="1"/>
  <c r="M71"/>
  <c r="Q71" s="1"/>
  <c r="S71" s="1"/>
  <c r="M13"/>
  <c r="Q13" s="1"/>
  <c r="S13" s="1"/>
  <c r="M143"/>
  <c r="Q143" s="1"/>
  <c r="S143" s="1"/>
  <c r="M150"/>
  <c r="Q150" s="1"/>
  <c r="S150" s="1"/>
  <c r="M133"/>
  <c r="Q133" s="1"/>
  <c r="S133" s="1"/>
  <c r="M141"/>
  <c r="Q141" s="1"/>
  <c r="S141" s="1"/>
  <c r="F15"/>
  <c r="J10"/>
  <c r="M136"/>
  <c r="Q136" s="1"/>
  <c r="S136" s="1"/>
  <c r="J125"/>
  <c r="F162"/>
  <c r="J67"/>
  <c r="F75"/>
  <c r="M151"/>
  <c r="Q151" s="1"/>
  <c r="S151" s="1"/>
  <c r="M152"/>
  <c r="Q152" s="1"/>
  <c r="S152" s="1"/>
  <c r="M129"/>
  <c r="Q129" s="1"/>
  <c r="S129" s="1"/>
  <c r="M138"/>
  <c r="Q138" s="1"/>
  <c r="S138" s="1"/>
  <c r="M11"/>
  <c r="Q11" s="1"/>
  <c r="S11" s="1"/>
  <c r="M12"/>
  <c r="Q12" s="1"/>
  <c r="S12" s="1"/>
  <c r="M153"/>
  <c r="Q153" s="1"/>
  <c r="S153" s="1"/>
  <c r="H15"/>
  <c r="I15"/>
  <c r="K157" i="26" l="1"/>
  <c r="Q155" i="22"/>
  <c r="S155" s="1"/>
  <c r="K144"/>
  <c r="M144" s="1"/>
  <c r="Q144" s="1"/>
  <c r="S144" s="1"/>
  <c r="L15"/>
  <c r="Q156"/>
  <c r="S156" s="1"/>
  <c r="M160"/>
  <c r="M159"/>
  <c r="K167" i="34"/>
  <c r="M158" i="22"/>
  <c r="M127"/>
  <c r="Q127" s="1"/>
  <c r="S127" s="1"/>
  <c r="M126"/>
  <c r="Q126" s="1"/>
  <c r="S126" s="1"/>
  <c r="M128"/>
  <c r="Q128" s="1"/>
  <c r="S128" s="1"/>
  <c r="M134"/>
  <c r="Q134" s="1"/>
  <c r="S134" s="1"/>
  <c r="M142"/>
  <c r="Q142" s="1"/>
  <c r="S142" s="1"/>
  <c r="M139"/>
  <c r="Q139" s="1"/>
  <c r="S139" s="1"/>
  <c r="M148"/>
  <c r="Q148" s="1"/>
  <c r="S148" s="1"/>
  <c r="M137"/>
  <c r="Q137" s="1"/>
  <c r="S137" s="1"/>
  <c r="M154"/>
  <c r="M135"/>
  <c r="Q135" s="1"/>
  <c r="S135" s="1"/>
  <c r="M157"/>
  <c r="M149"/>
  <c r="Q149" s="1"/>
  <c r="S149" s="1"/>
  <c r="M131"/>
  <c r="Q131" s="1"/>
  <c r="S131" s="1"/>
  <c r="M132"/>
  <c r="Q132" s="1"/>
  <c r="S132" s="1"/>
  <c r="L162"/>
  <c r="M130"/>
  <c r="Q130" s="1"/>
  <c r="S130" s="1"/>
  <c r="L75"/>
  <c r="M146"/>
  <c r="Q146" s="1"/>
  <c r="S146" s="1"/>
  <c r="M145"/>
  <c r="Q145" s="1"/>
  <c r="S145" s="1"/>
  <c r="J144"/>
  <c r="K126" i="16"/>
  <c r="G163"/>
  <c r="K68"/>
  <c r="G76"/>
  <c r="K10"/>
  <c r="G16"/>
  <c r="J163"/>
  <c r="L76"/>
  <c r="L16"/>
  <c r="L163"/>
  <c r="M11"/>
  <c r="Q11" s="1"/>
  <c r="S11" s="1"/>
  <c r="J76"/>
  <c r="M76" i="38"/>
  <c r="Q68"/>
  <c r="M164"/>
  <c r="Q126"/>
  <c r="M16"/>
  <c r="Q10"/>
  <c r="S10" i="36"/>
  <c r="S16" s="1"/>
  <c r="Q16"/>
  <c r="Q165"/>
  <c r="S127"/>
  <c r="S165" s="1"/>
  <c r="Q77"/>
  <c r="S68"/>
  <c r="S77" s="1"/>
  <c r="M16" i="34"/>
  <c r="Q10"/>
  <c r="M77"/>
  <c r="Q68"/>
  <c r="M167"/>
  <c r="Q127"/>
  <c r="Q165" i="32"/>
  <c r="S124"/>
  <c r="S165" s="1"/>
  <c r="S65"/>
  <c r="S74" s="1"/>
  <c r="Q74"/>
  <c r="Q13"/>
  <c r="S10"/>
  <c r="S13" s="1"/>
  <c r="Q157" i="30"/>
  <c r="S125"/>
  <c r="S157" s="1"/>
  <c r="Q14"/>
  <c r="S10"/>
  <c r="S14" s="1"/>
  <c r="Q75"/>
  <c r="S66"/>
  <c r="S75" s="1"/>
  <c r="M157" i="28"/>
  <c r="Q125"/>
  <c r="M75"/>
  <c r="Q67"/>
  <c r="M15"/>
  <c r="Q10"/>
  <c r="M157" i="26"/>
  <c r="Q125"/>
  <c r="M15"/>
  <c r="Q10"/>
  <c r="M75"/>
  <c r="Q67"/>
  <c r="O75"/>
  <c r="P75"/>
  <c r="N75"/>
  <c r="L161" i="24"/>
  <c r="G161"/>
  <c r="M67"/>
  <c r="K76"/>
  <c r="J161"/>
  <c r="N76"/>
  <c r="M126"/>
  <c r="K161"/>
  <c r="K15"/>
  <c r="M10"/>
  <c r="P76"/>
  <c r="O76"/>
  <c r="G75" i="22"/>
  <c r="G162"/>
  <c r="G15"/>
  <c r="M68"/>
  <c r="J15"/>
  <c r="J75"/>
  <c r="M73"/>
  <c r="M72"/>
  <c r="M70"/>
  <c r="M69"/>
  <c r="Q158" l="1"/>
  <c r="S158" s="1"/>
  <c r="Q159"/>
  <c r="S159" s="1"/>
  <c r="Q157"/>
  <c r="S157" s="1"/>
  <c r="Q154"/>
  <c r="S154" s="1"/>
  <c r="Q160"/>
  <c r="S160" s="1"/>
  <c r="K16" i="16"/>
  <c r="M10"/>
  <c r="M68"/>
  <c r="K76"/>
  <c r="K163"/>
  <c r="M126"/>
  <c r="Q16" i="38"/>
  <c r="S10"/>
  <c r="S16" s="1"/>
  <c r="Q164"/>
  <c r="S126"/>
  <c r="S164" s="1"/>
  <c r="Q76"/>
  <c r="S68"/>
  <c r="S76" s="1"/>
  <c r="Q167" i="34"/>
  <c r="S127"/>
  <c r="S167" s="1"/>
  <c r="Q77"/>
  <c r="S68"/>
  <c r="S77" s="1"/>
  <c r="Q16"/>
  <c r="S10"/>
  <c r="S16" s="1"/>
  <c r="Q15" i="28"/>
  <c r="S10"/>
  <c r="S15" s="1"/>
  <c r="Q75"/>
  <c r="S67"/>
  <c r="S75" s="1"/>
  <c r="Q157"/>
  <c r="S125"/>
  <c r="S157" s="1"/>
  <c r="S67" i="26"/>
  <c r="S75" s="1"/>
  <c r="Q75"/>
  <c r="Q15"/>
  <c r="S10"/>
  <c r="S15" s="1"/>
  <c r="S125"/>
  <c r="S157" s="1"/>
  <c r="Q157"/>
  <c r="Q126" i="24"/>
  <c r="M161"/>
  <c r="Q67"/>
  <c r="M76"/>
  <c r="Q10"/>
  <c r="M15"/>
  <c r="Q69" i="22"/>
  <c r="S69" s="1"/>
  <c r="P75"/>
  <c r="M67"/>
  <c r="K75"/>
  <c r="O75"/>
  <c r="N75"/>
  <c r="M125"/>
  <c r="K162"/>
  <c r="M10"/>
  <c r="K15"/>
  <c r="Q70"/>
  <c r="S70" s="1"/>
  <c r="Q72"/>
  <c r="S72" s="1"/>
  <c r="Q73"/>
  <c r="S73" s="1"/>
  <c r="Q68"/>
  <c r="S68" s="1"/>
  <c r="Q68" i="16" l="1"/>
  <c r="M76"/>
  <c r="Q126"/>
  <c r="M163"/>
  <c r="M16"/>
  <c r="Q10"/>
  <c r="S10" i="24"/>
  <c r="S15" s="1"/>
  <c r="Q15"/>
  <c r="S67"/>
  <c r="S76" s="1"/>
  <c r="Q76"/>
  <c r="S126"/>
  <c r="S161" s="1"/>
  <c r="Q161"/>
  <c r="Q10" i="22"/>
  <c r="M15"/>
  <c r="Q125"/>
  <c r="M162"/>
  <c r="Q67"/>
  <c r="M75"/>
  <c r="S126" i="16" l="1"/>
  <c r="S163" s="1"/>
  <c r="Q163"/>
  <c r="S68"/>
  <c r="S76" s="1"/>
  <c r="Q76"/>
  <c r="S10"/>
  <c r="S16" s="1"/>
  <c r="Q16"/>
  <c r="Q75" i="22"/>
  <c r="S67"/>
  <c r="S75" s="1"/>
  <c r="Q162"/>
  <c r="S125"/>
  <c r="S162" s="1"/>
  <c r="Q15"/>
  <c r="S10"/>
  <c r="S15" s="1"/>
</calcChain>
</file>

<file path=xl/sharedStrings.xml><?xml version="1.0" encoding="utf-8"?>
<sst xmlns="http://schemas.openxmlformats.org/spreadsheetml/2006/main" count="4972" uniqueCount="203">
  <si>
    <t>Ghi chú</t>
  </si>
  <si>
    <t>Họ và Tên</t>
  </si>
  <si>
    <t>Chức Vụ</t>
  </si>
  <si>
    <t>Mã NV</t>
  </si>
  <si>
    <t>Thu nhập theo ngày công</t>
  </si>
  <si>
    <t>Tổng thu nhập</t>
  </si>
  <si>
    <t>Các Khoản Khấu Trừ</t>
  </si>
  <si>
    <t>Còn Lại</t>
  </si>
  <si>
    <t>Tạm Ứng</t>
  </si>
  <si>
    <t>Thực Lãnh</t>
  </si>
  <si>
    <t>Ký Nhận</t>
  </si>
  <si>
    <t>Ghi Chú</t>
  </si>
  <si>
    <t>BHXH</t>
  </si>
  <si>
    <t>BHYT</t>
  </si>
  <si>
    <t>Lập biểu</t>
  </si>
  <si>
    <t>Cộng (Giờ)</t>
  </si>
  <si>
    <t>BT</t>
  </si>
  <si>
    <t>CN</t>
  </si>
  <si>
    <t>số giờ</t>
  </si>
  <si>
    <t>thành tiền</t>
  </si>
  <si>
    <t>STT</t>
  </si>
  <si>
    <t>MNV</t>
  </si>
  <si>
    <t>Họ và Tên:</t>
  </si>
  <si>
    <t>Giám đốc</t>
  </si>
  <si>
    <t>Tạm ứng</t>
  </si>
  <si>
    <t>Số người phụ thuộc</t>
  </si>
  <si>
    <t>TỔNG CỘNG</t>
  </si>
  <si>
    <t>Thu nhập ngày công</t>
  </si>
  <si>
    <t>Tổng ngày công</t>
  </si>
  <si>
    <t>Stt</t>
  </si>
  <si>
    <t>Chức
vụ</t>
  </si>
  <si>
    <t>Giờ công</t>
  </si>
  <si>
    <t>TC</t>
  </si>
  <si>
    <t>BT,CN</t>
  </si>
  <si>
    <t>Tham gia BH</t>
  </si>
  <si>
    <t>BHTN</t>
  </si>
  <si>
    <t>CẬP NHẬT THÔNG TIN NGƯỜI LAO ĐỘNG  HÀNG THÁNG</t>
  </si>
  <si>
    <t>Phụ cấp</t>
  </si>
  <si>
    <t>Ngày trong tháng</t>
  </si>
  <si>
    <t>Khác</t>
  </si>
  <si>
    <t>Tham gia công đoàn</t>
  </si>
  <si>
    <t>Số ngày</t>
  </si>
  <si>
    <t xml:space="preserve">Tăng ca </t>
  </si>
  <si>
    <t>Ngày lễ</t>
  </si>
  <si>
    <t>Nghỉ việc riêng có lương</t>
  </si>
  <si>
    <t>Nghỉ không lương</t>
  </si>
  <si>
    <t>Nghỉ phép năm</t>
  </si>
  <si>
    <t>Tổng công thực tế</t>
  </si>
  <si>
    <t>Ro: Nghỉ việc riêng không lương</t>
  </si>
  <si>
    <t>F: Phép năm</t>
  </si>
  <si>
    <t>B: Nghỉ bù</t>
  </si>
  <si>
    <t>M: Nghỉ đám cưới</t>
  </si>
  <si>
    <t>TL: Tang lễ</t>
  </si>
  <si>
    <t>TC: Tăng ca</t>
  </si>
  <si>
    <t>O: Nghỉ ốm</t>
  </si>
  <si>
    <t>Co: Nghỉ con ốm</t>
  </si>
  <si>
    <t>L: Nghỉ lễ</t>
  </si>
  <si>
    <t>Long An, Ngày     tháng     năm 2012</t>
  </si>
  <si>
    <t>Lương căn bản</t>
  </si>
  <si>
    <t>Chuyên cần</t>
  </si>
  <si>
    <t>Cơm</t>
  </si>
  <si>
    <t>Ngày công
trong tháng</t>
  </si>
  <si>
    <t>Ngày công hành chính</t>
  </si>
  <si>
    <t>Người lập biểu</t>
  </si>
  <si>
    <t>BP: Quản lý Xưởng</t>
  </si>
  <si>
    <t>Số điện thoại: 072.3850606 - Fax: 072.3850608</t>
  </si>
  <si>
    <t>BP: Quản lý xưởng</t>
  </si>
  <si>
    <t>ALX001</t>
  </si>
  <si>
    <t>ALX002</t>
  </si>
  <si>
    <t>ALX003</t>
  </si>
  <si>
    <t>ALX004</t>
  </si>
  <si>
    <t>ALX005</t>
  </si>
  <si>
    <t>Mai Út Hiền</t>
  </si>
  <si>
    <t>Cơ Điện</t>
  </si>
  <si>
    <t>Nguyễn Thị Xuân Thảo</t>
  </si>
  <si>
    <t>KCS</t>
  </si>
  <si>
    <t>x</t>
  </si>
  <si>
    <t>Võ Thị Út</t>
  </si>
  <si>
    <t>ALVP001</t>
  </si>
  <si>
    <t>Nguyễn Thiện Duy</t>
  </si>
  <si>
    <t>ALVP002</t>
  </si>
  <si>
    <t>Tài xế</t>
  </si>
  <si>
    <t>ALVP003</t>
  </si>
  <si>
    <t>Nguyễn Văn Sẽ</t>
  </si>
  <si>
    <t>Kỹ Thuật</t>
  </si>
  <si>
    <t>ALVP004</t>
  </si>
  <si>
    <t>Võ Uyên Phương</t>
  </si>
  <si>
    <t>LĐ- TL</t>
  </si>
  <si>
    <t>ALVP005</t>
  </si>
  <si>
    <t>ALVP006</t>
  </si>
  <si>
    <t>Lê Nguyễn Huy Cường</t>
  </si>
  <si>
    <t>XNK</t>
  </si>
  <si>
    <t>ALVP007</t>
  </si>
  <si>
    <t>Nguyễn Văn Bé Tư</t>
  </si>
  <si>
    <t>ALVP008</t>
  </si>
  <si>
    <t>Nhân sự</t>
  </si>
  <si>
    <t>ALTP001</t>
  </si>
  <si>
    <t>ALTP002</t>
  </si>
  <si>
    <t>ALTP003</t>
  </si>
  <si>
    <t>ALTP004</t>
  </si>
  <si>
    <t>ALTP005</t>
  </si>
  <si>
    <t>ALTP006</t>
  </si>
  <si>
    <t>ALTP007</t>
  </si>
  <si>
    <t>ALTP008</t>
  </si>
  <si>
    <t>ALTP009</t>
  </si>
  <si>
    <t>ALTP010</t>
  </si>
  <si>
    <t>ALTP011</t>
  </si>
  <si>
    <t>ALTP012</t>
  </si>
  <si>
    <t>ALTP013</t>
  </si>
  <si>
    <t>ALTP014</t>
  </si>
  <si>
    <t>ALTP015</t>
  </si>
  <si>
    <t>ALTP016</t>
  </si>
  <si>
    <t>ALTP017</t>
  </si>
  <si>
    <t>ALTP018</t>
  </si>
  <si>
    <t>ALTP019</t>
  </si>
  <si>
    <t>ALTP020</t>
  </si>
  <si>
    <t>ALTP021</t>
  </si>
  <si>
    <t>ALTP022</t>
  </si>
  <si>
    <t>ALTP023</t>
  </si>
  <si>
    <t>ALTP024</t>
  </si>
  <si>
    <t>ALTP025</t>
  </si>
  <si>
    <t>ALTP026</t>
  </si>
  <si>
    <t>ALTP027</t>
  </si>
  <si>
    <t>ALTP028</t>
  </si>
  <si>
    <t>Công nhân</t>
  </si>
  <si>
    <t>BP: Văn phòng</t>
  </si>
  <si>
    <t>ALTN001</t>
  </si>
  <si>
    <t>ALTN002</t>
  </si>
  <si>
    <t>ALTN003</t>
  </si>
  <si>
    <t>ALTN004</t>
  </si>
  <si>
    <t>ALTN005</t>
  </si>
  <si>
    <t>ALTN006</t>
  </si>
  <si>
    <t>ALTN007</t>
  </si>
  <si>
    <t>ALTN008</t>
  </si>
  <si>
    <t>ALTN009</t>
  </si>
  <si>
    <t>ALTN010</t>
  </si>
  <si>
    <t>ALTN011</t>
  </si>
  <si>
    <t>Nguyễn Văn Bé Hai</t>
  </si>
  <si>
    <t>Thạch Tiền</t>
  </si>
  <si>
    <t>Hứa Hậu</t>
  </si>
  <si>
    <t>Nguyễn Văn Tâm</t>
  </si>
  <si>
    <t>Sơn Lét</t>
  </si>
  <si>
    <t>T01</t>
  </si>
  <si>
    <t>T02</t>
  </si>
  <si>
    <t>T03</t>
  </si>
  <si>
    <t>T04</t>
  </si>
  <si>
    <t>T05</t>
  </si>
  <si>
    <t>T06</t>
  </si>
  <si>
    <t>T07</t>
  </si>
  <si>
    <t>T08</t>
  </si>
  <si>
    <t>T09</t>
  </si>
  <si>
    <t>T10</t>
  </si>
  <si>
    <t>T11</t>
  </si>
  <si>
    <t>T12</t>
  </si>
  <si>
    <t>BP: Thành Phẩm &amp; Tiếp Nhận</t>
  </si>
  <si>
    <t>BP: Thành phẩm &amp; Tiếp Nhận</t>
  </si>
  <si>
    <t xml:space="preserve"> Lâm Thị Mộng Kiều </t>
  </si>
  <si>
    <t>Huỳnh Thị Hường</t>
  </si>
  <si>
    <t>Nguyễn Thị Rong</t>
  </si>
  <si>
    <t>Sơn Thị Nil</t>
  </si>
  <si>
    <t>Huỳnh Thị Bé Tha</t>
  </si>
  <si>
    <t>Huỳnh Thị Bé Thi</t>
  </si>
  <si>
    <t>Nguyễn Thị Kim Hồng</t>
  </si>
  <si>
    <t>Nguyễn Thị Lựu</t>
  </si>
  <si>
    <t>Lý Thị Được</t>
  </si>
  <si>
    <t>Lý La Quan</t>
  </si>
  <si>
    <t>Trà Thị Soi</t>
  </si>
  <si>
    <t>Nguyễn Thị Diễm Hương</t>
  </si>
  <si>
    <t>Sơn Thị Muỗi Tron</t>
  </si>
  <si>
    <t>Sơn Thị Thương</t>
  </si>
  <si>
    <t>Thạch Thị Som Ươne</t>
  </si>
  <si>
    <t>Huỳnh Thị Như</t>
  </si>
  <si>
    <t>Sơn Thị Chành Ny</t>
  </si>
  <si>
    <t>Sơn Thị Chành Đa</t>
  </si>
  <si>
    <t>TQL</t>
  </si>
  <si>
    <t>SLĐ</t>
  </si>
  <si>
    <t>TL - Chi</t>
  </si>
  <si>
    <t>Nghỉ bệnh dài hạn</t>
  </si>
  <si>
    <t>Nguyễn Thị Thiết</t>
  </si>
  <si>
    <t>Trần Thị Bích Phượng</t>
  </si>
  <si>
    <t>ALTN012</t>
  </si>
  <si>
    <t>Trần Nhiên</t>
  </si>
  <si>
    <t>Sơn Thị Trường Sa</t>
  </si>
  <si>
    <t>Lâm Thị Sà Mít</t>
  </si>
  <si>
    <t>Trần Thị Toan</t>
  </si>
  <si>
    <t>Nguyễn Hữu Nhơn</t>
  </si>
  <si>
    <t>Huỳnh Minh Hiếu</t>
  </si>
  <si>
    <t>Lý Thị Sà Kha</t>
  </si>
  <si>
    <t>Thạch Giang</t>
  </si>
  <si>
    <t>Thạch Quyền</t>
  </si>
  <si>
    <t>Lâm Lin</t>
  </si>
  <si>
    <t>Lâm Chanh Đa Ra</t>
  </si>
  <si>
    <t>Nguyễn Trường Giang</t>
  </si>
  <si>
    <t>L</t>
  </si>
  <si>
    <t>Dương Thanh Tuấn</t>
  </si>
  <si>
    <t>Phạm Thành Đô</t>
  </si>
  <si>
    <t>ALVP009</t>
  </si>
  <si>
    <t>Trần Văn Đoạn</t>
  </si>
  <si>
    <t>ALVP008'</t>
  </si>
  <si>
    <t>Sơn Pép</t>
  </si>
  <si>
    <t xml:space="preserve"> Lâm Thị Mộng Thường</t>
  </si>
  <si>
    <t>Nguyễn Thị Mỹ Phương</t>
  </si>
  <si>
    <t>Nguyễn Thiện Duyệt</t>
  </si>
</sst>
</file>

<file path=xl/styles.xml><?xml version="1.0" encoding="utf-8"?>
<styleSheet xmlns="http://schemas.openxmlformats.org/spreadsheetml/2006/main">
  <numFmts count="79">
    <numFmt numFmtId="6" formatCode="&quot;$&quot;#,##0_);[Red]\(&quot;$&quot;#,##0\)"/>
    <numFmt numFmtId="42" formatCode="_(&quot;$&quot;* #,##0_);_(&quot;$&quot;* \(#,##0\);_(&quot;$&quot;* &quot;-&quot;_);_(@_)"/>
    <numFmt numFmtId="41" formatCode="_(* #,##0_);_(* \(#,##0\);_(* &quot;-&quot;_);_(@_)"/>
    <numFmt numFmtId="43" formatCode="_(* #,##0.00_);_(* \(#,##0.00\);_(* &quot;-&quot;??_);_(@_)"/>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_(* #,##0.0_);_(* \(#,##0.0\);_(* &quot;-&quot;??_);_(@_)"/>
    <numFmt numFmtId="169" formatCode="_(* #,##0_);_(* \(#,##0\);_(* &quot;-&quot;??_);_(@_)"/>
    <numFmt numFmtId="170" formatCode="0.000"/>
    <numFmt numFmtId="171" formatCode="_(* #,##0.000_);_(* \(#,##0.000\);_(* &quot;-&quot;??_);_(@_)"/>
    <numFmt numFmtId="172" formatCode="_(* #,##0.0000_);_(* \(#,##0.0000\);_(* &quot;-&quot;??_);_(@_)"/>
    <numFmt numFmtId="173" formatCode="&quot;C&quot;#,##0_);[Red]\(&quot;C&quot;#,##0\)"/>
    <numFmt numFmtId="174" formatCode="0##,###.00"/>
    <numFmt numFmtId="175" formatCode="&quot;\&quot;#,##0;[Red]&quot;\&quot;\-#,##0"/>
    <numFmt numFmtId="176" formatCode="&quot;\&quot;#,##0.00;[Red]&quot;\&quot;\-#,##0.00"/>
    <numFmt numFmtId="177" formatCode="#,##0\ &quot;$&quot;_);[Red]\(#,##0\ &quot;$&quot;\)"/>
    <numFmt numFmtId="178" formatCode="&quot;$&quot;###,0&quot;.&quot;00_);[Red]\(&quot;$&quot;###,0&quot;.&quot;00\)"/>
    <numFmt numFmtId="179" formatCode="_-* #,##0\ _k_r_-;\-* #,##0\ _k_r_-;_-* &quot;-&quot;\ _k_r_-;_-@_-"/>
    <numFmt numFmtId="180" formatCode="m/d"/>
    <numFmt numFmtId="181" formatCode="00.000"/>
    <numFmt numFmtId="182" formatCode="_-&quot;£&quot;* #,##0_-;\-&quot;£&quot;* #,##0_-;_-&quot;£&quot;* &quot;-&quot;_-;_-@_-"/>
    <numFmt numFmtId="183" formatCode="_-&quot;£&quot;* #,##0.00_-;\-&quot;£&quot;* #,##0.00_-;_-&quot;£&quot;* &quot;-&quot;??_-;_-@_-"/>
    <numFmt numFmtId="184" formatCode="#,##0\ &quot;F&quot;;[Red]\-#,##0\ &quot;F&quot;"/>
    <numFmt numFmtId="185" formatCode="#,##0.00\ &quot;F&quot;;\-#,##0.00\ &quot;F&quot;"/>
    <numFmt numFmtId="186" formatCode="#,##0.00\ &quot;F&quot;;[Red]\-#,##0.00\ &quot;F&quot;"/>
    <numFmt numFmtId="187" formatCode="_-* #,##0\ &quot;F&quot;_-;\-* #,##0\ &quot;F&quot;_-;_-* &quot;-&quot;\ &quot;F&quot;_-;_-@_-"/>
    <numFmt numFmtId="188" formatCode="&quot;ß&quot;#,##0;\-&quot;&quot;\ß&quot;&quot;#,##0"/>
    <numFmt numFmtId="189" formatCode="\t0.00%"/>
    <numFmt numFmtId="190" formatCode="\t#\ ??/??"/>
    <numFmt numFmtId="191" formatCode="#,##0;\(#,##0\)"/>
    <numFmt numFmtId="192" formatCode="&quot;?&quot;#,##0;&quot;?&quot;\-#,##0"/>
    <numFmt numFmtId="193" formatCode="##,###.##"/>
    <numFmt numFmtId="194" formatCode="##.##%"/>
    <numFmt numFmtId="195" formatCode="##,##0.##"/>
    <numFmt numFmtId="196" formatCode="#0.##"/>
    <numFmt numFmtId="197" formatCode="##,###.####"/>
    <numFmt numFmtId="198" formatCode="###.###"/>
    <numFmt numFmtId="199" formatCode="###,###"/>
    <numFmt numFmtId="200" formatCode="#,###%"/>
    <numFmt numFmtId="201" formatCode="##,##0%"/>
    <numFmt numFmtId="202" formatCode="##.##"/>
    <numFmt numFmtId="203" formatCode="_-* #,##0\ _F_-;\-* #,##0\ _F_-;_-* &quot;-&quot;\ _F_-;_-@_-"/>
    <numFmt numFmtId="204" formatCode="_-* #,##0.00\ &quot;F&quot;_-;\-* #,##0.00\ &quot;F&quot;_-;_-* &quot;-&quot;??\ &quot;F&quot;_-;_-@_-"/>
    <numFmt numFmtId="205" formatCode="_-* #,##0.00\ _F_-;\-* #,##0.00\ _F_-;_-* &quot;-&quot;??\ _F_-;_-@_-"/>
    <numFmt numFmtId="206" formatCode="_-* #,##0\ _V_N_D_-;\-* #,##0\ _V_N_D_-;_-* &quot;-&quot;\ _V_N_D_-;_-@_-"/>
    <numFmt numFmtId="207" formatCode="_-* #,##0.00\ _V_N_D_-;\-* #,##0.00\ _V_N_D_-;_-* &quot;-&quot;??\ _V_N_D_-;_-@_-"/>
    <numFmt numFmtId="208" formatCode="_ * #,##0_ ;_ * &quot;\&quot;&quot;\&quot;&quot;\&quot;&quot;\&quot;&quot;\&quot;&quot;\&quot;&quot;\&quot;&quot;\&quot;&quot;\&quot;&quot;\&quot;&quot;\&quot;&quot;\&quot;\-#,##0_ ;_ * &quot;-&quot;_ ;_ @_ "/>
    <numFmt numFmtId="209" formatCode="_ &quot;\&quot;* #,##0.00_ ;_ &quot;\&quot;* &quot;\&quot;&quot;\&quot;&quot;\&quot;&quot;\&quot;&quot;\&quot;&quot;\&quot;&quot;\&quot;&quot;\&quot;&quot;\&quot;&quot;\&quot;&quot;\&quot;&quot;\&quot;\-#,##0.00_ ;_ &quot;\&quot;* &quot;-&quot;??_ ;_ @_ "/>
    <numFmt numFmtId="210" formatCode="_ * #,##0.00_ ;_ * &quot;\&quot;&quot;\&quot;&quot;\&quot;&quot;\&quot;&quot;\&quot;&quot;\&quot;&quot;\&quot;&quot;\&quot;&quot;\&quot;&quot;\&quot;&quot;\&quot;&quot;\&quot;\-#,##0.00_ ;_ * &quot;-&quot;??_ ;_ @_ "/>
    <numFmt numFmtId="211" formatCode="&quot;\&quot;#,##0;&quot;\&quot;&quot;\&quot;&quot;\&quot;&quot;\&quot;&quot;\&quot;&quot;\&quot;&quot;\&quot;&quot;\&quot;&quot;\&quot;&quot;\&quot;&quot;\&quot;&quot;\&quot;&quot;\&quot;&quot;\&quot;\-#,##0"/>
    <numFmt numFmtId="212" formatCode="&quot;\&quot;#,##0;[Red]&quot;\&quot;&quot;\&quot;&quot;\&quot;&quot;\&quot;&quot;\&quot;&quot;\&quot;&quot;\&quot;&quot;\&quot;&quot;\&quot;&quot;\&quot;&quot;\&quot;&quot;\&quot;&quot;\&quot;&quot;\&quot;\-#,##0"/>
    <numFmt numFmtId="213" formatCode="&quot;\&quot;#,##0.00;&quot;\&quot;&quot;\&quot;&quot;\&quot;&quot;\&quot;&quot;\&quot;&quot;\&quot;&quot;\&quot;&quot;\&quot;&quot;\&quot;&quot;\&quot;&quot;\&quot;&quot;\&quot;&quot;\&quot;&quot;\&quot;\-#,##0.00"/>
    <numFmt numFmtId="214" formatCode="&quot;\&quot;#,##0.00;[Red]&quot;\&quot;&quot;\&quot;&quot;\&quot;&quot;\&quot;&quot;\&quot;&quot;\&quot;&quot;\&quot;&quot;\&quot;&quot;\&quot;&quot;\&quot;&quot;\&quot;&quot;\&quot;&quot;\&quot;&quot;\&quot;\-#,##0.00"/>
    <numFmt numFmtId="215" formatCode="_ &quot;\&quot;* #,##0_ ;_ &quot;\&quot;* &quot;\&quot;&quot;\&quot;&quot;\&quot;&quot;\&quot;&quot;\&quot;&quot;\&quot;&quot;\&quot;&quot;\&quot;&quot;\&quot;&quot;\&quot;&quot;\&quot;&quot;\&quot;&quot;\&quot;\-#,##0_ ;_ &quot;\&quot;* &quot;-&quot;_ ;_ @_ "/>
    <numFmt numFmtId="216" formatCode="_ &quot;\&quot;* #,##0_ ;_ &quot;\&quot;* &quot;\&quot;&quot;\&quot;&quot;\&quot;&quot;\&quot;&quot;\&quot;&quot;\&quot;&quot;\&quot;&quot;\&quot;&quot;\&quot;&quot;\&quot;&quot;\&quot;&quot;\&quot;&quot;\&quot;&quot;\&quot;\-#,##0_ ;_ &quot;\&quot;* &quot;-&quot;_ ;_ @_ "/>
    <numFmt numFmtId="217" formatCode="m\o\n\th\ \D\,\ \y\y\y\y"/>
    <numFmt numFmtId="218" formatCode="_ * #,##0_ ;_ * \-#,##0_ ;_ * &quot;-&quot;_ ;_ @_ "/>
    <numFmt numFmtId="219" formatCode="_ * #,##0.00_ ;_ * \-#,##0.00_ ;_ * &quot;-&quot;??_ ;_ @_ "/>
    <numFmt numFmtId="220" formatCode="_-* #,##0\ &quot;$&quot;_-;\-* #,##0\ &quot;$&quot;_-;_-* &quot;-&quot;\ &quot;$&quot;_-;_-@_-"/>
    <numFmt numFmtId="221" formatCode="_-* #,##0\ _$_-;\-* #,##0\ _$_-;_-* &quot;-&quot;\ _$_-;_-@_-"/>
    <numFmt numFmtId="222" formatCode="_ &quot;\&quot;* #,##0.00_ ;_ &quot;\&quot;* \-#,##0.00_ ;_ &quot;\&quot;* &quot;-&quot;??_ ;_ @_ "/>
    <numFmt numFmtId="223" formatCode="_(&quot;$&quot;\ * #,##0_);_(&quot;$&quot;\ * \(#,##0\);_(&quot;$&quot;\ * &quot;-&quot;_);_(@_)"/>
    <numFmt numFmtId="224" formatCode="_-* #,##0\ &quot;ñ&quot;_-;\-* #,##0\ &quot;ñ&quot;_-;_-* &quot;-&quot;\ &quot;ñ&quot;_-;_-@_-"/>
    <numFmt numFmtId="225" formatCode="_-* #,##0\ _ñ_-;\-* #,##0\ _ñ_-;_-* &quot;-&quot;\ _ñ_-;_-@_-"/>
    <numFmt numFmtId="226" formatCode="_-* #,##0.00\ _ñ_-;\-* #,##0.00\ _ñ_-;_-* &quot;-&quot;??\ _ñ_-;_-@_-"/>
    <numFmt numFmtId="227" formatCode="_-&quot;ñ&quot;* #,##0_-;\-&quot;ñ&quot;* #,##0_-;_-&quot;ñ&quot;* &quot;-&quot;_-;_-@_-"/>
    <numFmt numFmtId="228" formatCode="&quot;SFr.&quot;\ #,##0.00;[Red]&quot;SFr.&quot;\ \-#,##0.00"/>
    <numFmt numFmtId="229" formatCode="_ &quot;SFr.&quot;\ * #,##0_ ;_ &quot;SFr.&quot;\ * \-#,##0_ ;_ &quot;SFr.&quot;\ * &quot;-&quot;_ ;_ @_ "/>
    <numFmt numFmtId="230" formatCode="_-* #,##0_-;&quot;\&quot;\!\-* #,##0_-;_-* &quot;-&quot;_-;_-@_-"/>
    <numFmt numFmtId="231" formatCode="_-* #,##0.00\ _k_r_._-;\-* #,##0.00\ _k_r_._-;_-* &quot;-&quot;??\ _k_r_._-;_-@_-"/>
    <numFmt numFmtId="232" formatCode="#,##0.00\ \ "/>
    <numFmt numFmtId="233" formatCode="_ * #,##0_ ;_ * \-#,##0_ ;_ * &quot;-&quot;??_ ;_ @_ "/>
    <numFmt numFmtId="234" formatCode="_-* #,##0\ &quot;€&quot;_-;\-* #,##0\ &quot;€&quot;_-;_-* &quot;-&quot;\ &quot;€&quot;_-;_-@_-"/>
    <numFmt numFmtId="235" formatCode="_-* #,##0.00\ &quot;€&quot;_-;\-* #,##0.00\ &quot;€&quot;_-;_-* &quot;-&quot;??\ &quot;€&quot;_-;_-@_-"/>
    <numFmt numFmtId="236" formatCode="dd"/>
    <numFmt numFmtId="237" formatCode="0.0"/>
    <numFmt numFmtId="238" formatCode="#,##0.0_);\(#,##0.0\)"/>
  </numFmts>
  <fonts count="127">
    <font>
      <sz val="10"/>
      <name val="Arial"/>
    </font>
    <font>
      <sz val="10"/>
      <name val="Arial"/>
    </font>
    <font>
      <sz val="10"/>
      <name val=".VnTime"/>
      <family val="2"/>
    </font>
    <font>
      <b/>
      <sz val="10"/>
      <name val="SVNtimes new roman"/>
      <family val="2"/>
    </font>
    <font>
      <sz val="10"/>
      <name val="VNI-Helve-Condense"/>
    </font>
    <font>
      <sz val="11"/>
      <name val="??"/>
      <family val="3"/>
    </font>
    <font>
      <sz val="10"/>
      <name val="VNI-Times"/>
    </font>
    <font>
      <sz val="12"/>
      <name val="???"/>
    </font>
    <font>
      <sz val="12"/>
      <name val="바탕체"/>
      <family val="1"/>
      <charset val="129"/>
    </font>
    <font>
      <sz val="12"/>
      <name val="바탕체"/>
      <family val="1"/>
    </font>
    <font>
      <sz val="10"/>
      <name val=".VnArial"/>
      <family val="2"/>
    </font>
    <font>
      <sz val="12"/>
      <name val="????"/>
      <charset val="136"/>
    </font>
    <font>
      <sz val="11"/>
      <name val="??"/>
      <family val="3"/>
      <charset val="129"/>
    </font>
    <font>
      <sz val="12"/>
      <name val="???"/>
      <family val="1"/>
      <charset val="129"/>
    </font>
    <font>
      <sz val="10"/>
      <name val="Helv"/>
      <family val="2"/>
    </font>
    <font>
      <sz val="12"/>
      <name val="Vni-times"/>
    </font>
    <font>
      <sz val="10"/>
      <name val="Helv"/>
    </font>
    <font>
      <sz val="10"/>
      <name val="Arial"/>
      <family val="2"/>
    </font>
    <font>
      <b/>
      <u/>
      <sz val="14"/>
      <color indexed="8"/>
      <name val=".VnBook-AntiquaH"/>
      <family val="2"/>
    </font>
    <font>
      <sz val="12"/>
      <color indexed="8"/>
      <name val="¹ÙÅÁÃ¼"/>
      <family val="1"/>
      <charset val="129"/>
    </font>
    <font>
      <i/>
      <sz val="12"/>
      <color indexed="8"/>
      <name val=".VnBook-AntiquaH"/>
      <family val="2"/>
    </font>
    <font>
      <sz val="11"/>
      <color indexed="8"/>
      <name val="Calibri"/>
      <family val="2"/>
    </font>
    <font>
      <b/>
      <sz val="12"/>
      <color indexed="8"/>
      <name val=".VnBook-Antiqua"/>
      <family val="2"/>
    </font>
    <font>
      <i/>
      <sz val="12"/>
      <color indexed="8"/>
      <name val=".VnBook-Antiqua"/>
      <family val="2"/>
    </font>
    <font>
      <sz val="11"/>
      <color indexed="9"/>
      <name val="Calibri"/>
      <family val="2"/>
    </font>
    <font>
      <sz val="11"/>
      <name val="VNtimes new roman"/>
      <family val="2"/>
    </font>
    <font>
      <sz val="12"/>
      <name val="¹UAAA¼"/>
      <family val="3"/>
      <charset val="129"/>
    </font>
    <font>
      <sz val="12"/>
      <name val="¹ÙÅÁÃ¼"/>
      <charset val="129"/>
    </font>
    <font>
      <sz val="11"/>
      <color indexed="20"/>
      <name val="Calibri"/>
      <family val="2"/>
    </font>
    <font>
      <sz val="12"/>
      <name val="Tms Rmn"/>
    </font>
    <font>
      <sz val="10"/>
      <name val="Times New Roman"/>
      <family val="1"/>
    </font>
    <font>
      <sz val="11"/>
      <name val="µ¸¿ò"/>
      <charset val="129"/>
    </font>
    <font>
      <b/>
      <sz val="11"/>
      <color indexed="52"/>
      <name val="Calibri"/>
      <family val="2"/>
    </font>
    <font>
      <b/>
      <sz val="10"/>
      <name val="Helv"/>
    </font>
    <font>
      <b/>
      <sz val="8"/>
      <color indexed="12"/>
      <name val="Arial"/>
      <family val="2"/>
    </font>
    <font>
      <sz val="8"/>
      <color indexed="8"/>
      <name val="Arial"/>
      <family val="2"/>
    </font>
    <font>
      <sz val="8"/>
      <name val="SVNtimes new roman"/>
      <family val="2"/>
    </font>
    <font>
      <b/>
      <sz val="11"/>
      <color indexed="9"/>
      <name val="Calibri"/>
      <family val="2"/>
    </font>
    <font>
      <sz val="11"/>
      <name val="VNcentury Gothic"/>
    </font>
    <font>
      <b/>
      <sz val="15"/>
      <name val="VNcentury Gothic"/>
    </font>
    <font>
      <sz val="12"/>
      <name val="SVNtimes new roman"/>
      <family val="2"/>
    </font>
    <font>
      <sz val="10"/>
      <name val="VNtimes new roman"/>
      <family val="2"/>
    </font>
    <font>
      <sz val="10"/>
      <name val="SVNtimes new roman"/>
    </font>
    <font>
      <sz val="10"/>
      <color indexed="8"/>
      <name val="Arial"/>
      <family val="2"/>
    </font>
    <font>
      <sz val="1"/>
      <color indexed="8"/>
      <name val="Courier"/>
      <family val="3"/>
    </font>
    <font>
      <i/>
      <sz val="11"/>
      <color indexed="23"/>
      <name val="Calibri"/>
      <family val="2"/>
    </font>
    <font>
      <sz val="11"/>
      <color indexed="17"/>
      <name val="Calibri"/>
      <family val="2"/>
    </font>
    <font>
      <sz val="8"/>
      <name val="Arial"/>
      <family val="2"/>
    </font>
    <font>
      <b/>
      <sz val="12"/>
      <name val="Helv"/>
    </font>
    <font>
      <b/>
      <sz val="12"/>
      <name val="Arial"/>
      <family val="2"/>
    </font>
    <font>
      <b/>
      <sz val="15"/>
      <color indexed="56"/>
      <name val="Calibri"/>
      <family val="2"/>
    </font>
    <font>
      <b/>
      <sz val="13"/>
      <color indexed="56"/>
      <name val="Calibri"/>
      <family val="2"/>
    </font>
    <font>
      <b/>
      <sz val="11"/>
      <color indexed="56"/>
      <name val="Calibri"/>
      <family val="2"/>
    </font>
    <font>
      <b/>
      <sz val="18"/>
      <name val="Arial"/>
      <family val="2"/>
    </font>
    <font>
      <b/>
      <sz val="12"/>
      <name val="Arial"/>
      <family val="2"/>
    </font>
    <font>
      <b/>
      <sz val="14"/>
      <name val=".VnTimeH"/>
      <family val="2"/>
    </font>
    <font>
      <sz val="12"/>
      <name val="NTTimes/Cyrillic"/>
    </font>
    <font>
      <sz val="11"/>
      <color indexed="62"/>
      <name val="Calibri"/>
      <family val="2"/>
    </font>
    <font>
      <sz val="10"/>
      <name val="VNI-Helve"/>
    </font>
    <font>
      <sz val="12"/>
      <name val=".VnTime"/>
      <family val="2"/>
    </font>
    <font>
      <sz val="10"/>
      <name val="VNI-Avo"/>
    </font>
    <font>
      <sz val="16"/>
      <name val="VNI-Times"/>
    </font>
    <font>
      <sz val="11"/>
      <color indexed="52"/>
      <name val="Calibri"/>
      <family val="2"/>
    </font>
    <font>
      <sz val="10"/>
      <name val="MS Sans Serif"/>
      <family val="2"/>
    </font>
    <font>
      <b/>
      <i/>
      <sz val="12"/>
      <name val=".VnAristote"/>
      <family val="2"/>
    </font>
    <font>
      <b/>
      <sz val="11"/>
      <name val="Helv"/>
    </font>
    <font>
      <sz val="12"/>
      <name val="Arial"/>
      <family val="2"/>
    </font>
    <font>
      <sz val="11"/>
      <color indexed="60"/>
      <name val="Calibri"/>
      <family val="2"/>
    </font>
    <font>
      <sz val="7"/>
      <name val="Small Fonts"/>
      <family val="2"/>
    </font>
    <font>
      <sz val="10"/>
      <name val="Courier"/>
      <family val="3"/>
    </font>
    <font>
      <sz val="12"/>
      <name val="VNtimes new roman"/>
      <family val="2"/>
    </font>
    <font>
      <sz val="10"/>
      <name val="Times New Roman"/>
      <family val="1"/>
    </font>
    <font>
      <b/>
      <sz val="11"/>
      <color indexed="63"/>
      <name val="Calibri"/>
      <family val="2"/>
    </font>
    <font>
      <sz val="13"/>
      <name val=".VnTime"/>
      <family val="2"/>
    </font>
    <font>
      <sz val="13"/>
      <name val=".VnTime"/>
      <family val="2"/>
    </font>
    <font>
      <sz val="12"/>
      <name val=".VnTime"/>
      <family val="2"/>
    </font>
    <font>
      <b/>
      <sz val="12"/>
      <name val=".VnTime"/>
      <family val="2"/>
    </font>
    <font>
      <b/>
      <sz val="11"/>
      <name val="Times New Roman"/>
      <family val="1"/>
    </font>
    <font>
      <sz val="10"/>
      <name val=".VnArial Narrow"/>
      <family val="2"/>
    </font>
    <font>
      <b/>
      <sz val="18"/>
      <color indexed="56"/>
      <name val="Cambria"/>
      <family val="2"/>
    </font>
    <font>
      <b/>
      <sz val="11"/>
      <color indexed="8"/>
      <name val="Calibri"/>
      <family val="2"/>
    </font>
    <font>
      <sz val="8"/>
      <name val="VN Helvetica"/>
    </font>
    <font>
      <sz val="11"/>
      <color indexed="10"/>
      <name val="Calibri"/>
      <family val="2"/>
    </font>
    <font>
      <sz val="14"/>
      <name val=".VnArial"/>
      <family val="2"/>
    </font>
    <font>
      <sz val="11"/>
      <name val="NTTimes/Cyrillic"/>
    </font>
    <font>
      <sz val="16"/>
      <name val="AngsanaUPC"/>
      <family val="3"/>
    </font>
    <font>
      <sz val="14"/>
      <name val="뼻뮝"/>
      <family val="3"/>
      <charset val="129"/>
    </font>
    <font>
      <sz val="12"/>
      <name val="바탕체"/>
      <family val="3"/>
    </font>
    <font>
      <sz val="12"/>
      <name val="뼻뮝"/>
      <family val="1"/>
      <charset val="129"/>
    </font>
    <font>
      <sz val="11"/>
      <name val="돋움"/>
      <family val="3"/>
      <charset val="129"/>
    </font>
    <font>
      <sz val="9"/>
      <name val="Arial"/>
      <family val="2"/>
    </font>
    <font>
      <sz val="10"/>
      <name val="굴림체"/>
      <family val="3"/>
      <charset val="129"/>
    </font>
    <font>
      <sz val="10"/>
      <name val=".VnArial"/>
      <family val="1"/>
    </font>
    <font>
      <sz val="12"/>
      <name val="Courier"/>
      <family val="3"/>
    </font>
    <font>
      <sz val="10"/>
      <name val=" "/>
      <family val="1"/>
      <charset val="136"/>
    </font>
    <font>
      <sz val="12"/>
      <name val="Times New Roman"/>
      <family val="1"/>
    </font>
    <font>
      <sz val="11"/>
      <name val="Times New Roman"/>
      <family val="1"/>
    </font>
    <font>
      <sz val="9"/>
      <name val="Times New Roman"/>
      <family val="1"/>
    </font>
    <font>
      <sz val="8"/>
      <name val="Times New Roman"/>
      <family val="1"/>
    </font>
    <font>
      <sz val="7"/>
      <name val="Times New Roman"/>
      <family val="1"/>
    </font>
    <font>
      <b/>
      <sz val="9"/>
      <name val="Times New Roman"/>
      <family val="1"/>
    </font>
    <font>
      <b/>
      <sz val="14"/>
      <name val="Times New Roman"/>
      <family val="1"/>
    </font>
    <font>
      <b/>
      <sz val="10"/>
      <name val="Times New Roman"/>
      <family val="1"/>
    </font>
    <font>
      <b/>
      <sz val="8"/>
      <name val="Times New Roman"/>
      <family val="1"/>
    </font>
    <font>
      <b/>
      <sz val="16"/>
      <name val="Times New Roman"/>
      <family val="1"/>
    </font>
    <font>
      <b/>
      <sz val="22"/>
      <name val="Times New Roman"/>
      <family val="1"/>
    </font>
    <font>
      <b/>
      <sz val="18"/>
      <name val="Times New Roman"/>
      <family val="1"/>
    </font>
    <font>
      <b/>
      <i/>
      <sz val="14"/>
      <name val="Times New Roman"/>
      <family val="1"/>
    </font>
    <font>
      <sz val="10"/>
      <name val=".VnTime"/>
      <family val="2"/>
    </font>
    <font>
      <u/>
      <sz val="10"/>
      <color indexed="12"/>
      <name val="Arial"/>
      <family val="2"/>
    </font>
    <font>
      <sz val="12"/>
      <color indexed="9"/>
      <name val="Times New Roman"/>
      <family val="1"/>
    </font>
    <font>
      <sz val="9"/>
      <color indexed="10"/>
      <name val="Times New Roman"/>
      <family val="1"/>
    </font>
    <font>
      <sz val="22"/>
      <name val="Times New Roman"/>
      <family val="1"/>
    </font>
    <font>
      <sz val="10"/>
      <color indexed="9"/>
      <name val="Times New Roman"/>
      <family val="1"/>
    </font>
    <font>
      <b/>
      <sz val="10"/>
      <color indexed="10"/>
      <name val="Times New Roman"/>
      <family val="1"/>
    </font>
    <font>
      <sz val="10"/>
      <color indexed="10"/>
      <name val="Times New Roman"/>
      <family val="1"/>
    </font>
    <font>
      <sz val="10"/>
      <color rgb="FFFF0000"/>
      <name val="Times New Roman"/>
      <family val="1"/>
    </font>
    <font>
      <sz val="7"/>
      <color indexed="10"/>
      <name val="Times New Roman"/>
      <family val="1"/>
    </font>
    <font>
      <sz val="12"/>
      <color theme="0"/>
      <name val="Times New Roman"/>
      <family val="1"/>
    </font>
    <font>
      <b/>
      <sz val="22"/>
      <color theme="0"/>
      <name val="Times New Roman"/>
      <family val="1"/>
    </font>
    <font>
      <b/>
      <sz val="8"/>
      <color theme="0"/>
      <name val="Times New Roman"/>
      <family val="1"/>
    </font>
    <font>
      <sz val="10"/>
      <color rgb="FF0070C0"/>
      <name val="Times New Roman"/>
      <family val="1"/>
    </font>
    <font>
      <sz val="11"/>
      <color rgb="FFFF0000"/>
      <name val="Times New Roman"/>
      <family val="1"/>
    </font>
    <font>
      <sz val="11"/>
      <color rgb="FF0070C0"/>
      <name val="Times New Roman"/>
      <family val="1"/>
    </font>
    <font>
      <b/>
      <sz val="9"/>
      <color theme="0"/>
      <name val="Times New Roman"/>
      <family val="1"/>
    </font>
    <font>
      <sz val="10"/>
      <color rgb="FF0000FF"/>
      <name val="Times New Roman"/>
      <family val="1"/>
    </font>
    <font>
      <sz val="11"/>
      <color rgb="FF0000FF"/>
      <name val="Times New Roman"/>
      <family val="1"/>
    </font>
  </fonts>
  <fills count="29">
    <fill>
      <patternFill patternType="none"/>
    </fill>
    <fill>
      <patternFill patternType="gray125"/>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1"/>
        <bgColor indexed="64"/>
      </patternFill>
    </fill>
    <fill>
      <patternFill patternType="solid">
        <fgColor indexed="43"/>
        <bgColor indexed="64"/>
      </patternFill>
    </fill>
    <fill>
      <patternFill patternType="solid">
        <fgColor indexed="9"/>
        <bgColor indexed="64"/>
      </patternFill>
    </fill>
  </fills>
  <borders count="35">
    <border>
      <left/>
      <right/>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right/>
      <top/>
      <bottom style="hair">
        <color indexed="64"/>
      </bottom>
      <diagonal/>
    </border>
    <border>
      <left style="double">
        <color indexed="63"/>
      </left>
      <right style="double">
        <color indexed="63"/>
      </right>
      <top style="double">
        <color indexed="63"/>
      </top>
      <bottom style="double">
        <color indexed="63"/>
      </bottom>
      <diagonal/>
    </border>
    <border>
      <left style="thin">
        <color indexed="64"/>
      </left>
      <right/>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double">
        <color indexed="52"/>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hair">
        <color indexed="64"/>
      </top>
      <bottom style="hair">
        <color indexed="64"/>
      </bottom>
      <diagonal/>
    </border>
    <border>
      <left/>
      <right style="medium">
        <color indexed="0"/>
      </right>
      <top/>
      <bottom/>
      <diagonal/>
    </border>
    <border>
      <left/>
      <right/>
      <top style="thin">
        <color indexed="62"/>
      </top>
      <bottom style="double">
        <color indexed="62"/>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s>
  <cellStyleXfs count="608">
    <xf numFmtId="0" fontId="0" fillId="0" borderId="0"/>
    <xf numFmtId="227" fontId="15" fillId="0" borderId="0" applyFont="0" applyFill="0" applyBorder="0" applyAlignment="0" applyProtection="0"/>
    <xf numFmtId="194" fontId="3" fillId="0" borderId="1">
      <alignment horizontal="center"/>
      <protection hidden="1"/>
    </xf>
    <xf numFmtId="0" fontId="4" fillId="0" borderId="2" applyNumberFormat="0"/>
    <xf numFmtId="181" fontId="5" fillId="0" borderId="0" applyFont="0" applyFill="0" applyBorder="0" applyAlignment="0" applyProtection="0"/>
    <xf numFmtId="203" fontId="6" fillId="0" borderId="0" applyFont="0" applyFill="0" applyBorder="0" applyAlignment="0" applyProtection="0"/>
    <xf numFmtId="192" fontId="5" fillId="0" borderId="0" applyFont="0" applyFill="0" applyBorder="0" applyAlignment="0" applyProtection="0"/>
    <xf numFmtId="0" fontId="9" fillId="0" borderId="0"/>
    <xf numFmtId="219" fontId="10" fillId="0" borderId="0" applyFont="0" applyFill="0" applyBorder="0" applyAlignment="0" applyProtection="0"/>
    <xf numFmtId="218" fontId="10" fillId="0" borderId="0" applyFont="0" applyFill="0" applyBorder="0" applyAlignment="0" applyProtection="0"/>
    <xf numFmtId="165" fontId="11" fillId="0" borderId="0" applyFont="0" applyFill="0" applyBorder="0" applyAlignment="0" applyProtection="0"/>
    <xf numFmtId="9" fontId="12" fillId="0" borderId="0" applyFont="0" applyFill="0" applyBorder="0" applyAlignment="0" applyProtection="0"/>
    <xf numFmtId="0" fontId="13" fillId="0" borderId="0" applyFont="0" applyFill="0" applyBorder="0" applyAlignment="0" applyProtection="0"/>
    <xf numFmtId="0" fontId="14" fillId="0" borderId="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6" fillId="0" borderId="0"/>
    <xf numFmtId="220" fontId="6"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42" fontId="6"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0" fontId="2" fillId="0" borderId="0" applyNumberFormat="0" applyFill="0" applyBorder="0" applyAlignment="0" applyProtection="0"/>
    <xf numFmtId="42" fontId="6" fillId="0" borderId="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227" fontId="15" fillId="0" borderId="0" applyFont="0" applyFill="0" applyBorder="0" applyAlignment="0" applyProtection="0"/>
    <xf numFmtId="167" fontId="15" fillId="0" borderId="0" applyFont="0" applyFill="0" applyBorder="0" applyAlignment="0" applyProtection="0"/>
    <xf numFmtId="43" fontId="6" fillId="0" borderId="0" applyFont="0" applyFill="0" applyBorder="0" applyAlignment="0" applyProtection="0"/>
    <xf numFmtId="219"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19" fontId="6" fillId="0" borderId="0" applyFont="0" applyFill="0" applyBorder="0" applyAlignment="0" applyProtection="0"/>
    <xf numFmtId="0"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26" fontId="6" fillId="0" borderId="0" applyFont="0" applyFill="0" applyBorder="0" applyAlignment="0" applyProtection="0"/>
    <xf numFmtId="165" fontId="15"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220" fontId="6" fillId="0" borderId="0" applyFont="0" applyFill="0" applyBorder="0" applyAlignment="0" applyProtection="0"/>
    <xf numFmtId="42" fontId="6" fillId="0" borderId="0" applyFont="0" applyFill="0" applyBorder="0" applyAlignment="0" applyProtection="0"/>
    <xf numFmtId="187" fontId="6" fillId="0" borderId="0" applyFont="0" applyFill="0" applyBorder="0" applyAlignment="0" applyProtection="0"/>
    <xf numFmtId="223" fontId="6" fillId="0" borderId="0" applyFont="0" applyFill="0" applyBorder="0" applyAlignment="0" applyProtection="0"/>
    <xf numFmtId="187" fontId="6" fillId="0" borderId="0" applyFont="0" applyFill="0" applyBorder="0" applyAlignment="0" applyProtection="0"/>
    <xf numFmtId="224" fontId="6" fillId="0" borderId="0" applyFont="0" applyFill="0" applyBorder="0" applyAlignment="0" applyProtection="0"/>
    <xf numFmtId="43" fontId="6" fillId="0" borderId="0" applyFont="0" applyFill="0" applyBorder="0" applyAlignment="0" applyProtection="0"/>
    <xf numFmtId="219"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19" fontId="6" fillId="0" borderId="0" applyFont="0" applyFill="0" applyBorder="0" applyAlignment="0" applyProtection="0"/>
    <xf numFmtId="0"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26" fontId="6" fillId="0" borderId="0" applyFont="0" applyFill="0" applyBorder="0" applyAlignment="0" applyProtection="0"/>
    <xf numFmtId="167" fontId="15" fillId="0" borderId="0" applyFont="0" applyFill="0" applyBorder="0" applyAlignment="0" applyProtection="0"/>
    <xf numFmtId="41" fontId="6" fillId="0" borderId="0" applyFont="0" applyFill="0" applyBorder="0" applyAlignment="0" applyProtection="0"/>
    <xf numFmtId="218"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18" fontId="6" fillId="0" borderId="0" applyFont="0" applyFill="0" applyBorder="0" applyAlignment="0" applyProtection="0"/>
    <xf numFmtId="203" fontId="15" fillId="0" borderId="0" applyFont="0" applyFill="0" applyBorder="0" applyAlignment="0" applyProtection="0"/>
    <xf numFmtId="221" fontId="6" fillId="0" borderId="0" applyFont="0" applyFill="0" applyBorder="0" applyAlignment="0" applyProtection="0"/>
    <xf numFmtId="203"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25" fontId="6" fillId="0" borderId="0" applyFont="0" applyFill="0" applyBorder="0" applyAlignment="0" applyProtection="0"/>
    <xf numFmtId="187" fontId="15" fillId="0" borderId="0" applyFont="0" applyFill="0" applyBorder="0" applyAlignment="0" applyProtection="0"/>
    <xf numFmtId="220" fontId="6" fillId="0" borderId="0" applyFont="0" applyFill="0" applyBorder="0" applyAlignment="0" applyProtection="0"/>
    <xf numFmtId="42" fontId="6" fillId="0" borderId="0" applyFont="0" applyFill="0" applyBorder="0" applyAlignment="0" applyProtection="0"/>
    <xf numFmtId="187" fontId="6" fillId="0" borderId="0" applyFont="0" applyFill="0" applyBorder="0" applyAlignment="0" applyProtection="0"/>
    <xf numFmtId="223" fontId="6" fillId="0" borderId="0" applyFont="0" applyFill="0" applyBorder="0" applyAlignment="0" applyProtection="0"/>
    <xf numFmtId="187" fontId="6" fillId="0" borderId="0" applyFont="0" applyFill="0" applyBorder="0" applyAlignment="0" applyProtection="0"/>
    <xf numFmtId="224" fontId="6" fillId="0" borderId="0" applyFont="0" applyFill="0" applyBorder="0" applyAlignment="0" applyProtection="0"/>
    <xf numFmtId="165" fontId="15" fillId="0" borderId="0" applyFont="0" applyFill="0" applyBorder="0" applyAlignment="0" applyProtection="0"/>
    <xf numFmtId="167" fontId="15" fillId="0" borderId="0" applyFont="0" applyFill="0" applyBorder="0" applyAlignment="0" applyProtection="0"/>
    <xf numFmtId="41" fontId="6" fillId="0" borderId="0" applyFont="0" applyFill="0" applyBorder="0" applyAlignment="0" applyProtection="0"/>
    <xf numFmtId="218"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18" fontId="6" fillId="0" borderId="0" applyFont="0" applyFill="0" applyBorder="0" applyAlignment="0" applyProtection="0"/>
    <xf numFmtId="203" fontId="15" fillId="0" borderId="0" applyFont="0" applyFill="0" applyBorder="0" applyAlignment="0" applyProtection="0"/>
    <xf numFmtId="221" fontId="6" fillId="0" borderId="0" applyFont="0" applyFill="0" applyBorder="0" applyAlignment="0" applyProtection="0"/>
    <xf numFmtId="203"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25" fontId="6" fillId="0" borderId="0" applyFont="0" applyFill="0" applyBorder="0" applyAlignment="0" applyProtection="0"/>
    <xf numFmtId="43" fontId="6" fillId="0" borderId="0" applyFont="0" applyFill="0" applyBorder="0" applyAlignment="0" applyProtection="0"/>
    <xf numFmtId="219"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19" fontId="6" fillId="0" borderId="0" applyFont="0" applyFill="0" applyBorder="0" applyAlignment="0" applyProtection="0"/>
    <xf numFmtId="0"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26" fontId="6" fillId="0" borderId="0" applyFont="0" applyFill="0" applyBorder="0" applyAlignment="0" applyProtection="0"/>
    <xf numFmtId="165"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227" fontId="15"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6" fillId="0" borderId="0" applyFont="0" applyFill="0" applyBorder="0" applyAlignment="0" applyProtection="0"/>
    <xf numFmtId="223" fontId="6" fillId="0" borderId="0" applyFont="0" applyFill="0" applyBorder="0" applyAlignment="0" applyProtection="0"/>
    <xf numFmtId="187" fontId="6" fillId="0" borderId="0" applyFont="0" applyFill="0" applyBorder="0" applyAlignment="0" applyProtection="0"/>
    <xf numFmtId="42" fontId="6" fillId="0" borderId="0" applyFont="0" applyFill="0" applyBorder="0" applyAlignment="0" applyProtection="0"/>
    <xf numFmtId="224" fontId="6" fillId="0" borderId="0" applyFont="0" applyFill="0" applyBorder="0" applyAlignment="0" applyProtection="0"/>
    <xf numFmtId="165" fontId="15" fillId="0" borderId="0" applyFont="0" applyFill="0" applyBorder="0" applyAlignment="0" applyProtection="0"/>
    <xf numFmtId="41" fontId="6" fillId="0" borderId="0" applyFont="0" applyFill="0" applyBorder="0" applyAlignment="0" applyProtection="0"/>
    <xf numFmtId="218"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18" fontId="6" fillId="0" borderId="0" applyFont="0" applyFill="0" applyBorder="0" applyAlignment="0" applyProtection="0"/>
    <xf numFmtId="203" fontId="15" fillId="0" borderId="0" applyFont="0" applyFill="0" applyBorder="0" applyAlignment="0" applyProtection="0"/>
    <xf numFmtId="221" fontId="6" fillId="0" borderId="0" applyFont="0" applyFill="0" applyBorder="0" applyAlignment="0" applyProtection="0"/>
    <xf numFmtId="203"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25" fontId="6" fillId="0" borderId="0" applyFont="0" applyFill="0" applyBorder="0" applyAlignment="0" applyProtection="0"/>
    <xf numFmtId="43" fontId="6" fillId="0" borderId="0" applyFont="0" applyFill="0" applyBorder="0" applyAlignment="0" applyProtection="0"/>
    <xf numFmtId="219"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19" fontId="6" fillId="0" borderId="0" applyFont="0" applyFill="0" applyBorder="0" applyAlignment="0" applyProtection="0"/>
    <xf numFmtId="0"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07" fontId="6" fillId="0" borderId="0" applyFont="0" applyFill="0" applyBorder="0" applyAlignment="0" applyProtection="0"/>
    <xf numFmtId="205" fontId="6" fillId="0" borderId="0" applyFont="0" applyFill="0" applyBorder="0" applyAlignment="0" applyProtection="0"/>
    <xf numFmtId="226" fontId="6"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227" fontId="15" fillId="0" borderId="0" applyFont="0" applyFill="0" applyBorder="0" applyAlignment="0" applyProtection="0"/>
    <xf numFmtId="167" fontId="15"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0" fontId="2"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0" fontId="17" fillId="0" borderId="0"/>
    <xf numFmtId="0" fontId="4" fillId="0" borderId="2"/>
    <xf numFmtId="0" fontId="4" fillId="0" borderId="2"/>
    <xf numFmtId="0" fontId="18" fillId="2" borderId="0"/>
    <xf numFmtId="9" fontId="19" fillId="0" borderId="0" applyBorder="0" applyAlignment="0" applyProtection="0"/>
    <xf numFmtId="0" fontId="20" fillId="2" borderId="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2" fillId="2" borderId="0"/>
    <xf numFmtId="0" fontId="23" fillId="0" borderId="0">
      <alignment wrapText="1"/>
    </xf>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12"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5" fillId="0" borderId="0"/>
    <xf numFmtId="0" fontId="24"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20" borderId="0" applyNumberFormat="0" applyBorder="0" applyAlignment="0" applyProtection="0"/>
    <xf numFmtId="228" fontId="1" fillId="0" borderId="0" applyFont="0" applyFill="0" applyBorder="0" applyAlignment="0" applyProtection="0"/>
    <xf numFmtId="0" fontId="26" fillId="0" borderId="0" applyFont="0" applyFill="0" applyBorder="0" applyAlignment="0" applyProtection="0"/>
    <xf numFmtId="229" fontId="1" fillId="0" borderId="0" applyFont="0" applyFill="0" applyBorder="0" applyAlignment="0" applyProtection="0"/>
    <xf numFmtId="0" fontId="26" fillId="0" borderId="0" applyFont="0" applyFill="0" applyBorder="0" applyAlignment="0" applyProtection="0"/>
    <xf numFmtId="222" fontId="27" fillId="0" borderId="0" applyFont="0" applyFill="0" applyBorder="0" applyAlignment="0" applyProtection="0"/>
    <xf numFmtId="218" fontId="27" fillId="0" borderId="0" applyFont="0" applyFill="0" applyBorder="0" applyAlignment="0" applyProtection="0"/>
    <xf numFmtId="0" fontId="26" fillId="0" borderId="0" applyFont="0" applyFill="0" applyBorder="0" applyAlignment="0" applyProtection="0"/>
    <xf numFmtId="218" fontId="27" fillId="0" borderId="0" applyFont="0" applyFill="0" applyBorder="0" applyAlignment="0" applyProtection="0"/>
    <xf numFmtId="219" fontId="27" fillId="0" borderId="0" applyFont="0" applyFill="0" applyBorder="0" applyAlignment="0" applyProtection="0"/>
    <xf numFmtId="0" fontId="26" fillId="0" borderId="0" applyFont="0" applyFill="0" applyBorder="0" applyAlignment="0" applyProtection="0"/>
    <xf numFmtId="219" fontId="27" fillId="0" borderId="0" applyFont="0" applyFill="0" applyBorder="0" applyAlignment="0" applyProtection="0"/>
    <xf numFmtId="164" fontId="15" fillId="0" borderId="0" applyFont="0" applyFill="0" applyBorder="0" applyAlignment="0" applyProtection="0"/>
    <xf numFmtId="0" fontId="28" fillId="4" borderId="0" applyNumberFormat="0" applyBorder="0" applyAlignment="0" applyProtection="0"/>
    <xf numFmtId="0" fontId="29" fillId="0" borderId="0" applyNumberFormat="0" applyFill="0" applyBorder="0" applyAlignment="0" applyProtection="0"/>
    <xf numFmtId="0" fontId="26" fillId="0" borderId="0"/>
    <xf numFmtId="0" fontId="30" fillId="0" borderId="0"/>
    <xf numFmtId="0" fontId="26" fillId="0" borderId="0"/>
    <xf numFmtId="0" fontId="31" fillId="0" borderId="0"/>
    <xf numFmtId="208" fontId="1" fillId="0" borderId="0" applyFill="0" applyBorder="0" applyAlignment="0"/>
    <xf numFmtId="209" fontId="1" fillId="0" borderId="0" applyFill="0" applyBorder="0" applyAlignment="0"/>
    <xf numFmtId="210" fontId="1" fillId="0" borderId="0" applyFill="0" applyBorder="0" applyAlignment="0"/>
    <xf numFmtId="211" fontId="1" fillId="0" borderId="0" applyFill="0" applyBorder="0" applyAlignment="0"/>
    <xf numFmtId="212" fontId="1" fillId="0" borderId="0" applyFill="0" applyBorder="0" applyAlignment="0"/>
    <xf numFmtId="208" fontId="1" fillId="0" borderId="0" applyFill="0" applyBorder="0" applyAlignment="0"/>
    <xf numFmtId="213" fontId="1" fillId="0" borderId="0" applyFill="0" applyBorder="0" applyAlignment="0"/>
    <xf numFmtId="209" fontId="1" fillId="0" borderId="0" applyFill="0" applyBorder="0" applyAlignment="0"/>
    <xf numFmtId="0" fontId="32" fillId="21" borderId="3" applyNumberFormat="0" applyAlignment="0" applyProtection="0"/>
    <xf numFmtId="0" fontId="33" fillId="0" borderId="0"/>
    <xf numFmtId="193" fontId="34" fillId="0" borderId="4" applyBorder="0"/>
    <xf numFmtId="193" fontId="35" fillId="0" borderId="2">
      <protection locked="0"/>
    </xf>
    <xf numFmtId="204" fontId="6" fillId="0" borderId="0" applyFont="0" applyFill="0" applyBorder="0" applyAlignment="0" applyProtection="0"/>
    <xf numFmtId="196" fontId="36" fillId="0" borderId="2"/>
    <xf numFmtId="0" fontId="37" fillId="22" borderId="5" applyNumberFormat="0" applyAlignment="0" applyProtection="0"/>
    <xf numFmtId="43" fontId="1" fillId="0" borderId="0" applyFont="0" applyFill="0" applyBorder="0" applyAlignment="0" applyProtection="0"/>
    <xf numFmtId="208" fontId="1" fillId="0" borderId="0" applyFont="0" applyFill="0" applyBorder="0" applyAlignment="0" applyProtection="0"/>
    <xf numFmtId="179" fontId="1" fillId="0" borderId="0" applyFont="0" applyFill="0" applyBorder="0" applyProtection="0"/>
    <xf numFmtId="179" fontId="1" fillId="0" borderId="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91" fontId="30" fillId="0" borderId="0"/>
    <xf numFmtId="3" fontId="17" fillId="0" borderId="0" applyFont="0" applyFill="0" applyBorder="0" applyAlignment="0" applyProtection="0"/>
    <xf numFmtId="201" fontId="38" fillId="0" borderId="0">
      <protection locked="0"/>
    </xf>
    <xf numFmtId="200" fontId="38" fillId="0" borderId="0">
      <protection locked="0"/>
    </xf>
    <xf numFmtId="202" fontId="39" fillId="0" borderId="6">
      <protection locked="0"/>
    </xf>
    <xf numFmtId="199" fontId="38" fillId="0" borderId="0">
      <protection locked="0"/>
    </xf>
    <xf numFmtId="198" fontId="38" fillId="0" borderId="0">
      <protection locked="0"/>
    </xf>
    <xf numFmtId="199" fontId="38" fillId="0" borderId="0" applyNumberFormat="0">
      <protection locked="0"/>
    </xf>
    <xf numFmtId="199" fontId="38" fillId="0" borderId="0">
      <protection locked="0"/>
    </xf>
    <xf numFmtId="193" fontId="40" fillId="0" borderId="1"/>
    <xf numFmtId="197" fontId="40" fillId="0" borderId="1"/>
    <xf numFmtId="209" fontId="1" fillId="0" borderId="0" applyFont="0" applyFill="0" applyBorder="0" applyAlignment="0" applyProtection="0"/>
    <xf numFmtId="173" fontId="41" fillId="0" borderId="0" applyFont="0" applyFill="0" applyBorder="0" applyAlignment="0" applyProtection="0"/>
    <xf numFmtId="189" fontId="1" fillId="0" borderId="0"/>
    <xf numFmtId="193" fontId="3" fillId="0" borderId="1">
      <alignment horizontal="center"/>
      <protection hidden="1"/>
    </xf>
    <xf numFmtId="218" fontId="7" fillId="0" borderId="0" applyFont="0" applyFill="0" applyBorder="0" applyAlignment="0" applyProtection="0"/>
    <xf numFmtId="218" fontId="8" fillId="0" borderId="0" applyFont="0" applyFill="0" applyBorder="0" applyAlignment="0" applyProtection="0"/>
    <xf numFmtId="195" fontId="42" fillId="0" borderId="1">
      <alignment horizontal="center"/>
      <protection hidden="1"/>
    </xf>
    <xf numFmtId="2" fontId="3" fillId="0" borderId="1">
      <alignment horizontal="center"/>
      <protection hidden="1"/>
    </xf>
    <xf numFmtId="0" fontId="17" fillId="0" borderId="0" applyFont="0" applyFill="0" applyBorder="0" applyAlignment="0" applyProtection="0"/>
    <xf numFmtId="14" fontId="43" fillId="0" borderId="0" applyFill="0" applyBorder="0" applyAlignment="0"/>
    <xf numFmtId="217" fontId="44" fillId="0" borderId="0">
      <protection locked="0"/>
    </xf>
    <xf numFmtId="171" fontId="15" fillId="0" borderId="0" applyFont="0" applyFill="0" applyBorder="0" applyAlignment="0" applyProtection="0"/>
    <xf numFmtId="172" fontId="15" fillId="0" borderId="0" applyFont="0" applyFill="0" applyBorder="0" applyAlignment="0" applyProtection="0"/>
    <xf numFmtId="190" fontId="1" fillId="0" borderId="0"/>
    <xf numFmtId="208" fontId="1" fillId="0" borderId="0" applyFill="0" applyBorder="0" applyAlignment="0"/>
    <xf numFmtId="209" fontId="1" fillId="0" borderId="0" applyFill="0" applyBorder="0" applyAlignment="0"/>
    <xf numFmtId="208" fontId="1" fillId="0" borderId="0" applyFill="0" applyBorder="0" applyAlignment="0"/>
    <xf numFmtId="213" fontId="1" fillId="0" borderId="0" applyFill="0" applyBorder="0" applyAlignment="0"/>
    <xf numFmtId="209" fontId="1" fillId="0" borderId="0" applyFill="0" applyBorder="0" applyAlignment="0"/>
    <xf numFmtId="0" fontId="45" fillId="0" borderId="0" applyNumberFormat="0" applyFill="0" applyBorder="0" applyAlignment="0" applyProtection="0"/>
    <xf numFmtId="2" fontId="17" fillId="0" borderId="0" applyFont="0" applyFill="0" applyBorder="0" applyAlignment="0" applyProtection="0"/>
    <xf numFmtId="0" fontId="46" fillId="5" borderId="0" applyNumberFormat="0" applyBorder="0" applyAlignment="0" applyProtection="0"/>
    <xf numFmtId="38" fontId="47" fillId="2" borderId="0" applyNumberFormat="0" applyBorder="0" applyAlignment="0" applyProtection="0"/>
    <xf numFmtId="0" fontId="48" fillId="0" borderId="0">
      <alignment horizontal="left"/>
    </xf>
    <xf numFmtId="0" fontId="49" fillId="0" borderId="7" applyNumberFormat="0" applyAlignment="0" applyProtection="0">
      <alignment horizontal="left" vertical="center"/>
    </xf>
    <xf numFmtId="0" fontId="49" fillId="0" borderId="8">
      <alignment horizontal="left" vertical="center"/>
    </xf>
    <xf numFmtId="0" fontId="50" fillId="0" borderId="9" applyNumberFormat="0" applyFill="0" applyAlignment="0" applyProtection="0"/>
    <xf numFmtId="0" fontId="51" fillId="0" borderId="10" applyNumberFormat="0" applyFill="0" applyAlignment="0" applyProtection="0"/>
    <xf numFmtId="0" fontId="52" fillId="0" borderId="11" applyNumberFormat="0" applyFill="0" applyAlignment="0" applyProtection="0"/>
    <xf numFmtId="0" fontId="52" fillId="0" borderId="0" applyNumberFormat="0" applyFill="0" applyBorder="0" applyAlignment="0" applyProtection="0"/>
    <xf numFmtId="0" fontId="53" fillId="0" borderId="0" applyProtection="0"/>
    <xf numFmtId="0" fontId="54" fillId="0" borderId="0" applyProtection="0"/>
    <xf numFmtId="49" fontId="55" fillId="0" borderId="12">
      <alignment vertical="center"/>
    </xf>
    <xf numFmtId="0" fontId="109" fillId="0" borderId="0" applyNumberFormat="0" applyFill="0" applyBorder="0" applyAlignment="0" applyProtection="0">
      <alignment vertical="top"/>
      <protection locked="0"/>
    </xf>
    <xf numFmtId="225" fontId="6" fillId="0" borderId="0" applyFont="0" applyFill="0" applyBorder="0" applyAlignment="0" applyProtection="0"/>
    <xf numFmtId="0" fontId="56" fillId="0" borderId="0"/>
    <xf numFmtId="0" fontId="57" fillId="8" borderId="3" applyNumberFormat="0" applyAlignment="0" applyProtection="0"/>
    <xf numFmtId="10" fontId="47" fillId="23" borderId="12" applyNumberFormat="0" applyBorder="0" applyAlignment="0" applyProtection="0"/>
    <xf numFmtId="2" fontId="58" fillId="0" borderId="13" applyBorder="0"/>
    <xf numFmtId="0" fontId="59" fillId="0" borderId="0"/>
    <xf numFmtId="2" fontId="60" fillId="0" borderId="14" applyBorder="0"/>
    <xf numFmtId="2" fontId="61" fillId="0" borderId="0" applyNumberFormat="0" applyFill="0">
      <alignment horizontal="center"/>
    </xf>
    <xf numFmtId="208" fontId="1" fillId="0" borderId="0" applyFill="0" applyBorder="0" applyAlignment="0"/>
    <xf numFmtId="209" fontId="1" fillId="0" borderId="0" applyFill="0" applyBorder="0" applyAlignment="0"/>
    <xf numFmtId="208" fontId="1" fillId="0" borderId="0" applyFill="0" applyBorder="0" applyAlignment="0"/>
    <xf numFmtId="213" fontId="1" fillId="0" borderId="0" applyFill="0" applyBorder="0" applyAlignment="0"/>
    <xf numFmtId="209" fontId="1" fillId="0" borderId="0" applyFill="0" applyBorder="0" applyAlignment="0"/>
    <xf numFmtId="0" fontId="62" fillId="0" borderId="15" applyNumberFormat="0" applyFill="0" applyAlignment="0" applyProtection="0"/>
    <xf numFmtId="193" fontId="47" fillId="0" borderId="4" applyFont="0"/>
    <xf numFmtId="3" fontId="1" fillId="0" borderId="16"/>
    <xf numFmtId="38" fontId="63" fillId="0" borderId="0" applyFont="0" applyFill="0" applyBorder="0" applyAlignment="0" applyProtection="0"/>
    <xf numFmtId="40" fontId="63" fillId="0" borderId="0" applyFont="0" applyFill="0" applyBorder="0" applyAlignment="0" applyProtection="0"/>
    <xf numFmtId="0" fontId="64" fillId="0" borderId="2"/>
    <xf numFmtId="0" fontId="65" fillId="0" borderId="17"/>
    <xf numFmtId="177" fontId="63" fillId="0" borderId="0" applyFont="0" applyFill="0" applyBorder="0" applyAlignment="0" applyProtection="0"/>
    <xf numFmtId="178" fontId="63" fillId="0" borderId="0" applyFont="0" applyFill="0" applyBorder="0" applyAlignment="0" applyProtection="0"/>
    <xf numFmtId="180" fontId="1" fillId="0" borderId="0" applyFont="0" applyFill="0" applyBorder="0" applyAlignment="0" applyProtection="0"/>
    <xf numFmtId="188" fontId="1" fillId="0" borderId="0" applyFont="0" applyFill="0" applyBorder="0" applyAlignment="0" applyProtection="0"/>
    <xf numFmtId="0" fontId="66" fillId="0" borderId="0" applyNumberFormat="0" applyFont="0" applyFill="0" applyAlignment="0"/>
    <xf numFmtId="0" fontId="40" fillId="0" borderId="0">
      <alignment horizontal="justify" vertical="top"/>
    </xf>
    <xf numFmtId="0" fontId="67" fillId="24" borderId="0" applyNumberFormat="0" applyBorder="0" applyAlignment="0" applyProtection="0"/>
    <xf numFmtId="0" fontId="30" fillId="0" borderId="0"/>
    <xf numFmtId="37" fontId="68" fillId="0" borderId="0"/>
    <xf numFmtId="0" fontId="69" fillId="0" borderId="0"/>
    <xf numFmtId="174" fontId="70" fillId="0" borderId="0"/>
    <xf numFmtId="0" fontId="17" fillId="0" borderId="0"/>
    <xf numFmtId="0" fontId="17" fillId="0" borderId="0"/>
    <xf numFmtId="0" fontId="17" fillId="0" borderId="0"/>
    <xf numFmtId="0" fontId="59" fillId="0" borderId="0"/>
    <xf numFmtId="0" fontId="17" fillId="25" borderId="18" applyNumberFormat="0" applyFont="0" applyAlignment="0" applyProtection="0"/>
    <xf numFmtId="0" fontId="17" fillId="0" borderId="0" applyFont="0" applyFill="0" applyBorder="0" applyAlignment="0" applyProtection="0"/>
    <xf numFmtId="0" fontId="71" fillId="0" borderId="0"/>
    <xf numFmtId="0" fontId="72" fillId="21" borderId="19" applyNumberFormat="0" applyAlignment="0" applyProtection="0"/>
    <xf numFmtId="212" fontId="1" fillId="0" borderId="0" applyFont="0" applyFill="0" applyBorder="0" applyAlignment="0" applyProtection="0"/>
    <xf numFmtId="216" fontId="1" fillId="0" borderId="0" applyFont="0" applyFill="0" applyBorder="0" applyAlignment="0" applyProtection="0"/>
    <xf numFmtId="10" fontId="1" fillId="0" borderId="0" applyFont="0" applyFill="0" applyBorder="0" applyAlignment="0" applyProtection="0"/>
    <xf numFmtId="208" fontId="1" fillId="0" borderId="0" applyFill="0" applyBorder="0" applyAlignment="0"/>
    <xf numFmtId="209" fontId="1" fillId="0" borderId="0" applyFill="0" applyBorder="0" applyAlignment="0"/>
    <xf numFmtId="208" fontId="1" fillId="0" borderId="0" applyFill="0" applyBorder="0" applyAlignment="0"/>
    <xf numFmtId="213" fontId="1" fillId="0" borderId="0" applyFill="0" applyBorder="0" applyAlignment="0"/>
    <xf numFmtId="209" fontId="1" fillId="0" borderId="0" applyFill="0" applyBorder="0" applyAlignment="0"/>
    <xf numFmtId="225" fontId="6" fillId="0" borderId="0" applyFont="0" applyFill="0" applyBorder="0" applyAlignment="0" applyProtection="0"/>
    <xf numFmtId="3" fontId="6" fillId="0" borderId="20">
      <alignment horizontal="right" wrapText="1"/>
    </xf>
    <xf numFmtId="0" fontId="2" fillId="0" borderId="0" applyNumberFormat="0" applyFill="0" applyBorder="0" applyAlignment="0" applyProtection="0"/>
    <xf numFmtId="221" fontId="6" fillId="0" borderId="0" applyFont="0" applyFill="0" applyBorder="0" applyAlignment="0" applyProtection="0"/>
    <xf numFmtId="203"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25"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218"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18" fontId="6" fillId="0" borderId="0" applyFont="0" applyFill="0" applyBorder="0" applyAlignment="0" applyProtection="0"/>
    <xf numFmtId="203" fontId="15" fillId="0" borderId="0" applyFont="0" applyFill="0" applyBorder="0" applyAlignment="0" applyProtection="0"/>
    <xf numFmtId="221" fontId="6" fillId="0" borderId="0" applyFont="0" applyFill="0" applyBorder="0" applyAlignment="0" applyProtection="0"/>
    <xf numFmtId="203" fontId="6" fillId="0" borderId="0" applyFont="0" applyFill="0" applyBorder="0" applyAlignment="0" applyProtection="0"/>
    <xf numFmtId="203" fontId="6" fillId="0" borderId="0" applyFont="0" applyFill="0" applyBorder="0" applyAlignment="0" applyProtection="0"/>
    <xf numFmtId="218"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3" fontId="6" fillId="0" borderId="0" applyFont="0" applyFill="0" applyBorder="0" applyAlignment="0" applyProtection="0"/>
    <xf numFmtId="225" fontId="6" fillId="0" borderId="0" applyFont="0" applyFill="0" applyBorder="0" applyAlignment="0" applyProtection="0"/>
    <xf numFmtId="42" fontId="6" fillId="0" borderId="0" applyFont="0" applyFill="0" applyBorder="0" applyAlignment="0" applyProtection="0"/>
    <xf numFmtId="187" fontId="15" fillId="0" borderId="0" applyFont="0" applyFill="0" applyBorder="0" applyAlignment="0" applyProtection="0"/>
    <xf numFmtId="220" fontId="6" fillId="0" borderId="0" applyFont="0" applyFill="0" applyBorder="0" applyAlignment="0" applyProtection="0"/>
    <xf numFmtId="42" fontId="6" fillId="0" borderId="0" applyFont="0" applyFill="0" applyBorder="0" applyAlignment="0" applyProtection="0"/>
    <xf numFmtId="206" fontId="6" fillId="0" borderId="0" applyFont="0" applyFill="0" applyBorder="0" applyAlignment="0" applyProtection="0"/>
    <xf numFmtId="187" fontId="6" fillId="0" borderId="0" applyFont="0" applyFill="0" applyBorder="0" applyAlignment="0" applyProtection="0"/>
    <xf numFmtId="223" fontId="6" fillId="0" borderId="0" applyFont="0" applyFill="0" applyBorder="0" applyAlignment="0" applyProtection="0"/>
    <xf numFmtId="187" fontId="6" fillId="0" borderId="0" applyFont="0" applyFill="0" applyBorder="0" applyAlignment="0" applyProtection="0"/>
    <xf numFmtId="224" fontId="6" fillId="0" borderId="0" applyFont="0" applyFill="0" applyBorder="0" applyAlignment="0" applyProtection="0"/>
    <xf numFmtId="203" fontId="6" fillId="0" borderId="0" applyFont="0" applyFill="0" applyBorder="0" applyAlignment="0" applyProtection="0"/>
    <xf numFmtId="206" fontId="6" fillId="0" borderId="0" applyFont="0" applyFill="0" applyBorder="0" applyAlignment="0" applyProtection="0"/>
    <xf numFmtId="206" fontId="6" fillId="0" borderId="0" applyFont="0" applyFill="0" applyBorder="0" applyAlignment="0" applyProtection="0"/>
    <xf numFmtId="218" fontId="6" fillId="0" borderId="0" applyFont="0" applyFill="0" applyBorder="0" applyAlignment="0" applyProtection="0"/>
    <xf numFmtId="203" fontId="15" fillId="0" borderId="0" applyFont="0" applyFill="0" applyBorder="0" applyAlignment="0" applyProtection="0"/>
    <xf numFmtId="0" fontId="65" fillId="0" borderId="0"/>
    <xf numFmtId="186" fontId="73" fillId="0" borderId="13">
      <alignment horizontal="right" vertical="center"/>
    </xf>
    <xf numFmtId="232" fontId="6"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233" fontId="1"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3"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86" fontId="74" fillId="0" borderId="13">
      <alignment horizontal="right" vertical="center"/>
    </xf>
    <xf numFmtId="193" fontId="40" fillId="0" borderId="1">
      <protection hidden="1"/>
    </xf>
    <xf numFmtId="49" fontId="43" fillId="0" borderId="0" applyFill="0" applyBorder="0" applyAlignment="0"/>
    <xf numFmtId="214" fontId="1" fillId="0" borderId="0" applyFill="0" applyBorder="0" applyAlignment="0"/>
    <xf numFmtId="215" fontId="1" fillId="0" borderId="0" applyFill="0" applyBorder="0" applyAlignment="0"/>
    <xf numFmtId="187" fontId="73" fillId="0" borderId="13">
      <alignment horizontal="center"/>
    </xf>
    <xf numFmtId="0" fontId="75" fillId="0" borderId="21"/>
    <xf numFmtId="49" fontId="76" fillId="0" borderId="0">
      <alignment horizontal="justify" vertical="center" wrapText="1"/>
    </xf>
    <xf numFmtId="40" fontId="77" fillId="0" borderId="0"/>
    <xf numFmtId="0" fontId="78" fillId="0" borderId="2"/>
    <xf numFmtId="0" fontId="79" fillId="0" borderId="0" applyNumberFormat="0" applyFill="0" applyBorder="0" applyAlignment="0" applyProtection="0"/>
    <xf numFmtId="0" fontId="80" fillId="0" borderId="22" applyNumberFormat="0" applyFill="0" applyAlignment="0" applyProtection="0"/>
    <xf numFmtId="165" fontId="1" fillId="0" borderId="0" applyFont="0" applyFill="0" applyBorder="0" applyAlignment="0" applyProtection="0"/>
    <xf numFmtId="167" fontId="1" fillId="0" borderId="0" applyFont="0" applyFill="0" applyBorder="0" applyAlignment="0" applyProtection="0"/>
    <xf numFmtId="164" fontId="1" fillId="0" borderId="0" applyFont="0" applyFill="0" applyBorder="0" applyAlignment="0" applyProtection="0"/>
    <xf numFmtId="166" fontId="1" fillId="0" borderId="0" applyFont="0" applyFill="0" applyBorder="0" applyAlignment="0" applyProtection="0"/>
    <xf numFmtId="184" fontId="73" fillId="0" borderId="0"/>
    <xf numFmtId="185" fontId="73" fillId="0" borderId="12"/>
    <xf numFmtId="0" fontId="81" fillId="0" borderId="23">
      <alignment horizontal="left" vertical="center"/>
    </xf>
    <xf numFmtId="170" fontId="15" fillId="0" borderId="0" applyFont="0" applyFill="0" applyBorder="0" applyAlignment="0" applyProtection="0"/>
    <xf numFmtId="169" fontId="15" fillId="0" borderId="0" applyFon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4" fillId="0" borderId="0">
      <alignment horizontal="left" wrapText="1"/>
    </xf>
    <xf numFmtId="234" fontId="85" fillId="0" borderId="0" applyFont="0" applyFill="0" applyBorder="0" applyAlignment="0" applyProtection="0"/>
    <xf numFmtId="235" fontId="85" fillId="0" borderId="0" applyFont="0" applyFill="0" applyBorder="0" applyAlignment="0" applyProtection="0"/>
    <xf numFmtId="0" fontId="85" fillId="0" borderId="0"/>
    <xf numFmtId="40" fontId="86" fillId="0" borderId="0" applyFont="0" applyFill="0" applyBorder="0" applyAlignment="0" applyProtection="0"/>
    <xf numFmtId="38" fontId="86" fillId="0" borderId="0" applyFont="0" applyFill="0" applyBorder="0" applyAlignment="0" applyProtection="0"/>
    <xf numFmtId="0" fontId="86" fillId="0" borderId="0" applyFont="0" applyFill="0" applyBorder="0" applyAlignment="0" applyProtection="0"/>
    <xf numFmtId="0" fontId="86" fillId="0" borderId="0" applyFont="0" applyFill="0" applyBorder="0" applyAlignment="0" applyProtection="0"/>
    <xf numFmtId="9" fontId="87" fillId="0" borderId="0" applyFont="0" applyFill="0" applyBorder="0" applyAlignment="0" applyProtection="0"/>
    <xf numFmtId="0" fontId="88" fillId="0" borderId="0"/>
    <xf numFmtId="230" fontId="89" fillId="0" borderId="0" applyFont="0" applyFill="0" applyBorder="0" applyAlignment="0" applyProtection="0"/>
    <xf numFmtId="231" fontId="17" fillId="0" borderId="0" applyFont="0" applyFill="0" applyBorder="0" applyAlignment="0" applyProtection="0"/>
    <xf numFmtId="0" fontId="66" fillId="0" borderId="0"/>
    <xf numFmtId="165" fontId="90" fillId="0" borderId="0" applyFont="0" applyFill="0" applyBorder="0" applyAlignment="0" applyProtection="0"/>
    <xf numFmtId="167" fontId="90"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176" fontId="8" fillId="0" borderId="0" applyFont="0" applyFill="0" applyBorder="0" applyAlignment="0" applyProtection="0"/>
    <xf numFmtId="175" fontId="8" fillId="0" borderId="0" applyFont="0" applyFill="0" applyBorder="0" applyAlignment="0" applyProtection="0"/>
    <xf numFmtId="0" fontId="91" fillId="0" borderId="0"/>
    <xf numFmtId="219" fontId="92" fillId="0" borderId="0" applyFont="0" applyFill="0" applyBorder="0" applyAlignment="0" applyProtection="0"/>
    <xf numFmtId="218" fontId="92" fillId="0" borderId="0" applyFont="0" applyFill="0" applyBorder="0" applyAlignment="0" applyProtection="0"/>
    <xf numFmtId="0" fontId="92" fillId="0" borderId="0"/>
    <xf numFmtId="182" fontId="90" fillId="0" borderId="0" applyFont="0" applyFill="0" applyBorder="0" applyAlignment="0" applyProtection="0"/>
    <xf numFmtId="6" fontId="93" fillId="0" borderId="0" applyFont="0" applyFill="0" applyBorder="0" applyAlignment="0" applyProtection="0"/>
    <xf numFmtId="183" fontId="90" fillId="0" borderId="0" applyFont="0" applyFill="0" applyBorder="0" applyAlignment="0" applyProtection="0"/>
    <xf numFmtId="235" fontId="92" fillId="0" borderId="0" applyFont="0" applyFill="0" applyBorder="0" applyAlignment="0" applyProtection="0"/>
    <xf numFmtId="234" fontId="92" fillId="0" borderId="0" applyFont="0" applyFill="0" applyBorder="0" applyAlignment="0" applyProtection="0"/>
    <xf numFmtId="0" fontId="94" fillId="0" borderId="0" applyFont="0" applyFill="0" applyBorder="0" applyAlignment="0" applyProtection="0"/>
    <xf numFmtId="0" fontId="94" fillId="0" borderId="0" applyFont="0" applyFill="0" applyBorder="0" applyAlignment="0" applyProtection="0"/>
    <xf numFmtId="0" fontId="95" fillId="0" borderId="0">
      <alignment vertical="center"/>
    </xf>
  </cellStyleXfs>
  <cellXfs count="463">
    <xf numFmtId="0" fontId="0" fillId="0" borderId="0" xfId="0"/>
    <xf numFmtId="0" fontId="96" fillId="0" borderId="0" xfId="0" applyFont="1"/>
    <xf numFmtId="0" fontId="30" fillId="0" borderId="0" xfId="0" applyFont="1"/>
    <xf numFmtId="0" fontId="30" fillId="0" borderId="24" xfId="0" applyFont="1" applyFill="1" applyBorder="1" applyAlignment="1">
      <alignment horizontal="center" vertical="center"/>
    </xf>
    <xf numFmtId="0" fontId="98" fillId="0" borderId="0" xfId="0" applyFont="1" applyFill="1" applyAlignment="1">
      <alignment vertical="center"/>
    </xf>
    <xf numFmtId="169" fontId="98" fillId="0" borderId="0" xfId="337" applyNumberFormat="1" applyFont="1" applyFill="1" applyAlignment="1">
      <alignment vertical="center"/>
    </xf>
    <xf numFmtId="0" fontId="98" fillId="0" borderId="0" xfId="0" applyFont="1" applyFill="1" applyAlignment="1">
      <alignment vertical="center" wrapText="1"/>
    </xf>
    <xf numFmtId="169" fontId="98" fillId="0" borderId="0" xfId="0" applyNumberFormat="1" applyFont="1" applyFill="1" applyAlignment="1">
      <alignment vertical="center" wrapText="1"/>
    </xf>
    <xf numFmtId="169" fontId="98" fillId="0" borderId="0" xfId="337" applyNumberFormat="1" applyFont="1" applyFill="1" applyAlignment="1">
      <alignment vertical="center" wrapText="1"/>
    </xf>
    <xf numFmtId="0" fontId="103" fillId="0" borderId="0" xfId="0" applyFont="1" applyFill="1" applyAlignment="1">
      <alignment vertical="center" wrapText="1"/>
    </xf>
    <xf numFmtId="0" fontId="98" fillId="0" borderId="0" xfId="0" applyFont="1" applyFill="1" applyBorder="1" applyAlignment="1">
      <alignment vertical="center" wrapText="1"/>
    </xf>
    <xf numFmtId="0" fontId="98" fillId="0" borderId="25" xfId="0" applyFont="1" applyFill="1" applyBorder="1" applyAlignment="1">
      <alignment vertical="center" wrapText="1"/>
    </xf>
    <xf numFmtId="0" fontId="103" fillId="0" borderId="0" xfId="0" applyFont="1" applyFill="1" applyBorder="1" applyAlignment="1">
      <alignment vertical="center"/>
    </xf>
    <xf numFmtId="0" fontId="103" fillId="0" borderId="0" xfId="0" applyFont="1" applyFill="1" applyBorder="1" applyAlignment="1">
      <alignment horizontal="center" vertical="center"/>
    </xf>
    <xf numFmtId="169" fontId="103" fillId="0" borderId="0" xfId="337" applyNumberFormat="1" applyFont="1" applyFill="1" applyBorder="1" applyAlignment="1">
      <alignment horizontal="center" vertical="center"/>
    </xf>
    <xf numFmtId="0" fontId="98" fillId="0" borderId="0" xfId="0" applyFont="1" applyFill="1" applyBorder="1" applyAlignment="1">
      <alignment vertical="center"/>
    </xf>
    <xf numFmtId="0" fontId="98" fillId="0" borderId="0" xfId="0" applyFont="1" applyFill="1" applyBorder="1" applyAlignment="1">
      <alignment horizontal="center" vertical="center"/>
    </xf>
    <xf numFmtId="169" fontId="98" fillId="0" borderId="0" xfId="337" applyNumberFormat="1" applyFont="1" applyFill="1" applyBorder="1" applyAlignment="1">
      <alignment horizontal="center" vertical="center"/>
    </xf>
    <xf numFmtId="0" fontId="103" fillId="0" borderId="0" xfId="0" applyFont="1" applyFill="1" applyBorder="1" applyAlignment="1">
      <alignment vertical="center" wrapText="1"/>
    </xf>
    <xf numFmtId="0" fontId="103" fillId="0" borderId="0" xfId="0" applyFont="1" applyFill="1" applyBorder="1" applyAlignment="1">
      <alignment horizontal="left" vertical="center"/>
    </xf>
    <xf numFmtId="0" fontId="98" fillId="0" borderId="0" xfId="0" applyFont="1" applyFill="1" applyAlignment="1">
      <alignment horizontal="center" vertical="center" wrapText="1"/>
    </xf>
    <xf numFmtId="169" fontId="98" fillId="0" borderId="0" xfId="337" applyNumberFormat="1" applyFont="1" applyFill="1" applyAlignment="1">
      <alignment horizontal="center" vertical="center" wrapText="1"/>
    </xf>
    <xf numFmtId="0" fontId="98" fillId="26" borderId="0" xfId="0" applyFont="1" applyFill="1" applyAlignment="1">
      <alignment vertical="center" wrapText="1"/>
    </xf>
    <xf numFmtId="0" fontId="30" fillId="0" borderId="2" xfId="0" applyFont="1" applyBorder="1" applyAlignment="1">
      <alignment horizontal="center" vertical="center" wrapText="1"/>
    </xf>
    <xf numFmtId="169" fontId="30" fillId="0" borderId="2" xfId="337" applyNumberFormat="1" applyFont="1" applyBorder="1" applyAlignment="1">
      <alignment horizontal="center" vertical="center" wrapText="1"/>
    </xf>
    <xf numFmtId="0" fontId="30" fillId="0" borderId="0" xfId="0" applyFont="1" applyBorder="1" applyAlignment="1">
      <alignment vertical="center" wrapText="1"/>
    </xf>
    <xf numFmtId="0" fontId="102" fillId="0" borderId="0" xfId="0" applyFont="1" applyFill="1" applyBorder="1" applyAlignment="1">
      <alignment vertical="center"/>
    </xf>
    <xf numFmtId="0" fontId="102" fillId="0" borderId="0" xfId="0" applyFont="1" applyBorder="1" applyAlignment="1">
      <alignment horizontal="center" vertical="center"/>
    </xf>
    <xf numFmtId="169" fontId="102" fillId="0" borderId="0" xfId="337" applyNumberFormat="1" applyFont="1" applyBorder="1" applyAlignment="1">
      <alignment horizontal="center" vertical="center"/>
    </xf>
    <xf numFmtId="169" fontId="30" fillId="0" borderId="0" xfId="337" applyNumberFormat="1" applyFont="1" applyAlignment="1">
      <alignment vertical="center" wrapText="1"/>
    </xf>
    <xf numFmtId="0" fontId="102" fillId="0" borderId="0" xfId="0" applyFont="1" applyBorder="1" applyAlignment="1">
      <alignment vertical="center" wrapText="1"/>
    </xf>
    <xf numFmtId="169" fontId="102" fillId="0" borderId="0" xfId="337" applyNumberFormat="1" applyFont="1" applyAlignment="1">
      <alignment vertical="center" wrapText="1"/>
    </xf>
    <xf numFmtId="169" fontId="100" fillId="0" borderId="12" xfId="337" applyNumberFormat="1" applyFont="1" applyFill="1" applyBorder="1" applyAlignment="1">
      <alignment horizontal="center" vertical="center" wrapText="1"/>
    </xf>
    <xf numFmtId="0" fontId="100" fillId="0" borderId="0" xfId="0" applyFont="1" applyFill="1" applyAlignment="1">
      <alignment horizontal="center" vertical="center" wrapText="1"/>
    </xf>
    <xf numFmtId="169" fontId="100" fillId="0" borderId="0" xfId="337" applyNumberFormat="1" applyFont="1" applyFill="1" applyAlignment="1">
      <alignment horizontal="center" vertical="center" wrapText="1"/>
    </xf>
    <xf numFmtId="0" fontId="102" fillId="0" borderId="0" xfId="0" applyFont="1" applyFill="1" applyBorder="1" applyAlignment="1">
      <alignment horizontal="left" vertical="center"/>
    </xf>
    <xf numFmtId="10" fontId="102" fillId="0" borderId="0" xfId="337" applyNumberFormat="1" applyFont="1" applyBorder="1" applyAlignment="1">
      <alignment horizontal="center" vertical="center"/>
    </xf>
    <xf numFmtId="10" fontId="30" fillId="0" borderId="0" xfId="0" applyNumberFormat="1" applyFont="1"/>
    <xf numFmtId="0" fontId="98" fillId="0" borderId="0" xfId="0" applyFont="1" applyFill="1" applyBorder="1" applyAlignment="1">
      <alignment horizontal="center" vertical="center" wrapText="1"/>
    </xf>
    <xf numFmtId="169" fontId="98" fillId="0" borderId="0" xfId="337" applyNumberFormat="1" applyFont="1" applyFill="1" applyBorder="1" applyAlignment="1">
      <alignment horizontal="center" vertical="center" wrapText="1"/>
    </xf>
    <xf numFmtId="0" fontId="100" fillId="0" borderId="0" xfId="0" applyFont="1" applyFill="1" applyAlignment="1">
      <alignment vertical="center" wrapText="1"/>
    </xf>
    <xf numFmtId="169" fontId="100" fillId="0" borderId="0" xfId="337" applyNumberFormat="1" applyFont="1" applyFill="1" applyAlignment="1">
      <alignment vertical="center" wrapText="1"/>
    </xf>
    <xf numFmtId="0" fontId="77" fillId="26" borderId="14" xfId="0" applyFont="1" applyFill="1" applyBorder="1" applyAlignment="1">
      <alignment horizontal="center" vertical="center" wrapText="1"/>
    </xf>
    <xf numFmtId="169" fontId="77" fillId="26" borderId="14" xfId="337" applyNumberFormat="1" applyFont="1" applyFill="1" applyBorder="1" applyAlignment="1">
      <alignment horizontal="center" vertical="center" wrapText="1"/>
    </xf>
    <xf numFmtId="0" fontId="30" fillId="0" borderId="0" xfId="0" applyFont="1" applyFill="1" applyAlignment="1">
      <alignment vertical="center" wrapText="1"/>
    </xf>
    <xf numFmtId="169" fontId="30" fillId="0" borderId="0" xfId="337" applyNumberFormat="1" applyFont="1" applyFill="1" applyAlignment="1">
      <alignment vertical="center" wrapText="1"/>
    </xf>
    <xf numFmtId="0" fontId="30" fillId="0" borderId="2" xfId="0" applyFont="1" applyFill="1" applyBorder="1" applyAlignment="1">
      <alignment vertical="center" wrapText="1"/>
    </xf>
    <xf numFmtId="169" fontId="30" fillId="0" borderId="2" xfId="337" applyNumberFormat="1" applyFont="1" applyFill="1" applyBorder="1" applyAlignment="1">
      <alignment horizontal="center" vertical="center" wrapText="1"/>
    </xf>
    <xf numFmtId="169" fontId="30" fillId="0" borderId="2" xfId="337" quotePrefix="1" applyNumberFormat="1" applyFont="1" applyFill="1" applyBorder="1" applyAlignment="1">
      <alignment horizontal="center" vertical="center" wrapText="1"/>
    </xf>
    <xf numFmtId="169" fontId="30" fillId="26" borderId="2" xfId="337" quotePrefix="1" applyNumberFormat="1" applyFont="1" applyFill="1" applyBorder="1" applyAlignment="1">
      <alignment horizontal="center" vertical="center" wrapText="1"/>
    </xf>
    <xf numFmtId="0" fontId="30" fillId="0" borderId="24" xfId="0" applyFont="1" applyFill="1" applyBorder="1" applyAlignment="1">
      <alignment vertical="center" wrapText="1"/>
    </xf>
    <xf numFmtId="0" fontId="30" fillId="0" borderId="24" xfId="0" applyFont="1" applyFill="1" applyBorder="1" applyAlignment="1">
      <alignment horizontal="left" vertical="center"/>
    </xf>
    <xf numFmtId="169" fontId="30" fillId="0" borderId="24" xfId="337" applyNumberFormat="1" applyFont="1" applyFill="1" applyBorder="1" applyAlignment="1">
      <alignment horizontal="center" vertical="center" wrapText="1"/>
    </xf>
    <xf numFmtId="43" fontId="30" fillId="0" borderId="24" xfId="337" applyFont="1" applyFill="1" applyBorder="1" applyAlignment="1">
      <alignment horizontal="center" vertical="center" wrapText="1"/>
    </xf>
    <xf numFmtId="169" fontId="30" fillId="26" borderId="24" xfId="337" quotePrefix="1" applyNumberFormat="1" applyFont="1" applyFill="1" applyBorder="1" applyAlignment="1">
      <alignment horizontal="center" vertical="center" wrapText="1"/>
    </xf>
    <xf numFmtId="169" fontId="30" fillId="26" borderId="2" xfId="337" applyNumberFormat="1" applyFont="1" applyFill="1" applyBorder="1" applyAlignment="1">
      <alignment horizontal="center" vertical="center" wrapText="1"/>
    </xf>
    <xf numFmtId="0" fontId="30" fillId="0" borderId="0" xfId="0" applyFont="1" applyBorder="1"/>
    <xf numFmtId="0" fontId="105" fillId="0" borderId="0" xfId="0" applyFont="1" applyFill="1" applyBorder="1" applyAlignment="1">
      <alignment horizontal="center" vertical="center"/>
    </xf>
    <xf numFmtId="169" fontId="30" fillId="0" borderId="0" xfId="337" applyNumberFormat="1" applyFont="1"/>
    <xf numFmtId="169" fontId="102" fillId="0" borderId="0" xfId="337" applyNumberFormat="1" applyFont="1" applyBorder="1" applyAlignment="1">
      <alignment vertical="center"/>
    </xf>
    <xf numFmtId="169" fontId="102" fillId="0" borderId="0" xfId="337" applyNumberFormat="1" applyFont="1" applyBorder="1" applyAlignment="1">
      <alignment horizontal="left" vertical="center"/>
    </xf>
    <xf numFmtId="10" fontId="30" fillId="0" borderId="0" xfId="0" applyNumberFormat="1" applyFont="1" applyBorder="1"/>
    <xf numFmtId="169" fontId="30" fillId="0" borderId="0" xfId="337" applyNumberFormat="1" applyFont="1" applyBorder="1"/>
    <xf numFmtId="0" fontId="30" fillId="0" borderId="2" xfId="0" applyFont="1" applyFill="1" applyBorder="1" applyAlignment="1">
      <alignment horizontal="left" vertical="center" wrapText="1"/>
    </xf>
    <xf numFmtId="0" fontId="103" fillId="0" borderId="0" xfId="0" applyFont="1" applyBorder="1" applyAlignment="1">
      <alignment vertical="center"/>
    </xf>
    <xf numFmtId="0" fontId="104" fillId="0" borderId="0" xfId="0" applyNumberFormat="1" applyFont="1" applyBorder="1" applyAlignment="1">
      <alignment vertical="center" wrapText="1"/>
    </xf>
    <xf numFmtId="0" fontId="104" fillId="0" borderId="0" xfId="0" applyNumberFormat="1" applyFont="1" applyBorder="1" applyAlignment="1">
      <alignment horizontal="center" vertical="center"/>
    </xf>
    <xf numFmtId="0" fontId="97" fillId="0" borderId="0" xfId="0" applyFont="1" applyBorder="1" applyAlignment="1">
      <alignment vertical="center"/>
    </xf>
    <xf numFmtId="0" fontId="103" fillId="0" borderId="0" xfId="0" applyFont="1" applyBorder="1" applyAlignment="1">
      <alignment horizontal="center" vertical="center"/>
    </xf>
    <xf numFmtId="0" fontId="100" fillId="0" borderId="0" xfId="0" applyFont="1" applyBorder="1" applyAlignment="1">
      <alignment vertical="center"/>
    </xf>
    <xf numFmtId="0" fontId="98" fillId="0" borderId="0" xfId="0" applyFont="1" applyBorder="1" applyAlignment="1">
      <alignment vertical="center"/>
    </xf>
    <xf numFmtId="0" fontId="99" fillId="0" borderId="0" xfId="0" applyNumberFormat="1" applyFont="1" applyBorder="1" applyAlignment="1">
      <alignment horizontal="center" vertical="center" wrapText="1"/>
    </xf>
    <xf numFmtId="43" fontId="111" fillId="0" borderId="0" xfId="337" applyFont="1" applyBorder="1" applyAlignment="1">
      <alignment horizontal="left" vertical="center"/>
    </xf>
    <xf numFmtId="0" fontId="101" fillId="0" borderId="26" xfId="0" applyFont="1" applyBorder="1" applyAlignment="1">
      <alignment horizontal="center" vertical="center"/>
    </xf>
    <xf numFmtId="0" fontId="110" fillId="0" borderId="26" xfId="0" applyFont="1" applyBorder="1" applyAlignment="1">
      <alignment horizontal="center"/>
    </xf>
    <xf numFmtId="14" fontId="110" fillId="0" borderId="26" xfId="0" applyNumberFormat="1" applyFont="1" applyBorder="1" applyAlignment="1"/>
    <xf numFmtId="168" fontId="101" fillId="0" borderId="26" xfId="337" applyNumberFormat="1" applyFont="1" applyFill="1" applyBorder="1" applyAlignment="1">
      <alignment horizontal="center" vertical="center"/>
    </xf>
    <xf numFmtId="168" fontId="101" fillId="0" borderId="26" xfId="337" applyNumberFormat="1" applyFont="1" applyBorder="1" applyAlignment="1">
      <alignment horizontal="center" vertical="center"/>
    </xf>
    <xf numFmtId="0" fontId="102" fillId="0" borderId="0" xfId="0" applyFont="1"/>
    <xf numFmtId="0" fontId="98" fillId="0" borderId="29" xfId="422" applyFont="1" applyFill="1" applyBorder="1" applyAlignment="1">
      <alignment horizontal="center" vertical="center"/>
    </xf>
    <xf numFmtId="168" fontId="99" fillId="0" borderId="29" xfId="337" applyNumberFormat="1" applyFont="1" applyFill="1" applyBorder="1" applyAlignment="1">
      <alignment horizontal="center" vertical="center"/>
    </xf>
    <xf numFmtId="0" fontId="98" fillId="0" borderId="24" xfId="422" applyFont="1" applyFill="1" applyBorder="1" applyAlignment="1">
      <alignment horizontal="center" vertical="center"/>
    </xf>
    <xf numFmtId="168" fontId="99" fillId="0" borderId="24" xfId="337" applyNumberFormat="1" applyFont="1" applyFill="1" applyBorder="1" applyAlignment="1">
      <alignment horizontal="center" vertical="center"/>
    </xf>
    <xf numFmtId="0" fontId="30" fillId="0" borderId="0" xfId="0" applyNumberFormat="1" applyFont="1"/>
    <xf numFmtId="0" fontId="98" fillId="0" borderId="0" xfId="0" applyFont="1" applyAlignment="1">
      <alignment horizontal="center"/>
    </xf>
    <xf numFmtId="168" fontId="103" fillId="0" borderId="0" xfId="337" applyNumberFormat="1" applyFont="1" applyFill="1" applyBorder="1" applyAlignment="1">
      <alignment horizontal="center" vertical="center"/>
    </xf>
    <xf numFmtId="0" fontId="98" fillId="0" borderId="0" xfId="0" applyFont="1"/>
    <xf numFmtId="43" fontId="103" fillId="0" borderId="0" xfId="337" applyFont="1" applyFill="1" applyAlignment="1">
      <alignment horizontal="center" vertical="center"/>
    </xf>
    <xf numFmtId="168" fontId="98" fillId="0" borderId="0" xfId="337" applyNumberFormat="1" applyFont="1" applyFill="1" applyAlignment="1">
      <alignment horizontal="center" vertical="center"/>
    </xf>
    <xf numFmtId="43" fontId="98" fillId="0" borderId="0" xfId="337" applyFont="1" applyFill="1" applyAlignment="1">
      <alignment horizontal="center" vertical="center"/>
    </xf>
    <xf numFmtId="0" fontId="103" fillId="0" borderId="0" xfId="0" applyFont="1" applyFill="1" applyAlignment="1">
      <alignment vertical="center"/>
    </xf>
    <xf numFmtId="0" fontId="30" fillId="0" borderId="0" xfId="0" applyFont="1" applyFill="1" applyBorder="1" applyAlignment="1">
      <alignment vertical="center" wrapText="1"/>
    </xf>
    <xf numFmtId="169" fontId="102" fillId="0" borderId="0" xfId="337" applyNumberFormat="1" applyFont="1" applyFill="1" applyBorder="1" applyAlignment="1">
      <alignment horizontal="center" vertical="center"/>
    </xf>
    <xf numFmtId="168" fontId="103" fillId="26" borderId="12" xfId="337" applyNumberFormat="1" applyFont="1" applyFill="1" applyBorder="1" applyAlignment="1">
      <alignment vertical="center"/>
    </xf>
    <xf numFmtId="169" fontId="105" fillId="0" borderId="0" xfId="337" applyNumberFormat="1" applyFont="1" applyFill="1" applyBorder="1" applyAlignment="1">
      <alignment horizontal="center" vertical="center"/>
    </xf>
    <xf numFmtId="43" fontId="105" fillId="0" borderId="0" xfId="337" applyFont="1" applyFill="1" applyBorder="1" applyAlignment="1">
      <alignment horizontal="center" vertical="center"/>
    </xf>
    <xf numFmtId="0" fontId="112" fillId="0" borderId="0" xfId="0" applyFont="1" applyFill="1" applyBorder="1" applyAlignment="1">
      <alignment horizontal="center" vertical="center"/>
    </xf>
    <xf numFmtId="0" fontId="99" fillId="26" borderId="12" xfId="0" applyFont="1" applyFill="1" applyBorder="1" applyAlignment="1">
      <alignment horizontal="center" vertical="center"/>
    </xf>
    <xf numFmtId="0" fontId="99" fillId="0" borderId="0" xfId="0" applyFont="1" applyFill="1" applyAlignment="1">
      <alignment horizontal="center" vertical="center" wrapText="1"/>
    </xf>
    <xf numFmtId="169" fontId="99" fillId="0" borderId="0" xfId="337" applyNumberFormat="1" applyFont="1" applyFill="1" applyAlignment="1">
      <alignment horizontal="center" vertical="center" wrapText="1"/>
    </xf>
    <xf numFmtId="169" fontId="99" fillId="0" borderId="0" xfId="337" applyNumberFormat="1" applyFont="1" applyFill="1" applyAlignment="1">
      <alignment vertical="center"/>
    </xf>
    <xf numFmtId="0" fontId="99" fillId="0" borderId="0" xfId="0" applyFont="1" applyFill="1" applyAlignment="1">
      <alignment vertical="center"/>
    </xf>
    <xf numFmtId="0" fontId="30" fillId="0" borderId="2" xfId="0" applyFont="1" applyFill="1" applyBorder="1" applyAlignment="1">
      <alignment horizontal="left" vertical="center"/>
    </xf>
    <xf numFmtId="169" fontId="30" fillId="0" borderId="2" xfId="337" applyNumberFormat="1" applyFont="1" applyFill="1" applyBorder="1" applyAlignment="1">
      <alignment horizontal="left" vertical="center"/>
    </xf>
    <xf numFmtId="43" fontId="98" fillId="0" borderId="0" xfId="337" applyFont="1" applyFill="1" applyBorder="1" applyAlignment="1">
      <alignment vertical="center" wrapText="1"/>
    </xf>
    <xf numFmtId="43" fontId="98" fillId="0" borderId="0" xfId="337" applyFont="1" applyFill="1" applyAlignment="1">
      <alignment vertical="center" wrapText="1"/>
    </xf>
    <xf numFmtId="0" fontId="103" fillId="0" borderId="0" xfId="0" applyNumberFormat="1" applyFont="1" applyFill="1" applyAlignment="1">
      <alignment horizontal="left" vertical="center"/>
    </xf>
    <xf numFmtId="43" fontId="103" fillId="0" borderId="0" xfId="337" applyFont="1" applyFill="1" applyAlignment="1">
      <alignment vertical="center" wrapText="1"/>
    </xf>
    <xf numFmtId="168" fontId="30" fillId="0" borderId="2" xfId="337" applyNumberFormat="1" applyFont="1" applyFill="1" applyBorder="1" applyAlignment="1">
      <alignment horizontal="left" vertical="center"/>
    </xf>
    <xf numFmtId="43" fontId="30" fillId="0" borderId="2" xfId="337" applyNumberFormat="1" applyFont="1" applyFill="1" applyBorder="1" applyAlignment="1">
      <alignment horizontal="left" vertical="center"/>
    </xf>
    <xf numFmtId="169" fontId="98" fillId="0" borderId="25" xfId="337" applyNumberFormat="1" applyFont="1" applyFill="1" applyBorder="1" applyAlignment="1">
      <alignment vertical="center" wrapText="1"/>
    </xf>
    <xf numFmtId="9" fontId="98" fillId="0" borderId="0" xfId="0" applyNumberFormat="1" applyFont="1" applyFill="1" applyBorder="1" applyAlignment="1">
      <alignment vertical="center" wrapText="1"/>
    </xf>
    <xf numFmtId="0" fontId="103" fillId="26" borderId="12" xfId="0" applyFont="1" applyFill="1" applyBorder="1" applyAlignment="1">
      <alignment horizontal="center" vertical="center"/>
    </xf>
    <xf numFmtId="43" fontId="97" fillId="0" borderId="0" xfId="0" applyNumberFormat="1" applyFont="1" applyBorder="1" applyAlignment="1">
      <alignment vertical="center"/>
    </xf>
    <xf numFmtId="43" fontId="104" fillId="0" borderId="0" xfId="337" applyFont="1" applyBorder="1" applyAlignment="1">
      <alignment horizontal="center" vertical="center" wrapText="1"/>
    </xf>
    <xf numFmtId="43" fontId="101" fillId="0" borderId="26" xfId="337" applyFont="1" applyBorder="1" applyAlignment="1">
      <alignment horizontal="center" vertical="center"/>
    </xf>
    <xf numFmtId="43" fontId="103" fillId="26" borderId="12" xfId="337" applyFont="1" applyFill="1" applyBorder="1" applyAlignment="1">
      <alignment horizontal="center" vertical="center"/>
    </xf>
    <xf numFmtId="43" fontId="98" fillId="0" borderId="0" xfId="337" applyFont="1" applyFill="1" applyAlignment="1">
      <alignment vertical="center"/>
    </xf>
    <xf numFmtId="43" fontId="103" fillId="0" borderId="0" xfId="337" applyFont="1" applyFill="1" applyAlignment="1">
      <alignment vertical="center"/>
    </xf>
    <xf numFmtId="43" fontId="30" fillId="0" borderId="0" xfId="337" applyFont="1"/>
    <xf numFmtId="0" fontId="101" fillId="0" borderId="0" xfId="0" applyFont="1" applyBorder="1" applyAlignment="1">
      <alignment horizontal="center" vertical="center"/>
    </xf>
    <xf numFmtId="169" fontId="98" fillId="0" borderId="25" xfId="0" applyNumberFormat="1" applyFont="1" applyFill="1" applyBorder="1" applyAlignment="1">
      <alignment vertical="center" wrapText="1"/>
    </xf>
    <xf numFmtId="0" fontId="97" fillId="0" borderId="0" xfId="0" applyFont="1" applyBorder="1"/>
    <xf numFmtId="0" fontId="100" fillId="0" borderId="0" xfId="0" applyFont="1" applyFill="1" applyBorder="1" applyAlignment="1">
      <alignment horizontal="center" vertical="center"/>
    </xf>
    <xf numFmtId="0" fontId="97" fillId="0" borderId="0" xfId="0" applyFont="1" applyFill="1" applyAlignment="1">
      <alignment vertical="center"/>
    </xf>
    <xf numFmtId="169" fontId="97" fillId="0" borderId="0" xfId="337" applyNumberFormat="1" applyFont="1" applyFill="1" applyAlignment="1">
      <alignment vertical="center"/>
    </xf>
    <xf numFmtId="169" fontId="96" fillId="0" borderId="0" xfId="337" applyNumberFormat="1" applyFont="1"/>
    <xf numFmtId="0" fontId="30" fillId="0" borderId="0" xfId="0" applyFont="1" applyFill="1" applyBorder="1" applyAlignment="1">
      <alignment horizontal="center" vertical="center"/>
    </xf>
    <xf numFmtId="0" fontId="113" fillId="0" borderId="0" xfId="0" applyFont="1"/>
    <xf numFmtId="0" fontId="30" fillId="26" borderId="12" xfId="0" applyFont="1" applyFill="1" applyBorder="1" applyAlignment="1">
      <alignment horizontal="center" vertical="center"/>
    </xf>
    <xf numFmtId="0" fontId="102" fillId="26" borderId="12" xfId="0" applyFont="1" applyFill="1" applyBorder="1" applyAlignment="1">
      <alignment horizontal="center" vertical="center"/>
    </xf>
    <xf numFmtId="0" fontId="100" fillId="0" borderId="6" xfId="0" applyFont="1" applyFill="1" applyBorder="1" applyAlignment="1">
      <alignment horizontal="center" vertical="center"/>
    </xf>
    <xf numFmtId="0" fontId="98" fillId="0" borderId="0" xfId="0" applyFont="1" applyFill="1" applyAlignment="1">
      <alignment horizontal="center" vertical="center"/>
    </xf>
    <xf numFmtId="0" fontId="103" fillId="0" borderId="0" xfId="0" applyFont="1" applyFill="1" applyAlignment="1">
      <alignment horizontal="center" vertical="center"/>
    </xf>
    <xf numFmtId="0" fontId="30" fillId="0" borderId="0" xfId="0" applyFont="1" applyAlignment="1">
      <alignment horizontal="center"/>
    </xf>
    <xf numFmtId="0" fontId="30" fillId="0" borderId="2" xfId="0" applyFont="1" applyFill="1" applyBorder="1" applyAlignment="1">
      <alignment horizontal="center" vertical="center"/>
    </xf>
    <xf numFmtId="0" fontId="98" fillId="0" borderId="25" xfId="0" applyFont="1" applyFill="1" applyBorder="1" applyAlignment="1">
      <alignment horizontal="center" vertical="center" wrapText="1"/>
    </xf>
    <xf numFmtId="236" fontId="98" fillId="26" borderId="12" xfId="0" applyNumberFormat="1" applyFont="1" applyFill="1" applyBorder="1" applyAlignment="1">
      <alignment horizontal="center" vertical="center"/>
    </xf>
    <xf numFmtId="168" fontId="98" fillId="26" borderId="28" xfId="337" applyNumberFormat="1" applyFont="1" applyFill="1" applyBorder="1" applyAlignment="1">
      <alignment horizontal="center" vertical="center" textRotation="90"/>
    </xf>
    <xf numFmtId="0" fontId="104" fillId="0" borderId="0" xfId="0" applyNumberFormat="1" applyFont="1" applyBorder="1" applyAlignment="1">
      <alignment horizontal="center" vertical="center" wrapText="1"/>
    </xf>
    <xf numFmtId="168" fontId="98" fillId="0" borderId="0" xfId="337" applyNumberFormat="1" applyFont="1" applyFill="1" applyAlignment="1">
      <alignment horizontal="center"/>
    </xf>
    <xf numFmtId="168" fontId="98" fillId="0" borderId="0" xfId="337" applyNumberFormat="1" applyFont="1" applyFill="1" applyBorder="1" applyAlignment="1">
      <alignment horizontal="center" vertical="center"/>
    </xf>
    <xf numFmtId="168" fontId="103" fillId="0" borderId="0" xfId="337" applyNumberFormat="1" applyFont="1" applyFill="1" applyAlignment="1">
      <alignment horizontal="center" vertical="center"/>
    </xf>
    <xf numFmtId="168" fontId="30" fillId="0" borderId="0" xfId="337" applyNumberFormat="1" applyFont="1" applyFill="1" applyAlignment="1">
      <alignment horizontal="center"/>
    </xf>
    <xf numFmtId="168" fontId="30" fillId="0" borderId="0" xfId="337" applyNumberFormat="1" applyFont="1" applyAlignment="1">
      <alignment horizontal="center"/>
    </xf>
    <xf numFmtId="0" fontId="114" fillId="0" borderId="26" xfId="0" applyFont="1" applyBorder="1" applyAlignment="1">
      <alignment vertical="center"/>
    </xf>
    <xf numFmtId="169" fontId="115" fillId="0" borderId="0" xfId="337" applyNumberFormat="1" applyFont="1"/>
    <xf numFmtId="0" fontId="115" fillId="0" borderId="0" xfId="0" applyFont="1"/>
    <xf numFmtId="169" fontId="77" fillId="26" borderId="14" xfId="341" applyNumberFormat="1" applyFont="1" applyFill="1" applyBorder="1" applyAlignment="1">
      <alignment horizontal="center" vertical="center" wrapText="1"/>
    </xf>
    <xf numFmtId="49" fontId="110" fillId="0" borderId="26" xfId="0" applyNumberFormat="1" applyFont="1" applyBorder="1" applyAlignment="1">
      <alignment horizontal="center"/>
    </xf>
    <xf numFmtId="0" fontId="30" fillId="27" borderId="14" xfId="0" applyFont="1" applyFill="1" applyBorder="1" applyAlignment="1">
      <alignment horizontal="center" vertical="center" wrapText="1"/>
    </xf>
    <xf numFmtId="0" fontId="97" fillId="27" borderId="23" xfId="0" applyFont="1" applyFill="1" applyBorder="1" applyAlignment="1">
      <alignment horizontal="center" vertical="center"/>
    </xf>
    <xf numFmtId="0" fontId="98" fillId="26" borderId="12" xfId="0" applyFont="1" applyFill="1" applyBorder="1" applyAlignment="1">
      <alignment vertical="center" wrapText="1"/>
    </xf>
    <xf numFmtId="168" fontId="103" fillId="26" borderId="0" xfId="337" applyNumberFormat="1" applyFont="1" applyFill="1" applyBorder="1" applyAlignment="1">
      <alignment vertical="center"/>
    </xf>
    <xf numFmtId="0" fontId="102" fillId="26" borderId="0" xfId="0" applyFont="1" applyFill="1" applyBorder="1" applyAlignment="1">
      <alignment horizontal="center" vertical="center"/>
    </xf>
    <xf numFmtId="0" fontId="30" fillId="0" borderId="0" xfId="0" applyFont="1" applyFill="1" applyBorder="1" applyAlignment="1">
      <alignment horizontal="center" vertical="center" wrapText="1"/>
    </xf>
    <xf numFmtId="169" fontId="30" fillId="0" borderId="0" xfId="337" applyNumberFormat="1" applyFont="1" applyFill="1" applyBorder="1" applyAlignment="1">
      <alignment vertical="center" wrapText="1"/>
    </xf>
    <xf numFmtId="43" fontId="30" fillId="0" borderId="0" xfId="337" applyFont="1" applyFill="1" applyBorder="1" applyAlignment="1">
      <alignment vertical="center" wrapText="1"/>
    </xf>
    <xf numFmtId="0" fontId="102" fillId="0" borderId="0" xfId="0" applyFont="1" applyFill="1" applyBorder="1" applyAlignment="1">
      <alignment horizontal="center" vertical="center"/>
    </xf>
    <xf numFmtId="0" fontId="30" fillId="0" borderId="0" xfId="0" applyFont="1" applyFill="1" applyAlignment="1">
      <alignment horizontal="center" vertical="center" wrapText="1"/>
    </xf>
    <xf numFmtId="43" fontId="30" fillId="0" borderId="0" xfId="337" applyFont="1" applyFill="1" applyAlignment="1">
      <alignment vertical="center" wrapText="1"/>
    </xf>
    <xf numFmtId="0" fontId="96" fillId="0" borderId="0" xfId="421" applyNumberFormat="1" applyFont="1" applyBorder="1" applyAlignment="1"/>
    <xf numFmtId="169" fontId="100" fillId="0" borderId="12" xfId="0" applyNumberFormat="1" applyFont="1" applyFill="1" applyBorder="1" applyAlignment="1">
      <alignment vertical="center" wrapText="1"/>
    </xf>
    <xf numFmtId="0" fontId="30" fillId="0" borderId="2" xfId="0" applyFont="1" applyFill="1" applyBorder="1" applyAlignment="1">
      <alignment horizontal="center" vertical="center" wrapText="1"/>
    </xf>
    <xf numFmtId="0" fontId="30" fillId="0" borderId="30" xfId="0" applyFont="1" applyBorder="1" applyAlignment="1">
      <alignment horizontal="center" vertical="center" wrapText="1"/>
    </xf>
    <xf numFmtId="0" fontId="103" fillId="0" borderId="0" xfId="420" applyFont="1" applyBorder="1" applyAlignment="1">
      <alignment vertical="center"/>
    </xf>
    <xf numFmtId="0" fontId="103" fillId="0" borderId="0" xfId="420" applyFont="1" applyBorder="1" applyAlignment="1">
      <alignment horizontal="center" vertical="center"/>
    </xf>
    <xf numFmtId="0" fontId="104" fillId="0" borderId="0" xfId="420" applyNumberFormat="1" applyFont="1" applyBorder="1" applyAlignment="1">
      <alignment horizontal="center" vertical="center" wrapText="1"/>
    </xf>
    <xf numFmtId="0" fontId="104" fillId="0" borderId="0" xfId="420" applyNumberFormat="1" applyFont="1" applyBorder="1" applyAlignment="1">
      <alignment horizontal="center" vertical="center"/>
    </xf>
    <xf numFmtId="0" fontId="104" fillId="0" borderId="0" xfId="420" applyNumberFormat="1" applyFont="1" applyBorder="1" applyAlignment="1">
      <alignment vertical="center" wrapText="1"/>
    </xf>
    <xf numFmtId="0" fontId="97" fillId="0" borderId="0" xfId="420" applyFont="1" applyBorder="1" applyAlignment="1">
      <alignment vertical="center"/>
    </xf>
    <xf numFmtId="0" fontId="30" fillId="0" borderId="0" xfId="420" applyFont="1"/>
    <xf numFmtId="43" fontId="104" fillId="0" borderId="0" xfId="341" applyFont="1" applyBorder="1" applyAlignment="1">
      <alignment horizontal="center" vertical="center" wrapText="1"/>
    </xf>
    <xf numFmtId="0" fontId="100" fillId="0" borderId="0" xfId="420" applyFont="1" applyBorder="1" applyAlignment="1">
      <alignment vertical="center"/>
    </xf>
    <xf numFmtId="43" fontId="97" fillId="0" borderId="0" xfId="420" applyNumberFormat="1" applyFont="1" applyBorder="1" applyAlignment="1">
      <alignment vertical="center"/>
    </xf>
    <xf numFmtId="0" fontId="98" fillId="0" borderId="0" xfId="420" applyFont="1" applyBorder="1" applyAlignment="1">
      <alignment vertical="center"/>
    </xf>
    <xf numFmtId="0" fontId="99" fillId="0" borderId="0" xfId="420" applyNumberFormat="1" applyFont="1" applyBorder="1" applyAlignment="1">
      <alignment horizontal="center" vertical="center" wrapText="1"/>
    </xf>
    <xf numFmtId="43" fontId="111" fillId="0" borderId="0" xfId="341" applyFont="1" applyBorder="1" applyAlignment="1">
      <alignment horizontal="left" vertical="center"/>
    </xf>
    <xf numFmtId="0" fontId="101" fillId="0" borderId="26" xfId="420" applyFont="1" applyBorder="1" applyAlignment="1">
      <alignment horizontal="center" vertical="center"/>
    </xf>
    <xf numFmtId="49" fontId="110" fillId="0" borderId="26" xfId="420" applyNumberFormat="1" applyFont="1" applyBorder="1" applyAlignment="1">
      <alignment horizontal="center"/>
    </xf>
    <xf numFmtId="0" fontId="110" fillId="0" borderId="26" xfId="420" applyFont="1" applyBorder="1" applyAlignment="1">
      <alignment horizontal="center"/>
    </xf>
    <xf numFmtId="14" fontId="110" fillId="0" borderId="26" xfId="420" applyNumberFormat="1" applyFont="1" applyBorder="1" applyAlignment="1"/>
    <xf numFmtId="168" fontId="101" fillId="0" borderId="26" xfId="341" applyNumberFormat="1" applyFont="1" applyFill="1" applyBorder="1" applyAlignment="1">
      <alignment horizontal="center" vertical="center"/>
    </xf>
    <xf numFmtId="168" fontId="101" fillId="0" borderId="26" xfId="341" applyNumberFormat="1" applyFont="1" applyBorder="1" applyAlignment="1">
      <alignment horizontal="center" vertical="center"/>
    </xf>
    <xf numFmtId="43" fontId="101" fillId="0" borderId="26" xfId="341" applyFont="1" applyBorder="1" applyAlignment="1">
      <alignment horizontal="center" vertical="center"/>
    </xf>
    <xf numFmtId="0" fontId="101" fillId="0" borderId="0" xfId="420" applyFont="1" applyBorder="1" applyAlignment="1">
      <alignment horizontal="center" vertical="center"/>
    </xf>
    <xf numFmtId="236" fontId="98" fillId="26" borderId="12" xfId="420" applyNumberFormat="1" applyFont="1" applyFill="1" applyBorder="1" applyAlignment="1">
      <alignment horizontal="center" vertical="center"/>
    </xf>
    <xf numFmtId="0" fontId="102" fillId="0" borderId="0" xfId="420" applyFont="1"/>
    <xf numFmtId="168" fontId="98" fillId="26" borderId="28" xfId="341" applyNumberFormat="1" applyFont="1" applyFill="1" applyBorder="1" applyAlignment="1">
      <alignment horizontal="center" vertical="center" textRotation="90"/>
    </xf>
    <xf numFmtId="0" fontId="103" fillId="26" borderId="12" xfId="420" applyFont="1" applyFill="1" applyBorder="1" applyAlignment="1">
      <alignment horizontal="center" vertical="center"/>
    </xf>
    <xf numFmtId="43" fontId="103" fillId="26" borderId="12" xfId="341" applyFont="1" applyFill="1" applyBorder="1" applyAlignment="1">
      <alignment horizontal="center" vertical="center"/>
    </xf>
    <xf numFmtId="0" fontId="97" fillId="27" borderId="23" xfId="420" applyFont="1" applyFill="1" applyBorder="1" applyAlignment="1">
      <alignment horizontal="center" vertical="center"/>
    </xf>
    <xf numFmtId="0" fontId="100" fillId="0" borderId="6" xfId="420" applyFont="1" applyFill="1" applyBorder="1" applyAlignment="1">
      <alignment horizontal="center" vertical="center"/>
    </xf>
    <xf numFmtId="168" fontId="99" fillId="0" borderId="29" xfId="341" applyNumberFormat="1" applyFont="1" applyFill="1" applyBorder="1" applyAlignment="1">
      <alignment horizontal="center" vertical="center"/>
    </xf>
    <xf numFmtId="168" fontId="99" fillId="0" borderId="24" xfId="341" applyNumberFormat="1" applyFont="1" applyFill="1" applyBorder="1" applyAlignment="1">
      <alignment horizontal="center" vertical="center"/>
    </xf>
    <xf numFmtId="0" fontId="103" fillId="0" borderId="0" xfId="420" applyFont="1" applyFill="1" applyBorder="1" applyAlignment="1">
      <alignment horizontal="left" vertical="center"/>
    </xf>
    <xf numFmtId="0" fontId="98" fillId="0" borderId="0" xfId="420" applyFont="1" applyAlignment="1">
      <alignment horizontal="center"/>
    </xf>
    <xf numFmtId="0" fontId="98" fillId="0" borderId="0" xfId="420" applyFont="1" applyFill="1" applyAlignment="1">
      <alignment vertical="center"/>
    </xf>
    <xf numFmtId="0" fontId="98" fillId="0" borderId="0" xfId="420" applyFont="1" applyFill="1" applyAlignment="1">
      <alignment horizontal="center" vertical="center"/>
    </xf>
    <xf numFmtId="168" fontId="98" fillId="0" borderId="0" xfId="341" applyNumberFormat="1" applyFont="1" applyFill="1" applyAlignment="1">
      <alignment horizontal="center" vertical="center"/>
    </xf>
    <xf numFmtId="168" fontId="103" fillId="0" borderId="0" xfId="341" applyNumberFormat="1" applyFont="1" applyFill="1" applyBorder="1" applyAlignment="1">
      <alignment horizontal="center" vertical="center"/>
    </xf>
    <xf numFmtId="168" fontId="98" fillId="0" borderId="0" xfId="341" applyNumberFormat="1" applyFont="1" applyFill="1" applyAlignment="1">
      <alignment horizontal="center"/>
    </xf>
    <xf numFmtId="43" fontId="98" fillId="0" borderId="0" xfId="341" applyFont="1" applyFill="1" applyAlignment="1">
      <alignment vertical="center"/>
    </xf>
    <xf numFmtId="43" fontId="103" fillId="0" borderId="0" xfId="341" applyFont="1" applyFill="1" applyAlignment="1">
      <alignment horizontal="center" vertical="center"/>
    </xf>
    <xf numFmtId="0" fontId="100" fillId="0" borderId="0" xfId="420" applyFont="1" applyFill="1" applyBorder="1" applyAlignment="1">
      <alignment horizontal="center" vertical="center"/>
    </xf>
    <xf numFmtId="0" fontId="30" fillId="0" borderId="0" xfId="420" applyNumberFormat="1" applyFont="1"/>
    <xf numFmtId="0" fontId="103" fillId="0" borderId="0" xfId="420" applyFont="1" applyFill="1" applyBorder="1" applyAlignment="1">
      <alignment horizontal="center" vertical="center"/>
    </xf>
    <xf numFmtId="0" fontId="98" fillId="0" borderId="0" xfId="420" applyFont="1" applyFill="1" applyBorder="1" applyAlignment="1">
      <alignment horizontal="center" vertical="center"/>
    </xf>
    <xf numFmtId="168" fontId="98" fillId="0" borderId="0" xfId="341" applyNumberFormat="1" applyFont="1" applyFill="1" applyBorder="1" applyAlignment="1">
      <alignment horizontal="center" vertical="center"/>
    </xf>
    <xf numFmtId="43" fontId="98" fillId="0" borderId="0" xfId="341" applyFont="1" applyFill="1" applyAlignment="1">
      <alignment horizontal="center" vertical="center"/>
    </xf>
    <xf numFmtId="0" fontId="98" fillId="0" borderId="0" xfId="420" applyFont="1"/>
    <xf numFmtId="0" fontId="103" fillId="0" borderId="0" xfId="420" applyFont="1" applyFill="1" applyAlignment="1">
      <alignment horizontal="center" vertical="center"/>
    </xf>
    <xf numFmtId="0" fontId="103" fillId="0" borderId="0" xfId="420" applyFont="1" applyFill="1" applyAlignment="1">
      <alignment vertical="center"/>
    </xf>
    <xf numFmtId="168" fontId="103" fillId="0" borderId="0" xfId="341" applyNumberFormat="1" applyFont="1" applyFill="1" applyAlignment="1">
      <alignment horizontal="center" vertical="center"/>
    </xf>
    <xf numFmtId="43" fontId="103" fillId="0" borderId="0" xfId="341" applyFont="1" applyFill="1" applyAlignment="1">
      <alignment vertical="center"/>
    </xf>
    <xf numFmtId="0" fontId="30" fillId="0" borderId="0" xfId="420" applyFont="1" applyAlignment="1">
      <alignment horizontal="center"/>
    </xf>
    <xf numFmtId="168" fontId="30" fillId="0" borderId="0" xfId="341" applyNumberFormat="1" applyFont="1" applyFill="1" applyAlignment="1">
      <alignment horizontal="center"/>
    </xf>
    <xf numFmtId="168" fontId="30" fillId="0" borderId="0" xfId="341" applyNumberFormat="1" applyFont="1" applyAlignment="1">
      <alignment horizontal="center"/>
    </xf>
    <xf numFmtId="43" fontId="30" fillId="0" borderId="0" xfId="341" applyFont="1"/>
    <xf numFmtId="0" fontId="105" fillId="0" borderId="0" xfId="420" applyFont="1" applyFill="1" applyBorder="1" applyAlignment="1">
      <alignment horizontal="center" vertical="center"/>
    </xf>
    <xf numFmtId="0" fontId="112" fillId="0" borderId="0" xfId="420" applyFont="1" applyFill="1" applyBorder="1" applyAlignment="1">
      <alignment horizontal="center" vertical="center"/>
    </xf>
    <xf numFmtId="169" fontId="98" fillId="0" borderId="0" xfId="341" applyNumberFormat="1" applyFont="1" applyFill="1" applyAlignment="1">
      <alignment vertical="center"/>
    </xf>
    <xf numFmtId="169" fontId="105" fillId="0" borderId="0" xfId="341" applyNumberFormat="1" applyFont="1" applyFill="1" applyBorder="1" applyAlignment="1">
      <alignment horizontal="center" vertical="center"/>
    </xf>
    <xf numFmtId="43" fontId="105" fillId="0" borderId="0" xfId="341" applyFont="1" applyFill="1" applyBorder="1" applyAlignment="1">
      <alignment horizontal="center" vertical="center"/>
    </xf>
    <xf numFmtId="169" fontId="102" fillId="0" borderId="0" xfId="341" applyNumberFormat="1" applyFont="1" applyFill="1" applyBorder="1" applyAlignment="1">
      <alignment horizontal="center" vertical="center"/>
    </xf>
    <xf numFmtId="169" fontId="103" fillId="0" borderId="0" xfId="341" applyNumberFormat="1" applyFont="1" applyFill="1" applyBorder="1" applyAlignment="1">
      <alignment horizontal="center" vertical="center"/>
    </xf>
    <xf numFmtId="0" fontId="97" fillId="0" borderId="0" xfId="420" applyFont="1" applyBorder="1"/>
    <xf numFmtId="169" fontId="97" fillId="0" borderId="0" xfId="341" applyNumberFormat="1" applyFont="1" applyFill="1" applyAlignment="1">
      <alignment vertical="center"/>
    </xf>
    <xf numFmtId="0" fontId="97" fillId="0" borderId="0" xfId="420" applyFont="1" applyFill="1" applyAlignment="1">
      <alignment vertical="center"/>
    </xf>
    <xf numFmtId="169" fontId="77" fillId="26" borderId="14" xfId="341" applyNumberFormat="1" applyFont="1" applyFill="1" applyBorder="1" applyAlignment="1">
      <alignment horizontal="center" vertical="center" wrapText="1"/>
    </xf>
    <xf numFmtId="169" fontId="100" fillId="0" borderId="0" xfId="341" applyNumberFormat="1" applyFont="1" applyFill="1" applyAlignment="1">
      <alignment horizontal="center" vertical="center" wrapText="1"/>
    </xf>
    <xf numFmtId="0" fontId="100" fillId="0" borderId="0" xfId="420" applyFont="1" applyFill="1" applyAlignment="1">
      <alignment horizontal="center" vertical="center" wrapText="1"/>
    </xf>
    <xf numFmtId="0" fontId="77" fillId="26" borderId="14" xfId="420" applyFont="1" applyFill="1" applyBorder="1" applyAlignment="1">
      <alignment horizontal="center" vertical="center" wrapText="1"/>
    </xf>
    <xf numFmtId="0" fontId="99" fillId="26" borderId="12" xfId="420" applyFont="1" applyFill="1" applyBorder="1" applyAlignment="1">
      <alignment horizontal="center" vertical="center"/>
    </xf>
    <xf numFmtId="169" fontId="99" fillId="0" borderId="0" xfId="341" applyNumberFormat="1" applyFont="1" applyFill="1" applyAlignment="1">
      <alignment horizontal="center" vertical="center" wrapText="1"/>
    </xf>
    <xf numFmtId="169" fontId="99" fillId="0" borderId="0" xfId="341" applyNumberFormat="1" applyFont="1" applyFill="1" applyAlignment="1">
      <alignment vertical="center"/>
    </xf>
    <xf numFmtId="0" fontId="99" fillId="0" borderId="0" xfId="420" applyFont="1" applyFill="1" applyAlignment="1">
      <alignment vertical="center"/>
    </xf>
    <xf numFmtId="0" fontId="99" fillId="0" borderId="0" xfId="420" applyFont="1" applyFill="1" applyAlignment="1">
      <alignment horizontal="center" vertical="center" wrapText="1"/>
    </xf>
    <xf numFmtId="0" fontId="30" fillId="0" borderId="2" xfId="420" applyFont="1" applyFill="1" applyBorder="1" applyAlignment="1">
      <alignment vertical="center" wrapText="1"/>
    </xf>
    <xf numFmtId="0" fontId="30" fillId="0" borderId="2" xfId="420" applyFont="1" applyFill="1" applyBorder="1" applyAlignment="1">
      <alignment horizontal="left" vertical="center"/>
    </xf>
    <xf numFmtId="0" fontId="30" fillId="0" borderId="2" xfId="420" applyFont="1" applyFill="1" applyBorder="1" applyAlignment="1">
      <alignment horizontal="center" vertical="center"/>
    </xf>
    <xf numFmtId="169" fontId="30" fillId="0" borderId="2" xfId="341" applyNumberFormat="1" applyFont="1" applyFill="1" applyBorder="1" applyAlignment="1">
      <alignment horizontal="left" vertical="center"/>
    </xf>
    <xf numFmtId="168" fontId="30" fillId="0" borderId="2" xfId="341" applyNumberFormat="1" applyFont="1" applyFill="1" applyBorder="1" applyAlignment="1">
      <alignment horizontal="left" vertical="center"/>
    </xf>
    <xf numFmtId="169" fontId="30" fillId="0" borderId="2" xfId="341" applyNumberFormat="1" applyFont="1" applyFill="1" applyBorder="1" applyAlignment="1">
      <alignment horizontal="center" vertical="center" wrapText="1"/>
    </xf>
    <xf numFmtId="43" fontId="30" fillId="0" borderId="2" xfId="341" applyNumberFormat="1" applyFont="1" applyFill="1" applyBorder="1" applyAlignment="1">
      <alignment horizontal="left" vertical="center"/>
    </xf>
    <xf numFmtId="169" fontId="30" fillId="0" borderId="2" xfId="341" quotePrefix="1" applyNumberFormat="1" applyFont="1" applyFill="1" applyBorder="1" applyAlignment="1">
      <alignment horizontal="center" vertical="center" wrapText="1"/>
    </xf>
    <xf numFmtId="169" fontId="30" fillId="26" borderId="2" xfId="341" quotePrefix="1" applyNumberFormat="1" applyFont="1" applyFill="1" applyBorder="1" applyAlignment="1">
      <alignment horizontal="center" vertical="center" wrapText="1"/>
    </xf>
    <xf numFmtId="169" fontId="30" fillId="26" borderId="2" xfId="341" applyNumberFormat="1" applyFont="1" applyFill="1" applyBorder="1" applyAlignment="1">
      <alignment horizontal="center" vertical="center" wrapText="1"/>
    </xf>
    <xf numFmtId="169" fontId="30" fillId="0" borderId="0" xfId="341" applyNumberFormat="1" applyFont="1" applyFill="1" applyAlignment="1">
      <alignment vertical="center" wrapText="1"/>
    </xf>
    <xf numFmtId="0" fontId="30" fillId="0" borderId="0" xfId="420" applyFont="1" applyFill="1" applyAlignment="1">
      <alignment vertical="center" wrapText="1"/>
    </xf>
    <xf numFmtId="0" fontId="30" fillId="0" borderId="24" xfId="420" applyFont="1" applyFill="1" applyBorder="1" applyAlignment="1">
      <alignment vertical="center" wrapText="1"/>
    </xf>
    <xf numFmtId="0" fontId="30" fillId="0" borderId="24" xfId="420" applyFont="1" applyFill="1" applyBorder="1" applyAlignment="1">
      <alignment horizontal="left" vertical="center"/>
    </xf>
    <xf numFmtId="0" fontId="30" fillId="0" borderId="24" xfId="420" applyFont="1" applyFill="1" applyBorder="1" applyAlignment="1">
      <alignment horizontal="center" vertical="center"/>
    </xf>
    <xf numFmtId="169" fontId="30" fillId="0" borderId="24" xfId="341" applyNumberFormat="1" applyFont="1" applyFill="1" applyBorder="1" applyAlignment="1">
      <alignment horizontal="center" vertical="center" wrapText="1"/>
    </xf>
    <xf numFmtId="43" fontId="30" fillId="0" borderId="24" xfId="341" applyFont="1" applyFill="1" applyBorder="1" applyAlignment="1">
      <alignment horizontal="center" vertical="center" wrapText="1"/>
    </xf>
    <xf numFmtId="169" fontId="30" fillId="26" borderId="24" xfId="341" quotePrefix="1" applyNumberFormat="1" applyFont="1" applyFill="1" applyBorder="1" applyAlignment="1">
      <alignment horizontal="center" vertical="center" wrapText="1"/>
    </xf>
    <xf numFmtId="169" fontId="100" fillId="0" borderId="12" xfId="420" applyNumberFormat="1" applyFont="1" applyFill="1" applyBorder="1" applyAlignment="1">
      <alignment vertical="center" wrapText="1"/>
    </xf>
    <xf numFmtId="169" fontId="100" fillId="0" borderId="12" xfId="341" applyNumberFormat="1" applyFont="1" applyFill="1" applyBorder="1" applyAlignment="1">
      <alignment horizontal="center" vertical="center" wrapText="1"/>
    </xf>
    <xf numFmtId="169" fontId="100" fillId="0" borderId="0" xfId="341" applyNumberFormat="1" applyFont="1" applyFill="1" applyAlignment="1">
      <alignment vertical="center" wrapText="1"/>
    </xf>
    <xf numFmtId="0" fontId="100" fillId="0" borderId="0" xfId="420" applyFont="1" applyFill="1" applyAlignment="1">
      <alignment vertical="center" wrapText="1"/>
    </xf>
    <xf numFmtId="0" fontId="98" fillId="0" borderId="0" xfId="420" applyFont="1" applyFill="1" applyBorder="1" applyAlignment="1">
      <alignment vertical="center" wrapText="1"/>
    </xf>
    <xf numFmtId="0" fontId="98" fillId="0" borderId="25" xfId="420" applyFont="1" applyFill="1" applyBorder="1" applyAlignment="1">
      <alignment vertical="center" wrapText="1"/>
    </xf>
    <xf numFmtId="0" fontId="98" fillId="0" borderId="25" xfId="420" applyFont="1" applyFill="1" applyBorder="1" applyAlignment="1">
      <alignment horizontal="center" vertical="center" wrapText="1"/>
    </xf>
    <xf numFmtId="169" fontId="98" fillId="0" borderId="25" xfId="341" applyNumberFormat="1" applyFont="1" applyFill="1" applyBorder="1" applyAlignment="1">
      <alignment vertical="center" wrapText="1"/>
    </xf>
    <xf numFmtId="43" fontId="98" fillId="0" borderId="0" xfId="341" applyFont="1" applyFill="1" applyAlignment="1">
      <alignment vertical="center" wrapText="1"/>
    </xf>
    <xf numFmtId="169" fontId="98" fillId="0" borderId="25" xfId="420" applyNumberFormat="1" applyFont="1" applyFill="1" applyBorder="1" applyAlignment="1">
      <alignment vertical="center" wrapText="1"/>
    </xf>
    <xf numFmtId="169" fontId="98" fillId="0" borderId="0" xfId="341" applyNumberFormat="1" applyFont="1" applyFill="1" applyAlignment="1">
      <alignment vertical="center" wrapText="1"/>
    </xf>
    <xf numFmtId="0" fontId="98" fillId="0" borderId="0" xfId="420" applyFont="1" applyFill="1" applyAlignment="1">
      <alignment vertical="center" wrapText="1"/>
    </xf>
    <xf numFmtId="0" fontId="30" fillId="0" borderId="0" xfId="420" applyFont="1" applyFill="1" applyBorder="1" applyAlignment="1">
      <alignment vertical="center" wrapText="1"/>
    </xf>
    <xf numFmtId="0" fontId="30" fillId="0" borderId="0" xfId="420" applyFont="1" applyFill="1" applyBorder="1" applyAlignment="1">
      <alignment horizontal="center" vertical="center" wrapText="1"/>
    </xf>
    <xf numFmtId="169" fontId="30" fillId="0" borderId="0" xfId="341" applyNumberFormat="1" applyFont="1" applyFill="1" applyBorder="1" applyAlignment="1">
      <alignment vertical="center" wrapText="1"/>
    </xf>
    <xf numFmtId="43" fontId="30" fillId="0" borderId="0" xfId="341" applyFont="1" applyFill="1" applyBorder="1" applyAlignment="1">
      <alignment vertical="center" wrapText="1"/>
    </xf>
    <xf numFmtId="0" fontId="30" fillId="0" borderId="0" xfId="420" applyFont="1" applyFill="1" applyBorder="1" applyAlignment="1">
      <alignment horizontal="center" vertical="center"/>
    </xf>
    <xf numFmtId="0" fontId="102" fillId="0" borderId="0" xfId="420" applyFont="1" applyFill="1" applyBorder="1" applyAlignment="1">
      <alignment horizontal="center" vertical="center"/>
    </xf>
    <xf numFmtId="0" fontId="102" fillId="0" borderId="0" xfId="420" applyFont="1" applyFill="1" applyBorder="1" applyAlignment="1">
      <alignment horizontal="left" vertical="center"/>
    </xf>
    <xf numFmtId="0" fontId="30" fillId="0" borderId="0" xfId="420" applyFont="1" applyFill="1" applyAlignment="1">
      <alignment horizontal="center" vertical="center" wrapText="1"/>
    </xf>
    <xf numFmtId="43" fontId="30" fillId="0" borderId="0" xfId="341" applyFont="1" applyFill="1" applyAlignment="1">
      <alignment vertical="center" wrapText="1"/>
    </xf>
    <xf numFmtId="169" fontId="102" fillId="0" borderId="0" xfId="420" applyNumberFormat="1" applyFont="1" applyFill="1" applyBorder="1" applyAlignment="1">
      <alignment horizontal="left" vertical="center"/>
    </xf>
    <xf numFmtId="0" fontId="102" fillId="0" borderId="0" xfId="420" applyFont="1" applyFill="1" applyBorder="1" applyAlignment="1">
      <alignment vertical="center"/>
    </xf>
    <xf numFmtId="0" fontId="98" fillId="0" borderId="0" xfId="420" applyFont="1" applyFill="1" applyAlignment="1">
      <alignment horizontal="center" vertical="center" wrapText="1"/>
    </xf>
    <xf numFmtId="169" fontId="98" fillId="0" borderId="0" xfId="341" applyNumberFormat="1" applyFont="1" applyFill="1" applyBorder="1" applyAlignment="1">
      <alignment horizontal="center" vertical="center"/>
    </xf>
    <xf numFmtId="169" fontId="98" fillId="0" borderId="0" xfId="420" applyNumberFormat="1" applyFont="1" applyFill="1" applyAlignment="1">
      <alignment horizontal="center" vertical="center" wrapText="1"/>
    </xf>
    <xf numFmtId="0" fontId="98" fillId="0" borderId="0" xfId="420" applyFont="1" applyFill="1" applyBorder="1" applyAlignment="1">
      <alignment vertical="center"/>
    </xf>
    <xf numFmtId="169" fontId="77" fillId="26" borderId="12" xfId="337" applyNumberFormat="1" applyFont="1" applyFill="1" applyBorder="1" applyAlignment="1">
      <alignment horizontal="center" vertical="center" wrapText="1"/>
    </xf>
    <xf numFmtId="169" fontId="77" fillId="26" borderId="14" xfId="337" applyNumberFormat="1" applyFont="1" applyFill="1" applyBorder="1" applyAlignment="1">
      <alignment horizontal="center" vertical="center" wrapText="1"/>
    </xf>
    <xf numFmtId="0" fontId="77" fillId="26" borderId="14" xfId="0" applyFont="1" applyFill="1" applyBorder="1" applyAlignment="1">
      <alignment horizontal="center" vertical="center" wrapText="1"/>
    </xf>
    <xf numFmtId="0" fontId="100" fillId="0" borderId="6" xfId="0" applyFont="1" applyFill="1" applyBorder="1" applyAlignment="1">
      <alignment horizontal="center" vertical="center"/>
    </xf>
    <xf numFmtId="0" fontId="100" fillId="0" borderId="6" xfId="420" applyFont="1" applyFill="1" applyBorder="1" applyAlignment="1">
      <alignment horizontal="center" vertical="center"/>
    </xf>
    <xf numFmtId="0" fontId="102" fillId="0" borderId="0" xfId="0" applyFont="1" applyFill="1" applyAlignment="1">
      <alignment horizontal="center" vertical="center" wrapText="1"/>
    </xf>
    <xf numFmtId="0" fontId="105" fillId="0" borderId="0" xfId="0" applyFont="1" applyFill="1" applyBorder="1" applyAlignment="1">
      <alignment horizontal="center" vertical="center"/>
    </xf>
    <xf numFmtId="0" fontId="102" fillId="0" borderId="0" xfId="420" applyFont="1" applyFill="1" applyAlignment="1">
      <alignment horizontal="center" vertical="center" wrapText="1"/>
    </xf>
    <xf numFmtId="0" fontId="77" fillId="26" borderId="14" xfId="420" applyFont="1" applyFill="1" applyBorder="1" applyAlignment="1">
      <alignment horizontal="center" vertical="center" wrapText="1"/>
    </xf>
    <xf numFmtId="169" fontId="77" fillId="26" borderId="14" xfId="341" applyNumberFormat="1" applyFont="1" applyFill="1" applyBorder="1" applyAlignment="1">
      <alignment horizontal="center" vertical="center" wrapText="1"/>
    </xf>
    <xf numFmtId="0" fontId="105" fillId="0" borderId="0" xfId="420" applyFont="1" applyFill="1" applyBorder="1" applyAlignment="1">
      <alignment horizontal="center" vertical="center"/>
    </xf>
    <xf numFmtId="169" fontId="77" fillId="26" borderId="14" xfId="337" applyNumberFormat="1" applyFont="1" applyFill="1" applyBorder="1" applyAlignment="1">
      <alignment horizontal="center" vertical="center" wrapText="1"/>
    </xf>
    <xf numFmtId="0" fontId="77" fillId="26" borderId="14" xfId="0" applyFont="1" applyFill="1" applyBorder="1" applyAlignment="1">
      <alignment horizontal="center" vertical="center" wrapText="1"/>
    </xf>
    <xf numFmtId="0" fontId="100" fillId="0" borderId="6" xfId="420" applyFont="1" applyFill="1" applyBorder="1" applyAlignment="1">
      <alignment horizontal="center" vertical="center"/>
    </xf>
    <xf numFmtId="0" fontId="100" fillId="0" borderId="6" xfId="0" applyFont="1" applyFill="1" applyBorder="1" applyAlignment="1">
      <alignment horizontal="center" vertical="center"/>
    </xf>
    <xf numFmtId="0" fontId="77" fillId="26" borderId="14" xfId="420" applyFont="1" applyFill="1" applyBorder="1" applyAlignment="1">
      <alignment horizontal="center" vertical="center" wrapText="1"/>
    </xf>
    <xf numFmtId="169" fontId="77" fillId="26" borderId="14" xfId="341" applyNumberFormat="1" applyFont="1" applyFill="1" applyBorder="1" applyAlignment="1">
      <alignment horizontal="center" vertical="center" wrapText="1"/>
    </xf>
    <xf numFmtId="0" fontId="105" fillId="0" borderId="0" xfId="420" applyFont="1" applyFill="1" applyBorder="1" applyAlignment="1">
      <alignment horizontal="center" vertical="center"/>
    </xf>
    <xf numFmtId="0" fontId="105" fillId="0" borderId="0" xfId="0" applyFont="1" applyFill="1" applyBorder="1" applyAlignment="1">
      <alignment horizontal="center" vertical="center"/>
    </xf>
    <xf numFmtId="0" fontId="30" fillId="0" borderId="24" xfId="0" applyFont="1" applyFill="1" applyBorder="1" applyAlignment="1">
      <alignment horizontal="center" vertical="center" wrapText="1"/>
    </xf>
    <xf numFmtId="169" fontId="102" fillId="0" borderId="0" xfId="0" applyNumberFormat="1" applyFont="1" applyFill="1" applyBorder="1" applyAlignment="1">
      <alignment horizontal="left" vertical="center"/>
    </xf>
    <xf numFmtId="0" fontId="30" fillId="0" borderId="30" xfId="0" applyFont="1" applyFill="1" applyBorder="1" applyAlignment="1">
      <alignment horizontal="center" vertical="center" wrapText="1"/>
    </xf>
    <xf numFmtId="0" fontId="30" fillId="0" borderId="30" xfId="0" applyFont="1" applyFill="1" applyBorder="1" applyAlignment="1">
      <alignment horizontal="left" vertical="center" wrapText="1"/>
    </xf>
    <xf numFmtId="169" fontId="30" fillId="0" borderId="30" xfId="337" applyNumberFormat="1" applyFont="1" applyBorder="1" applyAlignment="1">
      <alignment horizontal="center" vertical="center" wrapText="1"/>
    </xf>
    <xf numFmtId="169" fontId="30" fillId="0" borderId="12" xfId="337" applyNumberFormat="1" applyFont="1" applyBorder="1" applyAlignment="1">
      <alignment horizontal="center" vertical="center" wrapText="1"/>
    </xf>
    <xf numFmtId="169" fontId="116" fillId="0" borderId="2" xfId="337" applyNumberFormat="1" applyFont="1" applyBorder="1" applyAlignment="1">
      <alignment horizontal="center" vertical="center" wrapText="1"/>
    </xf>
    <xf numFmtId="0" fontId="30" fillId="0" borderId="0" xfId="0" applyFont="1" applyAlignment="1">
      <alignment horizontal="center"/>
    </xf>
    <xf numFmtId="0" fontId="30" fillId="0" borderId="0" xfId="0" applyFont="1" applyAlignment="1"/>
    <xf numFmtId="0" fontId="30" fillId="0" borderId="0" xfId="0" applyFont="1" applyAlignment="1">
      <alignment horizontal="center"/>
    </xf>
    <xf numFmtId="169" fontId="77" fillId="26" borderId="14" xfId="337" applyNumberFormat="1" applyFont="1" applyFill="1" applyBorder="1" applyAlignment="1">
      <alignment horizontal="center" vertical="center" wrapText="1"/>
    </xf>
    <xf numFmtId="0" fontId="77" fillId="26" borderId="14" xfId="0" applyFont="1" applyFill="1" applyBorder="1" applyAlignment="1">
      <alignment horizontal="center" vertical="center" wrapText="1"/>
    </xf>
    <xf numFmtId="0" fontId="100" fillId="0" borderId="6" xfId="0" applyFont="1" applyFill="1" applyBorder="1" applyAlignment="1">
      <alignment horizontal="center" vertical="center"/>
    </xf>
    <xf numFmtId="0" fontId="100" fillId="0" borderId="6" xfId="420" applyFont="1" applyFill="1" applyBorder="1" applyAlignment="1">
      <alignment horizontal="center" vertical="center"/>
    </xf>
    <xf numFmtId="0" fontId="105" fillId="0" borderId="0" xfId="0" applyFont="1" applyFill="1" applyBorder="1" applyAlignment="1">
      <alignment horizontal="center" vertical="center"/>
    </xf>
    <xf numFmtId="0" fontId="105" fillId="0" borderId="0" xfId="420" applyFont="1" applyFill="1" applyBorder="1" applyAlignment="1">
      <alignment horizontal="center" vertical="center"/>
    </xf>
    <xf numFmtId="0" fontId="77" fillId="26" borderId="14" xfId="420" applyFont="1" applyFill="1" applyBorder="1" applyAlignment="1">
      <alignment horizontal="center" vertical="center" wrapText="1"/>
    </xf>
    <xf numFmtId="169" fontId="77" fillId="26" borderId="14" xfId="341" applyNumberFormat="1" applyFont="1" applyFill="1" applyBorder="1" applyAlignment="1">
      <alignment horizontal="center" vertical="center" wrapText="1"/>
    </xf>
    <xf numFmtId="0" fontId="102" fillId="0" borderId="12" xfId="0" applyFont="1" applyBorder="1" applyAlignment="1">
      <alignment vertical="center" wrapText="1"/>
    </xf>
    <xf numFmtId="0" fontId="100" fillId="0" borderId="6" xfId="420" applyFont="1" applyFill="1" applyBorder="1" applyAlignment="1">
      <alignment horizontal="center" vertical="center"/>
    </xf>
    <xf numFmtId="0" fontId="100" fillId="0" borderId="6" xfId="0" applyFont="1" applyFill="1" applyBorder="1" applyAlignment="1">
      <alignment horizontal="center" vertical="center"/>
    </xf>
    <xf numFmtId="168" fontId="117" fillId="0" borderId="29" xfId="337" applyNumberFormat="1" applyFont="1" applyFill="1" applyBorder="1" applyAlignment="1">
      <alignment horizontal="center" vertical="center"/>
    </xf>
    <xf numFmtId="168" fontId="117" fillId="0" borderId="24" xfId="337" applyNumberFormat="1" applyFont="1" applyFill="1" applyBorder="1" applyAlignment="1">
      <alignment horizontal="center" vertical="center"/>
    </xf>
    <xf numFmtId="14" fontId="110" fillId="0" borderId="26" xfId="0" applyNumberFormat="1" applyFont="1" applyBorder="1" applyAlignment="1">
      <alignment horizontal="center"/>
    </xf>
    <xf numFmtId="0" fontId="118" fillId="0" borderId="26" xfId="0" applyNumberFormat="1" applyFont="1" applyBorder="1" applyAlignment="1">
      <alignment horizontal="center"/>
    </xf>
    <xf numFmtId="169" fontId="119" fillId="0" borderId="0" xfId="337" applyNumberFormat="1" applyFont="1" applyFill="1" applyBorder="1" applyAlignment="1">
      <alignment horizontal="center" vertical="center"/>
    </xf>
    <xf numFmtId="169" fontId="120" fillId="0" borderId="0" xfId="337" applyNumberFormat="1" applyFont="1" applyFill="1" applyBorder="1" applyAlignment="1">
      <alignment horizontal="center" vertical="center"/>
    </xf>
    <xf numFmtId="0" fontId="77" fillId="26" borderId="14" xfId="0" applyFont="1" applyFill="1" applyBorder="1" applyAlignment="1">
      <alignment horizontal="center" vertical="center" wrapText="1"/>
    </xf>
    <xf numFmtId="0" fontId="116" fillId="0" borderId="2" xfId="0" applyFont="1" applyBorder="1" applyAlignment="1">
      <alignment horizontal="center" vertical="center" wrapText="1"/>
    </xf>
    <xf numFmtId="0" fontId="121" fillId="0" borderId="2" xfId="0" applyFont="1" applyBorder="1" applyAlignment="1">
      <alignment horizontal="center" vertical="center" wrapText="1"/>
    </xf>
    <xf numFmtId="169" fontId="122" fillId="0" borderId="0" xfId="337" applyNumberFormat="1" applyFont="1"/>
    <xf numFmtId="169" fontId="116" fillId="0" borderId="0" xfId="337" applyNumberFormat="1" applyFont="1"/>
    <xf numFmtId="0" fontId="116" fillId="0" borderId="0" xfId="0" applyFont="1"/>
    <xf numFmtId="0" fontId="116" fillId="0" borderId="2" xfId="0" applyFont="1" applyFill="1" applyBorder="1" applyAlignment="1">
      <alignment horizontal="left" vertical="center" wrapText="1"/>
    </xf>
    <xf numFmtId="0" fontId="121" fillId="0" borderId="2" xfId="0" applyFont="1" applyFill="1" applyBorder="1" applyAlignment="1">
      <alignment horizontal="left" vertical="center" wrapText="1"/>
    </xf>
    <xf numFmtId="169" fontId="121" fillId="0" borderId="2" xfId="337" applyNumberFormat="1" applyFont="1" applyBorder="1" applyAlignment="1">
      <alignment horizontal="center" vertical="center" wrapText="1"/>
    </xf>
    <xf numFmtId="169" fontId="123" fillId="0" borderId="0" xfId="337" applyNumberFormat="1" applyFont="1"/>
    <xf numFmtId="169" fontId="121" fillId="0" borderId="0" xfId="337" applyNumberFormat="1" applyFont="1"/>
    <xf numFmtId="0" fontId="121" fillId="0" borderId="0" xfId="0" applyFont="1"/>
    <xf numFmtId="0" fontId="121" fillId="0" borderId="30" xfId="0" applyFont="1" applyBorder="1" applyAlignment="1">
      <alignment horizontal="center" vertical="center" wrapText="1"/>
    </xf>
    <xf numFmtId="0" fontId="124" fillId="0" borderId="0" xfId="0" applyFont="1" applyFill="1" applyBorder="1" applyAlignment="1">
      <alignment horizontal="center" vertical="center"/>
    </xf>
    <xf numFmtId="0" fontId="125" fillId="0" borderId="2" xfId="0" applyFont="1" applyBorder="1" applyAlignment="1">
      <alignment horizontal="center" vertical="center" wrapText="1"/>
    </xf>
    <xf numFmtId="0" fontId="125" fillId="0" borderId="2" xfId="0" applyFont="1" applyFill="1" applyBorder="1" applyAlignment="1">
      <alignment horizontal="center" vertical="center" wrapText="1"/>
    </xf>
    <xf numFmtId="0" fontId="125" fillId="0" borderId="2" xfId="0" applyFont="1" applyFill="1" applyBorder="1" applyAlignment="1">
      <alignment horizontal="left" vertical="center"/>
    </xf>
    <xf numFmtId="169" fontId="125" fillId="0" borderId="2" xfId="337" applyNumberFormat="1" applyFont="1" applyBorder="1" applyAlignment="1">
      <alignment horizontal="center" vertical="center" wrapText="1"/>
    </xf>
    <xf numFmtId="169" fontId="126" fillId="0" borderId="0" xfId="337" applyNumberFormat="1" applyFont="1"/>
    <xf numFmtId="169" fontId="125" fillId="0" borderId="0" xfId="337" applyNumberFormat="1" applyFont="1"/>
    <xf numFmtId="0" fontId="125" fillId="0" borderId="0" xfId="0" applyFont="1"/>
    <xf numFmtId="0" fontId="77" fillId="26" borderId="14" xfId="0" applyFont="1" applyFill="1" applyBorder="1" applyAlignment="1">
      <alignment horizontal="center" vertical="center" wrapText="1"/>
    </xf>
    <xf numFmtId="0" fontId="100" fillId="0" borderId="6" xfId="420" applyFont="1" applyFill="1" applyBorder="1" applyAlignment="1">
      <alignment horizontal="center" vertical="center"/>
    </xf>
    <xf numFmtId="0" fontId="100" fillId="0" borderId="6" xfId="0" applyFont="1" applyFill="1" applyBorder="1" applyAlignment="1">
      <alignment horizontal="center" vertical="center"/>
    </xf>
    <xf numFmtId="0" fontId="77" fillId="26" borderId="14" xfId="0" applyFont="1" applyFill="1" applyBorder="1" applyAlignment="1">
      <alignment horizontal="center" vertical="center" wrapText="1"/>
    </xf>
    <xf numFmtId="0" fontId="100" fillId="0" borderId="6" xfId="420" applyFont="1" applyFill="1" applyBorder="1" applyAlignment="1">
      <alignment horizontal="center" vertical="center"/>
    </xf>
    <xf numFmtId="0" fontId="100" fillId="0" borderId="6" xfId="0" applyFont="1" applyFill="1" applyBorder="1" applyAlignment="1">
      <alignment horizontal="center" vertical="center"/>
    </xf>
    <xf numFmtId="0" fontId="30" fillId="0" borderId="0" xfId="0" applyFont="1" applyAlignment="1">
      <alignment horizontal="center"/>
    </xf>
    <xf numFmtId="0" fontId="102" fillId="0" borderId="31" xfId="0" applyFont="1" applyBorder="1" applyAlignment="1">
      <alignment horizontal="center" vertical="center" wrapText="1"/>
    </xf>
    <xf numFmtId="0" fontId="102" fillId="0" borderId="25" xfId="0" applyFont="1" applyBorder="1" applyAlignment="1">
      <alignment horizontal="center" vertical="center" wrapText="1"/>
    </xf>
    <xf numFmtId="0" fontId="102" fillId="0" borderId="6" xfId="0" applyFont="1" applyBorder="1" applyAlignment="1">
      <alignment horizontal="center" vertical="center" wrapText="1"/>
    </xf>
    <xf numFmtId="0" fontId="102" fillId="0" borderId="0" xfId="0" applyFont="1" applyBorder="1" applyAlignment="1">
      <alignment horizontal="center" vertical="center" wrapText="1"/>
    </xf>
    <xf numFmtId="0" fontId="102" fillId="0" borderId="34" xfId="0" applyFont="1" applyBorder="1" applyAlignment="1">
      <alignment horizontal="center" vertical="center" wrapText="1"/>
    </xf>
    <xf numFmtId="0" fontId="102" fillId="0" borderId="26" xfId="0" applyFont="1" applyBorder="1" applyAlignment="1">
      <alignment horizontal="center" vertical="center" wrapText="1"/>
    </xf>
    <xf numFmtId="169" fontId="77" fillId="26" borderId="12" xfId="337" applyNumberFormat="1" applyFont="1" applyFill="1" applyBorder="1" applyAlignment="1">
      <alignment horizontal="center" vertical="center" wrapText="1"/>
    </xf>
    <xf numFmtId="169" fontId="77" fillId="26" borderId="14" xfId="337" applyNumberFormat="1" applyFont="1" applyFill="1" applyBorder="1" applyAlignment="1">
      <alignment horizontal="center" vertical="center" wrapText="1"/>
    </xf>
    <xf numFmtId="169" fontId="77" fillId="26" borderId="23" xfId="337" applyNumberFormat="1" applyFont="1" applyFill="1" applyBorder="1" applyAlignment="1">
      <alignment horizontal="center" vertical="center" wrapText="1"/>
    </xf>
    <xf numFmtId="0" fontId="106" fillId="0" borderId="0" xfId="0" applyFont="1" applyBorder="1" applyAlignment="1">
      <alignment horizontal="center" vertical="top"/>
    </xf>
    <xf numFmtId="0" fontId="107" fillId="0" borderId="0" xfId="0" applyFont="1" applyBorder="1" applyAlignment="1">
      <alignment horizontal="center" vertical="top"/>
    </xf>
    <xf numFmtId="0" fontId="77" fillId="26" borderId="14" xfId="0" applyFont="1" applyFill="1" applyBorder="1" applyAlignment="1">
      <alignment horizontal="center" vertical="center" wrapText="1"/>
    </xf>
    <xf numFmtId="0" fontId="77" fillId="26" borderId="23" xfId="0" applyFont="1" applyFill="1" applyBorder="1" applyAlignment="1">
      <alignment horizontal="center" vertical="center" wrapText="1"/>
    </xf>
    <xf numFmtId="169" fontId="77" fillId="26" borderId="13" xfId="337" applyNumberFormat="1" applyFont="1" applyFill="1" applyBorder="1" applyAlignment="1">
      <alignment horizontal="center" vertical="center" wrapText="1"/>
    </xf>
    <xf numFmtId="169" fontId="77" fillId="26" borderId="27" xfId="337" applyNumberFormat="1" applyFont="1" applyFill="1" applyBorder="1" applyAlignment="1">
      <alignment horizontal="center" vertical="center" wrapText="1"/>
    </xf>
    <xf numFmtId="169" fontId="30" fillId="0" borderId="14" xfId="337" applyNumberFormat="1" applyFont="1" applyBorder="1" applyAlignment="1">
      <alignment horizontal="center" vertical="center"/>
    </xf>
    <xf numFmtId="169" fontId="30" fillId="0" borderId="28" xfId="337" applyNumberFormat="1" applyFont="1" applyBorder="1" applyAlignment="1">
      <alignment horizontal="center" vertical="center"/>
    </xf>
    <xf numFmtId="0" fontId="98" fillId="0" borderId="14" xfId="422" applyNumberFormat="1" applyFont="1" applyFill="1" applyBorder="1" applyAlignment="1">
      <alignment horizontal="left" vertical="center"/>
    </xf>
    <xf numFmtId="0" fontId="98" fillId="0" borderId="28" xfId="422" applyNumberFormat="1" applyFont="1" applyFill="1" applyBorder="1" applyAlignment="1">
      <alignment horizontal="left" vertical="center"/>
    </xf>
    <xf numFmtId="0" fontId="98" fillId="0" borderId="14" xfId="422" applyNumberFormat="1" applyFont="1" applyFill="1" applyBorder="1" applyAlignment="1">
      <alignment horizontal="center" vertical="center" wrapText="1"/>
    </xf>
    <xf numFmtId="0" fontId="98" fillId="0" borderId="28" xfId="422" applyNumberFormat="1" applyFont="1" applyFill="1" applyBorder="1" applyAlignment="1">
      <alignment horizontal="center" vertical="center" wrapText="1"/>
    </xf>
    <xf numFmtId="237" fontId="99" fillId="28" borderId="14" xfId="0" applyNumberFormat="1" applyFont="1" applyFill="1" applyBorder="1" applyAlignment="1">
      <alignment horizontal="center" vertical="center"/>
    </xf>
    <xf numFmtId="0" fontId="99" fillId="28" borderId="28" xfId="0" applyFont="1" applyFill="1" applyBorder="1" applyAlignment="1">
      <alignment horizontal="center" vertical="center"/>
    </xf>
    <xf numFmtId="238" fontId="99" fillId="28" borderId="14" xfId="337" applyNumberFormat="1" applyFont="1" applyFill="1" applyBorder="1" applyAlignment="1">
      <alignment horizontal="center" vertical="center"/>
    </xf>
    <xf numFmtId="238" fontId="99" fillId="28" borderId="28" xfId="337" applyNumberFormat="1" applyFont="1" applyFill="1" applyBorder="1" applyAlignment="1">
      <alignment horizontal="center" vertical="center"/>
    </xf>
    <xf numFmtId="43" fontId="98" fillId="0" borderId="14" xfId="337" applyFont="1" applyBorder="1" applyAlignment="1">
      <alignment horizontal="center" vertical="center"/>
    </xf>
    <xf numFmtId="43" fontId="98" fillId="0" borderId="28" xfId="337" applyFont="1" applyBorder="1" applyAlignment="1">
      <alignment horizontal="center" vertical="center"/>
    </xf>
    <xf numFmtId="238" fontId="98" fillId="0" borderId="14" xfId="337" applyNumberFormat="1" applyFont="1" applyBorder="1" applyAlignment="1">
      <alignment horizontal="center" vertical="center"/>
    </xf>
    <xf numFmtId="238" fontId="98" fillId="0" borderId="28" xfId="337" applyNumberFormat="1" applyFont="1" applyBorder="1" applyAlignment="1">
      <alignment horizontal="center" vertical="center"/>
    </xf>
    <xf numFmtId="0" fontId="98" fillId="0" borderId="14" xfId="0" applyFont="1" applyFill="1" applyBorder="1" applyAlignment="1">
      <alignment horizontal="center" vertical="center" wrapText="1"/>
    </xf>
    <xf numFmtId="0" fontId="98" fillId="0" borderId="28" xfId="0" applyFont="1" applyFill="1" applyBorder="1" applyAlignment="1">
      <alignment horizontal="center" vertical="center" wrapText="1"/>
    </xf>
    <xf numFmtId="0" fontId="98" fillId="0" borderId="14" xfId="420" applyFont="1" applyFill="1" applyBorder="1" applyAlignment="1">
      <alignment horizontal="center" vertical="center" wrapText="1"/>
    </xf>
    <xf numFmtId="0" fontId="98" fillId="0" borderId="28" xfId="420" applyFont="1" applyFill="1" applyBorder="1" applyAlignment="1">
      <alignment horizontal="center" vertical="center" wrapText="1"/>
    </xf>
    <xf numFmtId="43" fontId="95" fillId="0" borderId="13" xfId="341" applyFont="1" applyBorder="1" applyAlignment="1">
      <alignment horizontal="center" vertical="center" wrapText="1"/>
    </xf>
    <xf numFmtId="43" fontId="95" fillId="0" borderId="8" xfId="341" applyFont="1" applyBorder="1" applyAlignment="1">
      <alignment horizontal="center" vertical="center" wrapText="1"/>
    </xf>
    <xf numFmtId="43" fontId="95" fillId="0" borderId="27" xfId="341" applyFont="1" applyBorder="1" applyAlignment="1">
      <alignment horizontal="center" vertical="center" wrapText="1"/>
    </xf>
    <xf numFmtId="0" fontId="100" fillId="26" borderId="14" xfId="420" applyFont="1" applyFill="1" applyBorder="1" applyAlignment="1">
      <alignment horizontal="center" vertical="center"/>
    </xf>
    <xf numFmtId="0" fontId="100" fillId="26" borderId="23" xfId="420" applyFont="1" applyFill="1" applyBorder="1" applyAlignment="1">
      <alignment horizontal="center" vertical="center"/>
    </xf>
    <xf numFmtId="0" fontId="100" fillId="0" borderId="6" xfId="0" applyFont="1" applyFill="1" applyBorder="1" applyAlignment="1">
      <alignment horizontal="center" vertical="center"/>
    </xf>
    <xf numFmtId="169" fontId="30" fillId="0" borderId="14" xfId="341" applyNumberFormat="1" applyFont="1" applyBorder="1" applyAlignment="1">
      <alignment horizontal="center" vertical="center"/>
    </xf>
    <xf numFmtId="169" fontId="30" fillId="0" borderId="28" xfId="341" applyNumberFormat="1" applyFont="1" applyBorder="1" applyAlignment="1">
      <alignment horizontal="center" vertical="center"/>
    </xf>
    <xf numFmtId="43" fontId="98" fillId="0" borderId="14" xfId="341" applyFont="1" applyBorder="1" applyAlignment="1">
      <alignment horizontal="center" vertical="center"/>
    </xf>
    <xf numFmtId="43" fontId="98" fillId="0" borderId="28" xfId="341" applyFont="1" applyBorder="1" applyAlignment="1">
      <alignment horizontal="center" vertical="center"/>
    </xf>
    <xf numFmtId="43" fontId="100" fillId="26" borderId="14" xfId="337" applyFont="1" applyFill="1" applyBorder="1" applyAlignment="1">
      <alignment horizontal="center" vertical="center" wrapText="1"/>
    </xf>
    <xf numFmtId="43" fontId="100" fillId="26" borderId="23" xfId="337" applyFont="1" applyFill="1" applyBorder="1" applyAlignment="1">
      <alignment horizontal="center" vertical="center"/>
    </xf>
    <xf numFmtId="0" fontId="100" fillId="26" borderId="14" xfId="0" applyFont="1" applyFill="1" applyBorder="1" applyAlignment="1">
      <alignment horizontal="center" vertical="center" wrapText="1"/>
    </xf>
    <xf numFmtId="0" fontId="100" fillId="26" borderId="23" xfId="0" applyFont="1" applyFill="1" applyBorder="1" applyAlignment="1">
      <alignment horizontal="center" vertical="center"/>
    </xf>
    <xf numFmtId="238" fontId="98" fillId="0" borderId="14" xfId="341" applyNumberFormat="1" applyFont="1" applyBorder="1" applyAlignment="1">
      <alignment horizontal="center" vertical="center"/>
    </xf>
    <xf numFmtId="238" fontId="98" fillId="0" borderId="28" xfId="341" applyNumberFormat="1" applyFont="1" applyBorder="1" applyAlignment="1">
      <alignment horizontal="center" vertical="center"/>
    </xf>
    <xf numFmtId="0" fontId="100" fillId="26" borderId="14" xfId="0" applyFont="1" applyFill="1" applyBorder="1" applyAlignment="1">
      <alignment horizontal="center" vertical="center"/>
    </xf>
    <xf numFmtId="0" fontId="100" fillId="26" borderId="28" xfId="0" applyFont="1" applyFill="1" applyBorder="1" applyAlignment="1">
      <alignment horizontal="center" vertical="center"/>
    </xf>
    <xf numFmtId="0" fontId="100" fillId="26" borderId="31" xfId="0" applyFont="1" applyFill="1" applyBorder="1" applyAlignment="1">
      <alignment horizontal="center" vertical="center"/>
    </xf>
    <xf numFmtId="0" fontId="100" fillId="26" borderId="25" xfId="0" applyFont="1" applyFill="1" applyBorder="1" applyAlignment="1">
      <alignment horizontal="center" vertical="center"/>
    </xf>
    <xf numFmtId="0" fontId="100" fillId="26" borderId="32" xfId="0" applyFont="1" applyFill="1" applyBorder="1" applyAlignment="1">
      <alignment horizontal="center" vertical="center"/>
    </xf>
    <xf numFmtId="43" fontId="95" fillId="0" borderId="13" xfId="337" applyFont="1" applyBorder="1" applyAlignment="1">
      <alignment horizontal="center" vertical="center" wrapText="1"/>
    </xf>
    <xf numFmtId="43" fontId="95" fillId="0" borderId="8" xfId="337" applyFont="1" applyBorder="1" applyAlignment="1">
      <alignment horizontal="center" vertical="center" wrapText="1"/>
    </xf>
    <xf numFmtId="43" fontId="95" fillId="0" borderId="27" xfId="337" applyFont="1" applyBorder="1" applyAlignment="1">
      <alignment horizontal="center" vertical="center" wrapText="1"/>
    </xf>
    <xf numFmtId="0" fontId="100" fillId="26" borderId="14" xfId="420" applyFont="1" applyFill="1" applyBorder="1" applyAlignment="1">
      <alignment horizontal="center" vertical="center" wrapText="1"/>
    </xf>
    <xf numFmtId="0" fontId="100" fillId="26" borderId="28" xfId="420" applyFont="1" applyFill="1" applyBorder="1" applyAlignment="1">
      <alignment horizontal="center" vertical="center"/>
    </xf>
    <xf numFmtId="0" fontId="100" fillId="26" borderId="31" xfId="420" applyFont="1" applyFill="1" applyBorder="1" applyAlignment="1">
      <alignment horizontal="center" vertical="center"/>
    </xf>
    <xf numFmtId="0" fontId="100" fillId="26" borderId="25" xfId="420" applyFont="1" applyFill="1" applyBorder="1" applyAlignment="1">
      <alignment horizontal="center" vertical="center"/>
    </xf>
    <xf numFmtId="0" fontId="100" fillId="26" borderId="32" xfId="420" applyFont="1" applyFill="1" applyBorder="1" applyAlignment="1">
      <alignment horizontal="center" vertical="center"/>
    </xf>
    <xf numFmtId="43" fontId="100" fillId="26" borderId="14" xfId="341" applyFont="1" applyFill="1" applyBorder="1" applyAlignment="1">
      <alignment horizontal="center" vertical="center" wrapText="1"/>
    </xf>
    <xf numFmtId="43" fontId="100" fillId="26" borderId="23" xfId="341" applyFont="1" applyFill="1" applyBorder="1" applyAlignment="1">
      <alignment horizontal="center" vertical="center"/>
    </xf>
    <xf numFmtId="0" fontId="100" fillId="0" borderId="6" xfId="420" applyFont="1" applyFill="1" applyBorder="1" applyAlignment="1">
      <alignment horizontal="center" vertical="center"/>
    </xf>
    <xf numFmtId="0" fontId="100" fillId="0" borderId="13" xfId="0" applyFont="1" applyFill="1" applyBorder="1" applyAlignment="1">
      <alignment horizontal="center" vertical="center" wrapText="1"/>
    </xf>
    <xf numFmtId="0" fontId="100" fillId="0" borderId="8" xfId="0" applyFont="1" applyFill="1" applyBorder="1" applyAlignment="1">
      <alignment horizontal="center" vertical="center" wrapText="1"/>
    </xf>
    <xf numFmtId="0" fontId="77" fillId="26" borderId="13" xfId="0" applyFont="1" applyFill="1" applyBorder="1" applyAlignment="1">
      <alignment horizontal="center" vertical="center" wrapText="1"/>
    </xf>
    <xf numFmtId="0" fontId="77" fillId="26" borderId="27" xfId="0" applyFont="1" applyFill="1" applyBorder="1" applyAlignment="1">
      <alignment horizontal="center" vertical="center" wrapText="1"/>
    </xf>
    <xf numFmtId="0" fontId="77" fillId="26" borderId="8" xfId="0" applyFont="1" applyFill="1" applyBorder="1" applyAlignment="1">
      <alignment horizontal="center" vertical="center" wrapText="1"/>
    </xf>
    <xf numFmtId="43" fontId="77" fillId="26" borderId="14" xfId="337" applyFont="1" applyFill="1" applyBorder="1" applyAlignment="1">
      <alignment horizontal="center" vertical="center" wrapText="1"/>
    </xf>
    <xf numFmtId="43" fontId="77" fillId="26" borderId="23" xfId="337" applyFont="1" applyFill="1" applyBorder="1" applyAlignment="1">
      <alignment horizontal="center" vertical="center" wrapText="1"/>
    </xf>
    <xf numFmtId="0" fontId="77" fillId="26" borderId="31" xfId="0" applyFont="1" applyFill="1" applyBorder="1" applyAlignment="1">
      <alignment horizontal="center" vertical="center" wrapText="1"/>
    </xf>
    <xf numFmtId="0" fontId="77" fillId="26" borderId="6" xfId="0" applyFont="1" applyFill="1" applyBorder="1" applyAlignment="1">
      <alignment horizontal="center" vertical="center" wrapText="1"/>
    </xf>
    <xf numFmtId="0" fontId="77" fillId="26" borderId="28" xfId="0" applyFont="1" applyFill="1" applyBorder="1" applyAlignment="1">
      <alignment horizontal="center" vertical="center" wrapText="1"/>
    </xf>
    <xf numFmtId="0" fontId="77" fillId="26" borderId="12" xfId="0" applyFont="1" applyFill="1" applyBorder="1" applyAlignment="1">
      <alignment horizontal="center" vertical="center" wrapText="1"/>
    </xf>
    <xf numFmtId="0" fontId="77" fillId="26" borderId="14" xfId="0" applyFont="1" applyFill="1" applyBorder="1" applyAlignment="1">
      <alignment horizontal="center" vertical="center"/>
    </xf>
    <xf numFmtId="0" fontId="77" fillId="26" borderId="23" xfId="0" applyFont="1" applyFill="1" applyBorder="1" applyAlignment="1">
      <alignment horizontal="center" vertical="center"/>
    </xf>
    <xf numFmtId="0" fontId="105" fillId="0" borderId="0" xfId="0" applyFont="1" applyFill="1" applyBorder="1" applyAlignment="1">
      <alignment horizontal="center" vertical="center"/>
    </xf>
    <xf numFmtId="0" fontId="105" fillId="0" borderId="33" xfId="0" applyFont="1" applyFill="1" applyBorder="1" applyAlignment="1">
      <alignment horizontal="center" vertical="center"/>
    </xf>
    <xf numFmtId="43" fontId="101" fillId="27" borderId="13" xfId="337" applyFont="1" applyFill="1" applyBorder="1" applyAlignment="1">
      <alignment horizontal="center" vertical="center" wrapText="1"/>
    </xf>
    <xf numFmtId="43" fontId="101" fillId="27" borderId="8" xfId="337" applyFont="1" applyFill="1" applyBorder="1" applyAlignment="1">
      <alignment horizontal="center" vertical="center" wrapText="1"/>
    </xf>
    <xf numFmtId="43" fontId="101" fillId="27" borderId="27" xfId="337" applyFont="1" applyFill="1" applyBorder="1" applyAlignment="1">
      <alignment horizontal="center" vertical="center" wrapText="1"/>
    </xf>
    <xf numFmtId="0" fontId="100" fillId="0" borderId="12" xfId="0" applyFont="1" applyFill="1" applyBorder="1" applyAlignment="1">
      <alignment horizontal="center" vertical="center" wrapText="1"/>
    </xf>
    <xf numFmtId="0" fontId="105" fillId="0" borderId="0" xfId="420" applyFont="1" applyFill="1" applyBorder="1" applyAlignment="1">
      <alignment horizontal="center" vertical="center"/>
    </xf>
    <xf numFmtId="0" fontId="105" fillId="0" borderId="33" xfId="420" applyFont="1" applyFill="1" applyBorder="1" applyAlignment="1">
      <alignment horizontal="center" vertical="center"/>
    </xf>
    <xf numFmtId="43" fontId="101" fillId="27" borderId="13" xfId="341" applyFont="1" applyFill="1" applyBorder="1" applyAlignment="1">
      <alignment horizontal="center" vertical="center" wrapText="1"/>
    </xf>
    <xf numFmtId="43" fontId="101" fillId="27" borderId="8" xfId="341" applyFont="1" applyFill="1" applyBorder="1" applyAlignment="1">
      <alignment horizontal="center" vertical="center" wrapText="1"/>
    </xf>
    <xf numFmtId="43" fontId="101" fillId="27" borderId="27" xfId="341" applyFont="1" applyFill="1" applyBorder="1" applyAlignment="1">
      <alignment horizontal="center" vertical="center" wrapText="1"/>
    </xf>
    <xf numFmtId="0" fontId="77" fillId="26" borderId="14" xfId="420" applyFont="1" applyFill="1" applyBorder="1" applyAlignment="1">
      <alignment horizontal="center" vertical="center"/>
    </xf>
    <xf numFmtId="0" fontId="77" fillId="26" borderId="23" xfId="420" applyFont="1" applyFill="1" applyBorder="1" applyAlignment="1">
      <alignment horizontal="center" vertical="center"/>
    </xf>
    <xf numFmtId="0" fontId="77" fillId="26" borderId="12" xfId="420" applyFont="1" applyFill="1" applyBorder="1" applyAlignment="1">
      <alignment horizontal="center" vertical="center" wrapText="1"/>
    </xf>
    <xf numFmtId="0" fontId="77" fillId="26" borderId="14" xfId="420" applyFont="1" applyFill="1" applyBorder="1" applyAlignment="1">
      <alignment horizontal="center" vertical="center" wrapText="1"/>
    </xf>
    <xf numFmtId="169" fontId="77" fillId="26" borderId="12" xfId="341" applyNumberFormat="1" applyFont="1" applyFill="1" applyBorder="1" applyAlignment="1">
      <alignment horizontal="center" vertical="center" wrapText="1"/>
    </xf>
    <xf numFmtId="0" fontId="77" fillId="26" borderId="13" xfId="420" applyFont="1" applyFill="1" applyBorder="1" applyAlignment="1">
      <alignment horizontal="center" vertical="center" wrapText="1"/>
    </xf>
    <xf numFmtId="0" fontId="77" fillId="26" borderId="8" xfId="420" applyFont="1" applyFill="1" applyBorder="1" applyAlignment="1">
      <alignment horizontal="center" vertical="center" wrapText="1"/>
    </xf>
    <xf numFmtId="0" fontId="77" fillId="26" borderId="27" xfId="420" applyFont="1" applyFill="1" applyBorder="1" applyAlignment="1">
      <alignment horizontal="center" vertical="center" wrapText="1"/>
    </xf>
    <xf numFmtId="0" fontId="77" fillId="26" borderId="23" xfId="420" applyFont="1" applyFill="1" applyBorder="1" applyAlignment="1">
      <alignment horizontal="center" vertical="center" wrapText="1"/>
    </xf>
    <xf numFmtId="169" fontId="77" fillId="26" borderId="14" xfId="341" applyNumberFormat="1" applyFont="1" applyFill="1" applyBorder="1" applyAlignment="1">
      <alignment horizontal="center" vertical="center" wrapText="1"/>
    </xf>
    <xf numFmtId="169" fontId="77" fillId="26" borderId="23" xfId="341" applyNumberFormat="1" applyFont="1" applyFill="1" applyBorder="1" applyAlignment="1">
      <alignment horizontal="center" vertical="center" wrapText="1"/>
    </xf>
    <xf numFmtId="0" fontId="100" fillId="0" borderId="13" xfId="420" applyFont="1" applyFill="1" applyBorder="1" applyAlignment="1">
      <alignment horizontal="center" vertical="center" wrapText="1"/>
    </xf>
    <xf numFmtId="0" fontId="100" fillId="0" borderId="8" xfId="420" applyFont="1" applyFill="1" applyBorder="1" applyAlignment="1">
      <alignment horizontal="center" vertical="center" wrapText="1"/>
    </xf>
    <xf numFmtId="43" fontId="77" fillId="26" borderId="14" xfId="341" applyFont="1" applyFill="1" applyBorder="1" applyAlignment="1">
      <alignment horizontal="center" vertical="center" wrapText="1"/>
    </xf>
    <xf numFmtId="43" fontId="77" fillId="26" borderId="23" xfId="341" applyFont="1" applyFill="1" applyBorder="1" applyAlignment="1">
      <alignment horizontal="center" vertical="center" wrapText="1"/>
    </xf>
    <xf numFmtId="0" fontId="77" fillId="26" borderId="31" xfId="420" applyFont="1" applyFill="1" applyBorder="1" applyAlignment="1">
      <alignment horizontal="center" vertical="center" wrapText="1"/>
    </xf>
    <xf numFmtId="0" fontId="77" fillId="26" borderId="6" xfId="420" applyFont="1" applyFill="1" applyBorder="1" applyAlignment="1">
      <alignment horizontal="center" vertical="center" wrapText="1"/>
    </xf>
  </cellXfs>
  <cellStyles count="608">
    <cellStyle name="_x0001_" xfId="1"/>
    <cellStyle name="%" xfId="2"/>
    <cellStyle name="," xfId="3"/>
    <cellStyle name="??" xfId="4"/>
    <cellStyle name="?? [0.00]_List-dwg" xfId="5"/>
    <cellStyle name="?? [0]" xfId="6"/>
    <cellStyle name="??&amp;O?&amp;H?_x0008_??_x0007__x0001__x0001_" xfId="7"/>
    <cellStyle name="???? [0.00]_List-dwg" xfId="8"/>
    <cellStyle name="????_List-dwg" xfId="9"/>
    <cellStyle name="???[0]_Book1" xfId="10"/>
    <cellStyle name="???_???" xfId="11"/>
    <cellStyle name="??_ ??? ???? " xfId="12"/>
    <cellStyle name="_01 DUNGTIEN BIEU SX KINH DOANH" xfId="13"/>
    <cellStyle name="_01 modul tvql 06 08 09" xfId="14"/>
    <cellStyle name="_01 modul tvql 06 08 09_J&amp;J BCC+BL 082011 v2" xfId="15"/>
    <cellStyle name="_01 modul tvql 06 08 09_thaotuan luong 102011 v2" xfId="16"/>
    <cellStyle name="_Book1" xfId="17"/>
    <cellStyle name="_Book1_01 modul tvql 06 08 09" xfId="18"/>
    <cellStyle name="_Book1_1" xfId="19"/>
    <cellStyle name="_Book1_1_01 modul tvql 06 08 09" xfId="20"/>
    <cellStyle name="_Book1_1_CHINH DUC - MTCV GUI ANH HAI 051208" xfId="21"/>
    <cellStyle name="_Book1_1_CHINH DUC - MTCV GUI ANH HAI 051208_J&amp;J BCC+BL 082011 v2" xfId="22"/>
    <cellStyle name="_Book1_1_CHINH DUC - MTCV GUI ANH HAI 051208_thaotuan luong 102011 v2" xfId="23"/>
    <cellStyle name="_Book1_1_DAINAM" xfId="24"/>
    <cellStyle name="_Book1_1_DSKH" xfId="25"/>
    <cellStyle name="_Book1_1_DSKH_J&amp;J BCC+BL 082011 v2" xfId="26"/>
    <cellStyle name="_Book1_1_DSKH_thaotuan luong 102011 v2" xfId="27"/>
    <cellStyle name="_Book1_1_DUNG TIEN MAUKETOAN" xfId="28"/>
    <cellStyle name="_Book1_1_DUNG TIEN MAUKETOAN_J&amp;J BCC+BL 082011 v2" xfId="29"/>
    <cellStyle name="_Book1_1_DUNG TIEN MAUKETOAN_thaotuan luong 102011 v2" xfId="30"/>
    <cellStyle name="_Book1_1_hiep thanh bao gia thang 2008" xfId="31"/>
    <cellStyle name="_Book1_1_KH - HE THONG BM" xfId="32"/>
    <cellStyle name="_Book1_1_KH - Mau gui KH" xfId="33"/>
    <cellStyle name="_Book1_1_nhatkycongviec" xfId="34"/>
    <cellStyle name="_Book1_1_nhatkycongviec_J&amp;J BCC+BL 082011 v2" xfId="35"/>
    <cellStyle name="_Book1_1_nhatkycongviec_thaotuan luong 102011 v2" xfId="36"/>
    <cellStyle name="_Book1_1_NS DANH MUC  CONGVIEC" xfId="37"/>
    <cellStyle name="_Book1_1_viva ky nang mem 1108" xfId="38"/>
    <cellStyle name="_Book1_1_VIVA SO QUY 2009" xfId="39"/>
    <cellStyle name="_Book1_1_VIVA SO QUY 2009_J&amp;J BCC+BL 082011 v2" xfId="40"/>
    <cellStyle name="_Book1_1_VIVA SO QUY 2009_thaotuan luong 102011 v2" xfId="41"/>
    <cellStyle name="_Book1_1_VV - BIEU MAU NOI BO" xfId="42"/>
    <cellStyle name="_Book1_1_VV - BIEU MAU NOI BO_J&amp;J BCC+BL 082011 v2" xfId="43"/>
    <cellStyle name="_Book1_1_VV - BIEU MAU NOI BO_thaotuan luong 102011 v2" xfId="44"/>
    <cellStyle name="_Book1_1_VV - MT SWOT" xfId="45"/>
    <cellStyle name="_Book1_1_vv bao gia dvns 0309" xfId="46"/>
    <cellStyle name="_Book1_1_vv bao gia dvns 0309_J&amp;J BCC+BL 082011 v2" xfId="47"/>
    <cellStyle name="_Book1_1_vv bao gia dvns 0309_thaotuan luong 102011 v2" xfId="48"/>
    <cellStyle name="_Book1_1_vv bao gia mau 0309" xfId="49"/>
    <cellStyle name="_Book1_1_vv bieu mau gui kh" xfId="50"/>
    <cellStyle name="_Book1_1_vv bieu mau gui kh_J&amp;J BCC+BL 082011 v2" xfId="51"/>
    <cellStyle name="_Book1_1_vv bieu mau gui kh_thaotuan luong 102011 v2" xfId="52"/>
    <cellStyle name="_Book1_1_vv de nghi thanh toan" xfId="53"/>
    <cellStyle name="_Book1_1_vv de nghi thanh toan_J&amp;J BCC+BL 082011 v2" xfId="54"/>
    <cellStyle name="_Book1_1_vv de nghi thanh toan_thaotuan luong 102011 v2" xfId="55"/>
    <cellStyle name="_Book1_1_vv memo" xfId="56"/>
    <cellStyle name="_Book1_1_vv memo_J&amp;J BCC+BL 082011 v2" xfId="57"/>
    <cellStyle name="_Book1_1_vv memo_thaotuan luong 102011 v2" xfId="58"/>
    <cellStyle name="_Book1_2" xfId="59"/>
    <cellStyle name="_Book1_BC-QT-WB-dthao" xfId="60"/>
    <cellStyle name="_Book1_CHINH DUC - MTCV GUI ANH HAI 051208" xfId="61"/>
    <cellStyle name="_Book1_DAINAM" xfId="62"/>
    <cellStyle name="_Book1_DSKH" xfId="63"/>
    <cellStyle name="_Book1_DUNG TIEN MAUKETOAN" xfId="64"/>
    <cellStyle name="_Book1_hiep thanh bao gia thang 2008" xfId="65"/>
    <cellStyle name="_Book1_KH - HE THONG BM" xfId="66"/>
    <cellStyle name="_Book1_KH - Mau gui KH" xfId="67"/>
    <cellStyle name="_Book1_nhatkycongviec" xfId="68"/>
    <cellStyle name="_Book1_NS DANH MUC  CONGVIEC" xfId="69"/>
    <cellStyle name="_Book1_phieu yeu cau bo sung thong tin." xfId="70"/>
    <cellStyle name="_Book1_viva ky nang mem 1108" xfId="71"/>
    <cellStyle name="_Book1_VIVA SO QUY 2009" xfId="72"/>
    <cellStyle name="_Book1_VV - BIEU MAU NOI BO" xfId="73"/>
    <cellStyle name="_Book1_VV - MT SWOT" xfId="74"/>
    <cellStyle name="_Book1_vv bao gia dvns 0309" xfId="75"/>
    <cellStyle name="_Book1_vv bao gia mau 0309" xfId="76"/>
    <cellStyle name="_Book1_vv bieu mau gui kh" xfId="77"/>
    <cellStyle name="_Book1_vv de nghi thanh toan" xfId="78"/>
    <cellStyle name="_Book1_vv memo" xfId="79"/>
    <cellStyle name="_CHINH DUC - MTCV GUI ANH HAI 051208" xfId="80"/>
    <cellStyle name="_DAINAM" xfId="81"/>
    <cellStyle name="_DAINAM_J&amp;J BCC+BL 082011 v2" xfId="82"/>
    <cellStyle name="_DAINAM_thaotuan luong 102011 v2" xfId="83"/>
    <cellStyle name="_DSKH" xfId="84"/>
    <cellStyle name="_DUNG TIEN" xfId="85"/>
    <cellStyle name="_DUNG TIEN MAUKETOAN" xfId="86"/>
    <cellStyle name="_DUNG TIEN_J&amp;J BCC+BL 082011 v2" xfId="87"/>
    <cellStyle name="_DUNG TIEN_thaotuan luong 102011 v2" xfId="88"/>
    <cellStyle name="_hiep thanh bao gia thang 2008" xfId="89"/>
    <cellStyle name="_hiep thanh bao gia thang 2008_J&amp;J BCC+BL 082011 v2" xfId="90"/>
    <cellStyle name="_hiep thanh bao gia thang 2008_thaotuan luong 102011 v2" xfId="91"/>
    <cellStyle name="_KH - HE THONG BM" xfId="92"/>
    <cellStyle name="_KH - HE THONG BM_J&amp;J BCC+BL 082011 v2" xfId="93"/>
    <cellStyle name="_KH - HE THONG BM_thaotuan luong 102011 v2" xfId="94"/>
    <cellStyle name="_KH - Mau gui KH" xfId="95"/>
    <cellStyle name="_KH - Mau gui KH_J&amp;J BCC+BL 082011 v2" xfId="96"/>
    <cellStyle name="_KH - Mau gui KH_thaotuan luong 102011 v2" xfId="97"/>
    <cellStyle name="_KT (2)" xfId="98"/>
    <cellStyle name="_KT (2)_1" xfId="99"/>
    <cellStyle name="_KT (2)_1_Lora-tungchau" xfId="100"/>
    <cellStyle name="_KT (2)_1_Qt-HT3PQ1(CauKho)" xfId="101"/>
    <cellStyle name="_KT (2)_2" xfId="102"/>
    <cellStyle name="_KT (2)_2_TG-TH" xfId="103"/>
    <cellStyle name="_KT (2)_2_TG-TH_BAO CAO KLCT PT2000" xfId="104"/>
    <cellStyle name="_KT (2)_2_TG-TH_BAO CAO PT2000" xfId="105"/>
    <cellStyle name="_KT (2)_2_TG-TH_BAO CAO PT2000_Book1" xfId="106"/>
    <cellStyle name="_KT (2)_2_TG-TH_Bao cao XDCB 2001 - T11 KH dieu chinh 20-11-THAI" xfId="107"/>
    <cellStyle name="_KT (2)_2_TG-TH_Book1" xfId="108"/>
    <cellStyle name="_KT (2)_2_TG-TH_Book1_1" xfId="109"/>
    <cellStyle name="_KT (2)_2_TG-TH_Book1_2" xfId="110"/>
    <cellStyle name="_KT (2)_2_TG-TH_DTCDT MR.2N110.HOCMON.TDTOAN.CCUNG" xfId="111"/>
    <cellStyle name="_KT (2)_2_TG-TH_Lora-tungchau" xfId="112"/>
    <cellStyle name="_KT (2)_2_TG-TH_PGIA-phieu tham tra Kho bac" xfId="113"/>
    <cellStyle name="_KT (2)_2_TG-TH_PT02-02" xfId="114"/>
    <cellStyle name="_KT (2)_2_TG-TH_PT02-02_Book1" xfId="115"/>
    <cellStyle name="_KT (2)_2_TG-TH_PT02-03" xfId="116"/>
    <cellStyle name="_KT (2)_2_TG-TH_PT02-03_Book1" xfId="117"/>
    <cellStyle name="_KT (2)_2_TG-TH_Qt-HT3PQ1(CauKho)" xfId="118"/>
    <cellStyle name="_KT (2)_3" xfId="119"/>
    <cellStyle name="_KT (2)_3_TG-TH" xfId="120"/>
    <cellStyle name="_KT (2)_3_TG-TH_Book1" xfId="121"/>
    <cellStyle name="_KT (2)_3_TG-TH_Book1_BC-QT-WB-dthao" xfId="122"/>
    <cellStyle name="_KT (2)_3_TG-TH_Lora-tungchau" xfId="123"/>
    <cellStyle name="_KT (2)_3_TG-TH_PERSONAL" xfId="124"/>
    <cellStyle name="_KT (2)_3_TG-TH_PERSONAL_HTQ.8 GD1" xfId="125"/>
    <cellStyle name="_KT (2)_3_TG-TH_PERSONAL_Tong hop KHCB 2001" xfId="126"/>
    <cellStyle name="_KT (2)_3_TG-TH_Qt-HT3PQ1(CauKho)" xfId="127"/>
    <cellStyle name="_KT (2)_4" xfId="128"/>
    <cellStyle name="_KT (2)_4_BAO CAO KLCT PT2000" xfId="129"/>
    <cellStyle name="_KT (2)_4_BAO CAO PT2000" xfId="130"/>
    <cellStyle name="_KT (2)_4_BAO CAO PT2000_Book1" xfId="131"/>
    <cellStyle name="_KT (2)_4_Bao cao XDCB 2001 - T11 KH dieu chinh 20-11-THAI" xfId="132"/>
    <cellStyle name="_KT (2)_4_Book1" xfId="133"/>
    <cellStyle name="_KT (2)_4_Book1_1" xfId="134"/>
    <cellStyle name="_KT (2)_4_Book1_2" xfId="135"/>
    <cellStyle name="_KT (2)_4_DTCDT MR.2N110.HOCMON.TDTOAN.CCUNG" xfId="136"/>
    <cellStyle name="_KT (2)_4_Lora-tungchau" xfId="137"/>
    <cellStyle name="_KT (2)_4_PGIA-phieu tham tra Kho bac" xfId="138"/>
    <cellStyle name="_KT (2)_4_PT02-02" xfId="139"/>
    <cellStyle name="_KT (2)_4_PT02-02_Book1" xfId="140"/>
    <cellStyle name="_KT (2)_4_PT02-03" xfId="141"/>
    <cellStyle name="_KT (2)_4_PT02-03_Book1" xfId="142"/>
    <cellStyle name="_KT (2)_4_Qt-HT3PQ1(CauKho)" xfId="143"/>
    <cellStyle name="_KT (2)_4_TG-TH" xfId="144"/>
    <cellStyle name="_KT (2)_5" xfId="145"/>
    <cellStyle name="_KT (2)_5_BAO CAO KLCT PT2000" xfId="146"/>
    <cellStyle name="_KT (2)_5_BAO CAO PT2000" xfId="147"/>
    <cellStyle name="_KT (2)_5_BAO CAO PT2000_Book1" xfId="148"/>
    <cellStyle name="_KT (2)_5_Bao cao XDCB 2001 - T11 KH dieu chinh 20-11-THAI" xfId="149"/>
    <cellStyle name="_KT (2)_5_Book1" xfId="150"/>
    <cellStyle name="_KT (2)_5_Book1_1" xfId="151"/>
    <cellStyle name="_KT (2)_5_Book1_2" xfId="152"/>
    <cellStyle name="_KT (2)_5_Book1_BC-QT-WB-dthao" xfId="153"/>
    <cellStyle name="_KT (2)_5_DTCDT MR.2N110.HOCMON.TDTOAN.CCUNG" xfId="154"/>
    <cellStyle name="_KT (2)_5_Lora-tungchau" xfId="155"/>
    <cellStyle name="_KT (2)_5_PGIA-phieu tham tra Kho bac" xfId="156"/>
    <cellStyle name="_KT (2)_5_PT02-02" xfId="157"/>
    <cellStyle name="_KT (2)_5_PT02-02_Book1" xfId="158"/>
    <cellStyle name="_KT (2)_5_PT02-03" xfId="159"/>
    <cellStyle name="_KT (2)_5_PT02-03_Book1" xfId="160"/>
    <cellStyle name="_KT (2)_5_Qt-HT3PQ1(CauKho)" xfId="161"/>
    <cellStyle name="_KT (2)_Book1" xfId="162"/>
    <cellStyle name="_KT (2)_Book1_BC-QT-WB-dthao" xfId="163"/>
    <cellStyle name="_KT (2)_Lora-tungchau" xfId="164"/>
    <cellStyle name="_KT (2)_PERSONAL" xfId="165"/>
    <cellStyle name="_KT (2)_PERSONAL_HTQ.8 GD1" xfId="166"/>
    <cellStyle name="_KT (2)_PERSONAL_Tong hop KHCB 2001" xfId="167"/>
    <cellStyle name="_KT (2)_Qt-HT3PQ1(CauKho)" xfId="168"/>
    <cellStyle name="_KT (2)_TG-TH" xfId="169"/>
    <cellStyle name="_KT_TG" xfId="170"/>
    <cellStyle name="_KT_TG_1" xfId="171"/>
    <cellStyle name="_KT_TG_1_BAO CAO KLCT PT2000" xfId="172"/>
    <cellStyle name="_KT_TG_1_BAO CAO PT2000" xfId="173"/>
    <cellStyle name="_KT_TG_1_BAO CAO PT2000_Book1" xfId="174"/>
    <cellStyle name="_KT_TG_1_Bao cao XDCB 2001 - T11 KH dieu chinh 20-11-THAI" xfId="175"/>
    <cellStyle name="_KT_TG_1_Book1" xfId="176"/>
    <cellStyle name="_KT_TG_1_Book1_1" xfId="177"/>
    <cellStyle name="_KT_TG_1_Book1_2" xfId="178"/>
    <cellStyle name="_KT_TG_1_Book1_BC-QT-WB-dthao" xfId="179"/>
    <cellStyle name="_KT_TG_1_DTCDT MR.2N110.HOCMON.TDTOAN.CCUNG" xfId="180"/>
    <cellStyle name="_KT_TG_1_Lora-tungchau" xfId="181"/>
    <cellStyle name="_KT_TG_1_PGIA-phieu tham tra Kho bac" xfId="182"/>
    <cellStyle name="_KT_TG_1_PT02-02" xfId="183"/>
    <cellStyle name="_KT_TG_1_PT02-02_Book1" xfId="184"/>
    <cellStyle name="_KT_TG_1_PT02-03" xfId="185"/>
    <cellStyle name="_KT_TG_1_PT02-03_Book1" xfId="186"/>
    <cellStyle name="_KT_TG_1_Qt-HT3PQ1(CauKho)" xfId="187"/>
    <cellStyle name="_KT_TG_2" xfId="188"/>
    <cellStyle name="_KT_TG_2_BAO CAO KLCT PT2000" xfId="189"/>
    <cellStyle name="_KT_TG_2_BAO CAO PT2000" xfId="190"/>
    <cellStyle name="_KT_TG_2_BAO CAO PT2000_Book1" xfId="191"/>
    <cellStyle name="_KT_TG_2_Bao cao XDCB 2001 - T11 KH dieu chinh 20-11-THAI" xfId="192"/>
    <cellStyle name="_KT_TG_2_Book1" xfId="193"/>
    <cellStyle name="_KT_TG_2_Book1_1" xfId="194"/>
    <cellStyle name="_KT_TG_2_Book1_2" xfId="195"/>
    <cellStyle name="_KT_TG_2_DTCDT MR.2N110.HOCMON.TDTOAN.CCUNG" xfId="196"/>
    <cellStyle name="_KT_TG_2_Lora-tungchau" xfId="197"/>
    <cellStyle name="_KT_TG_2_PGIA-phieu tham tra Kho bac" xfId="198"/>
    <cellStyle name="_KT_TG_2_PT02-02" xfId="199"/>
    <cellStyle name="_KT_TG_2_PT02-02_Book1" xfId="200"/>
    <cellStyle name="_KT_TG_2_PT02-03" xfId="201"/>
    <cellStyle name="_KT_TG_2_PT02-03_Book1" xfId="202"/>
    <cellStyle name="_KT_TG_2_Qt-HT3PQ1(CauKho)" xfId="203"/>
    <cellStyle name="_KT_TG_3" xfId="204"/>
    <cellStyle name="_KT_TG_4" xfId="205"/>
    <cellStyle name="_KT_TG_4_Lora-tungchau" xfId="206"/>
    <cellStyle name="_KT_TG_4_Qt-HT3PQ1(CauKho)" xfId="207"/>
    <cellStyle name="_Lora-tungchau" xfId="208"/>
    <cellStyle name="_nhatkycongviec" xfId="209"/>
    <cellStyle name="_NS DANH MUC  CONGVIEC" xfId="210"/>
    <cellStyle name="_NS DANH MUC  CONGVIEC_J&amp;J BCC+BL 082011 v2" xfId="211"/>
    <cellStyle name="_NS DANH MUC  CONGVIEC_thaotuan luong 102011 v2" xfId="212"/>
    <cellStyle name="_PERSONAL" xfId="213"/>
    <cellStyle name="_PERSONAL_HTQ.8 GD1" xfId="214"/>
    <cellStyle name="_PERSONAL_Tong hop KHCB 2001" xfId="215"/>
    <cellStyle name="_phieu yeu cau bo sung thong tin." xfId="216"/>
    <cellStyle name="_Qt-HT3PQ1(CauKho)" xfId="217"/>
    <cellStyle name="_TG-TH" xfId="218"/>
    <cellStyle name="_TG-TH_1" xfId="219"/>
    <cellStyle name="_TG-TH_1_BAO CAO KLCT PT2000" xfId="220"/>
    <cellStyle name="_TG-TH_1_BAO CAO PT2000" xfId="221"/>
    <cellStyle name="_TG-TH_1_BAO CAO PT2000_Book1" xfId="222"/>
    <cellStyle name="_TG-TH_1_Bao cao XDCB 2001 - T11 KH dieu chinh 20-11-THAI" xfId="223"/>
    <cellStyle name="_TG-TH_1_Book1" xfId="224"/>
    <cellStyle name="_TG-TH_1_Book1_1" xfId="225"/>
    <cellStyle name="_TG-TH_1_Book1_2" xfId="226"/>
    <cellStyle name="_TG-TH_1_Book1_BC-QT-WB-dthao" xfId="227"/>
    <cellStyle name="_TG-TH_1_DTCDT MR.2N110.HOCMON.TDTOAN.CCUNG" xfId="228"/>
    <cellStyle name="_TG-TH_1_Lora-tungchau" xfId="229"/>
    <cellStyle name="_TG-TH_1_PGIA-phieu tham tra Kho bac" xfId="230"/>
    <cellStyle name="_TG-TH_1_PT02-02" xfId="231"/>
    <cellStyle name="_TG-TH_1_PT02-02_Book1" xfId="232"/>
    <cellStyle name="_TG-TH_1_PT02-03" xfId="233"/>
    <cellStyle name="_TG-TH_1_PT02-03_Book1" xfId="234"/>
    <cellStyle name="_TG-TH_1_Qt-HT3PQ1(CauKho)" xfId="235"/>
    <cellStyle name="_TG-TH_2" xfId="236"/>
    <cellStyle name="_TG-TH_2_BAO CAO KLCT PT2000" xfId="237"/>
    <cellStyle name="_TG-TH_2_BAO CAO PT2000" xfId="238"/>
    <cellStyle name="_TG-TH_2_BAO CAO PT2000_Book1" xfId="239"/>
    <cellStyle name="_TG-TH_2_Bao cao XDCB 2001 - T11 KH dieu chinh 20-11-THAI" xfId="240"/>
    <cellStyle name="_TG-TH_2_Book1" xfId="241"/>
    <cellStyle name="_TG-TH_2_Book1_1" xfId="242"/>
    <cellStyle name="_TG-TH_2_Book1_2" xfId="243"/>
    <cellStyle name="_TG-TH_2_DTCDT MR.2N110.HOCMON.TDTOAN.CCUNG" xfId="244"/>
    <cellStyle name="_TG-TH_2_Lora-tungchau" xfId="245"/>
    <cellStyle name="_TG-TH_2_PGIA-phieu tham tra Kho bac" xfId="246"/>
    <cellStyle name="_TG-TH_2_PT02-02" xfId="247"/>
    <cellStyle name="_TG-TH_2_PT02-02_Book1" xfId="248"/>
    <cellStyle name="_TG-TH_2_PT02-03" xfId="249"/>
    <cellStyle name="_TG-TH_2_PT02-03_Book1" xfId="250"/>
    <cellStyle name="_TG-TH_2_Qt-HT3PQ1(CauKho)" xfId="251"/>
    <cellStyle name="_TG-TH_3" xfId="252"/>
    <cellStyle name="_TG-TH_3_Lora-tungchau" xfId="253"/>
    <cellStyle name="_TG-TH_3_Qt-HT3PQ1(CauKho)" xfId="254"/>
    <cellStyle name="_TG-TH_4" xfId="255"/>
    <cellStyle name="_viva ky nang mem 1108" xfId="256"/>
    <cellStyle name="_viva ky nang mem 1108_J&amp;J BCC+BL 082011 v2" xfId="257"/>
    <cellStyle name="_viva ky nang mem 1108_thaotuan luong 102011 v2" xfId="258"/>
    <cellStyle name="_VIVA SO QUY 2009" xfId="259"/>
    <cellStyle name="_VV - BIEU MAU NOI BO" xfId="260"/>
    <cellStyle name="_VV - MT SWOT" xfId="261"/>
    <cellStyle name="_VV - MT SWOT_J&amp;J BCC+BL 082011 v2" xfId="262"/>
    <cellStyle name="_VV - MT SWOT_thaotuan luong 102011 v2" xfId="263"/>
    <cellStyle name="_vv bao gia dvns 0309" xfId="264"/>
    <cellStyle name="_vv bao gia mau 0309" xfId="265"/>
    <cellStyle name="_vv bao gia mau 0309_J&amp;J BCC+BL 082011 v2" xfId="266"/>
    <cellStyle name="_vv bao gia mau 0309_thaotuan luong 102011 v2" xfId="267"/>
    <cellStyle name="_vv bieu mau gui kh" xfId="268"/>
    <cellStyle name="_vv de nghi thanh toan" xfId="269"/>
    <cellStyle name="_vv memo" xfId="270"/>
    <cellStyle name="•W€_STDFOR" xfId="271"/>
    <cellStyle name="000," xfId="272"/>
    <cellStyle name="000,000" xfId="273"/>
    <cellStyle name="1" xfId="274"/>
    <cellStyle name="¹éºÐÀ²_      " xfId="275"/>
    <cellStyle name="2" xfId="276"/>
    <cellStyle name="20% - Accent1" xfId="277" builtinId="30" customBuiltin="1"/>
    <cellStyle name="20% - Accent2" xfId="278" builtinId="34" customBuiltin="1"/>
    <cellStyle name="20% - Accent3" xfId="279" builtinId="38" customBuiltin="1"/>
    <cellStyle name="20% - Accent4" xfId="280" builtinId="42" customBuiltin="1"/>
    <cellStyle name="20% - Accent5" xfId="281" builtinId="46" customBuiltin="1"/>
    <cellStyle name="20% - Accent6" xfId="282" builtinId="50" customBuiltin="1"/>
    <cellStyle name="3" xfId="283"/>
    <cellStyle name="4" xfId="284"/>
    <cellStyle name="40% - Accent1" xfId="285" builtinId="31" customBuiltin="1"/>
    <cellStyle name="40% - Accent2" xfId="286" builtinId="35" customBuiltin="1"/>
    <cellStyle name="40% - Accent3" xfId="287" builtinId="39" customBuiltin="1"/>
    <cellStyle name="40% - Accent4" xfId="288" builtinId="43" customBuiltin="1"/>
    <cellStyle name="40% - Accent5" xfId="289" builtinId="47" customBuiltin="1"/>
    <cellStyle name="40% - Accent6" xfId="290" builtinId="51" customBuiltin="1"/>
    <cellStyle name="60% - Accent1" xfId="291" builtinId="32" customBuiltin="1"/>
    <cellStyle name="60% - Accent2" xfId="292" builtinId="36" customBuiltin="1"/>
    <cellStyle name="60% - Accent3" xfId="293" builtinId="40" customBuiltin="1"/>
    <cellStyle name="60% - Accent4" xfId="294" builtinId="44" customBuiltin="1"/>
    <cellStyle name="60% - Accent5" xfId="295" builtinId="48" customBuiltin="1"/>
    <cellStyle name="60% - Accent6" xfId="296" builtinId="52" customBuiltin="1"/>
    <cellStyle name="a" xfId="297"/>
    <cellStyle name="Accent1" xfId="298" builtinId="29" customBuiltin="1"/>
    <cellStyle name="Accent2" xfId="299" builtinId="33" customBuiltin="1"/>
    <cellStyle name="Accent3" xfId="300" builtinId="37" customBuiltin="1"/>
    <cellStyle name="Accent4" xfId="301" builtinId="41" customBuiltin="1"/>
    <cellStyle name="Accent5" xfId="302" builtinId="45" customBuiltin="1"/>
    <cellStyle name="Accent6" xfId="303" builtinId="49" customBuiltin="1"/>
    <cellStyle name="ÅëÈ­ [0]_      " xfId="304"/>
    <cellStyle name="AeE­ [0]_INQUIRY ¿?¾÷AßAø " xfId="305"/>
    <cellStyle name="ÅëÈ­_      " xfId="306"/>
    <cellStyle name="AeE­_INQUIRY ¿?¾÷AßAø " xfId="307"/>
    <cellStyle name="ÅëÈ­_L601CPT" xfId="308"/>
    <cellStyle name="ÄÞ¸¶ [0]_      " xfId="309"/>
    <cellStyle name="AÞ¸¶ [0]_INQUIRY ¿?¾÷AßAø" xfId="310"/>
    <cellStyle name="ÄÞ¸¶ [0]_L601CPT" xfId="311"/>
    <cellStyle name="ÄÞ¸¶_      " xfId="312"/>
    <cellStyle name="AÞ¸¶_INQUIRY ¿?¾÷AßAø" xfId="313"/>
    <cellStyle name="ÄÞ¸¶_L601CPT" xfId="314"/>
    <cellStyle name="AutoFormat Options" xfId="315"/>
    <cellStyle name="Bad" xfId="316" builtinId="27" customBuiltin="1"/>
    <cellStyle name="Body" xfId="317"/>
    <cellStyle name="C?AØ_¿?¾÷CoE² " xfId="318"/>
    <cellStyle name="Ç¥ÁØ_      " xfId="319"/>
    <cellStyle name="C￥AØ_¿μ¾÷CoE² " xfId="320"/>
    <cellStyle name="Ç¥ÁØ_±¸¹Ì´ëÃ¥" xfId="321"/>
    <cellStyle name="Calc Currency (0)" xfId="322"/>
    <cellStyle name="Calc Currency (2)" xfId="323"/>
    <cellStyle name="Calc Percent (0)" xfId="324"/>
    <cellStyle name="Calc Percent (1)" xfId="325"/>
    <cellStyle name="Calc Percent (2)" xfId="326"/>
    <cellStyle name="Calc Units (0)" xfId="327"/>
    <cellStyle name="Calc Units (1)" xfId="328"/>
    <cellStyle name="Calc Units (2)" xfId="329"/>
    <cellStyle name="Calculation" xfId="330" builtinId="22" customBuiltin="1"/>
    <cellStyle name="category" xfId="331"/>
    <cellStyle name="CC1" xfId="332"/>
    <cellStyle name="CC2" xfId="333"/>
    <cellStyle name="Cerrency_Sheet2_XANGDAU" xfId="334"/>
    <cellStyle name="chchuyen" xfId="335"/>
    <cellStyle name="Check Cell" xfId="336" builtinId="23" customBuiltin="1"/>
    <cellStyle name="Comma" xfId="337" builtinId="3"/>
    <cellStyle name="Comma [00]" xfId="338"/>
    <cellStyle name="Comma [000,000]" xfId="339"/>
    <cellStyle name="Comma 000,000" xfId="340"/>
    <cellStyle name="Comma 2" xfId="341"/>
    <cellStyle name="Comma 2 2" xfId="342"/>
    <cellStyle name="Comma 3" xfId="343"/>
    <cellStyle name="comma zerodec" xfId="344"/>
    <cellStyle name="Comma0" xfId="345"/>
    <cellStyle name="CT1" xfId="346"/>
    <cellStyle name="CT2" xfId="347"/>
    <cellStyle name="CT4" xfId="348"/>
    <cellStyle name="CT5" xfId="349"/>
    <cellStyle name="ct7" xfId="350"/>
    <cellStyle name="ct8" xfId="351"/>
    <cellStyle name="cth1" xfId="352"/>
    <cellStyle name="Cthuc" xfId="353"/>
    <cellStyle name="Cthuc1" xfId="354"/>
    <cellStyle name="Currency [00]" xfId="355"/>
    <cellStyle name="Currency0" xfId="356"/>
    <cellStyle name="Currency1" xfId="357"/>
    <cellStyle name="d" xfId="358"/>
    <cellStyle name="D$_x0004_P??_x0010__x000b_?_x0015_?$_x0004_?_x000f_?" xfId="359"/>
    <cellStyle name="D$_x0004_P?_x0010__x000b_픲_x0015_딡$_x0004_뗈_x000f_?" xfId="360"/>
    <cellStyle name="d%" xfId="361"/>
    <cellStyle name="d1" xfId="362"/>
    <cellStyle name="Date" xfId="363"/>
    <cellStyle name="Date Short" xfId="364"/>
    <cellStyle name="Date_Book1" xfId="365"/>
    <cellStyle name="Dezimal [0]_UXO VII" xfId="366"/>
    <cellStyle name="Dezimal_UXO VII" xfId="367"/>
    <cellStyle name="Dollar (zero dec)" xfId="368"/>
    <cellStyle name="Enter Currency (0)" xfId="369"/>
    <cellStyle name="Enter Currency (2)" xfId="370"/>
    <cellStyle name="Enter Units (0)" xfId="371"/>
    <cellStyle name="Enter Units (1)" xfId="372"/>
    <cellStyle name="Enter Units (2)" xfId="373"/>
    <cellStyle name="Explanatory Text" xfId="374" builtinId="53" customBuiltin="1"/>
    <cellStyle name="Fixed" xfId="375"/>
    <cellStyle name="Good" xfId="376" builtinId="26" customBuiltin="1"/>
    <cellStyle name="Grey" xfId="377"/>
    <cellStyle name="HEADER" xfId="378"/>
    <cellStyle name="Header1" xfId="379"/>
    <cellStyle name="Header2" xfId="380"/>
    <cellStyle name="Heading 1" xfId="381" builtinId="16" customBuiltin="1"/>
    <cellStyle name="Heading 2" xfId="382" builtinId="17" customBuiltin="1"/>
    <cellStyle name="Heading 3" xfId="383" builtinId="18" customBuiltin="1"/>
    <cellStyle name="Heading 4" xfId="384" builtinId="19" customBuiltin="1"/>
    <cellStyle name="HEADING1" xfId="385"/>
    <cellStyle name="HEADING2" xfId="386"/>
    <cellStyle name="Hoa-Scholl" xfId="387"/>
    <cellStyle name="Hyperlink_BANG CHAM CONG" xfId="388"/>
    <cellStyle name="i·0" xfId="389"/>
    <cellStyle name="Îáû÷íûé_ÏÄÍÃ" xfId="390"/>
    <cellStyle name="Input" xfId="391" builtinId="20" customBuiltin="1"/>
    <cellStyle name="Input [yellow]" xfId="392"/>
    <cellStyle name="k" xfId="393"/>
    <cellStyle name="khanh" xfId="394"/>
    <cellStyle name="khoa2" xfId="395"/>
    <cellStyle name="kien1" xfId="396"/>
    <cellStyle name="Link Currency (0)" xfId="397"/>
    <cellStyle name="Link Currency (2)" xfId="398"/>
    <cellStyle name="Link Units (0)" xfId="399"/>
    <cellStyle name="Link Units (1)" xfId="400"/>
    <cellStyle name="Link Units (2)" xfId="401"/>
    <cellStyle name="Linked Cell" xfId="402" builtinId="24" customBuiltin="1"/>
    <cellStyle name="luc" xfId="403"/>
    <cellStyle name="luc2" xfId="404"/>
    <cellStyle name="Millares [0]_Well Timing" xfId="405"/>
    <cellStyle name="Millares_Well Timing" xfId="406"/>
    <cellStyle name="Môc" xfId="407"/>
    <cellStyle name="Model" xfId="408"/>
    <cellStyle name="Moneda [0]_Well Timing" xfId="409"/>
    <cellStyle name="Moneda_Well Timing" xfId="410"/>
    <cellStyle name="Monétaire [0]_TARIFFS DB" xfId="411"/>
    <cellStyle name="Monétaire_TARIFFS DB" xfId="412"/>
    <cellStyle name="n" xfId="413"/>
    <cellStyle name="n1" xfId="414"/>
    <cellStyle name="Neutral" xfId="415" builtinId="28" customBuiltin="1"/>
    <cellStyle name="New Times Roman" xfId="416"/>
    <cellStyle name="no dec" xfId="417"/>
    <cellStyle name="Non défini" xfId="418"/>
    <cellStyle name="Normal" xfId="0" builtinId="0"/>
    <cellStyle name="Normal - Style1" xfId="419"/>
    <cellStyle name="Normal 2" xfId="420"/>
    <cellStyle name="Normal_Book1" xfId="421"/>
    <cellStyle name="Normal_Sheet1" xfId="422"/>
    <cellStyle name="Normal1" xfId="423"/>
    <cellStyle name="Note" xfId="424" builtinId="10" customBuiltin="1"/>
    <cellStyle name="omma [0]_Mktg Prog" xfId="425"/>
    <cellStyle name="ormal_Sheet1_1" xfId="426"/>
    <cellStyle name="Output" xfId="427" builtinId="21" customBuiltin="1"/>
    <cellStyle name="Percent [0]" xfId="428"/>
    <cellStyle name="Percent [00]" xfId="429"/>
    <cellStyle name="Percent [2]" xfId="430"/>
    <cellStyle name="PrePop Currency (0)" xfId="431"/>
    <cellStyle name="PrePop Currency (2)" xfId="432"/>
    <cellStyle name="PrePop Units (0)" xfId="433"/>
    <cellStyle name="PrePop Units (1)" xfId="434"/>
    <cellStyle name="PrePop Units (2)" xfId="435"/>
    <cellStyle name="S—_x0008_" xfId="436"/>
    <cellStyle name="s1" xfId="437"/>
    <cellStyle name="Style 1" xfId="438"/>
    <cellStyle name="Style 10" xfId="439"/>
    <cellStyle name="Style 11" xfId="440"/>
    <cellStyle name="Style 12" xfId="441"/>
    <cellStyle name="Style 13" xfId="442"/>
    <cellStyle name="Style 14" xfId="443"/>
    <cellStyle name="Style 15" xfId="444"/>
    <cellStyle name="Style 16" xfId="445"/>
    <cellStyle name="Style 17" xfId="446"/>
    <cellStyle name="Style 18" xfId="447"/>
    <cellStyle name="Style 19" xfId="448"/>
    <cellStyle name="Style 2" xfId="449"/>
    <cellStyle name="Style 20" xfId="450"/>
    <cellStyle name="Style 21" xfId="451"/>
    <cellStyle name="Style 22" xfId="452"/>
    <cellStyle name="Style 23" xfId="453"/>
    <cellStyle name="Style 24" xfId="454"/>
    <cellStyle name="Style 25" xfId="455"/>
    <cellStyle name="Style 26" xfId="456"/>
    <cellStyle name="Style 27" xfId="457"/>
    <cellStyle name="Style 28" xfId="458"/>
    <cellStyle name="Style 29" xfId="459"/>
    <cellStyle name="Style 3" xfId="460"/>
    <cellStyle name="Style 30" xfId="461"/>
    <cellStyle name="Style 31" xfId="462"/>
    <cellStyle name="Style 32" xfId="463"/>
    <cellStyle name="Style 33" xfId="464"/>
    <cellStyle name="Style 34" xfId="465"/>
    <cellStyle name="Style 35" xfId="466"/>
    <cellStyle name="Style 36" xfId="467"/>
    <cellStyle name="Style 37" xfId="468"/>
    <cellStyle name="Style 38" xfId="469"/>
    <cellStyle name="Style 39" xfId="470"/>
    <cellStyle name="Style 4" xfId="471"/>
    <cellStyle name="Style 40" xfId="472"/>
    <cellStyle name="Style 41" xfId="473"/>
    <cellStyle name="Style 42" xfId="474"/>
    <cellStyle name="Style 43" xfId="475"/>
    <cellStyle name="Style 5" xfId="476"/>
    <cellStyle name="Style 6" xfId="477"/>
    <cellStyle name="Style 7" xfId="478"/>
    <cellStyle name="Style 8" xfId="479"/>
    <cellStyle name="Style 9" xfId="480"/>
    <cellStyle name="subhead" xfId="481"/>
    <cellStyle name="T" xfId="482"/>
    <cellStyle name="T_01 DUNGTIEN BIEU SX KINH DOANH" xfId="483"/>
    <cellStyle name="T_01 modul tvql 06 08 09" xfId="484"/>
    <cellStyle name="T_01 modul tvql 06 08 09_J&amp;J BCC+BL 082011 v2" xfId="485"/>
    <cellStyle name="T_01 modul tvql 06 08 09_thaotuan luong 102011 v2" xfId="486"/>
    <cellStyle name="T_Book1" xfId="487"/>
    <cellStyle name="T_Book1_01 DUNGTIEN BIEU SX KINH DOANH" xfId="488"/>
    <cellStyle name="T_Book1_01 modul tvql 06 08 09" xfId="489"/>
    <cellStyle name="T_Book1_01 modul tvql 06 08 09_DA - BL 062011 (new)" xfId="490"/>
    <cellStyle name="T_Book1_01 modul tvql 06 08 09_thaotuan luong 102011" xfId="491"/>
    <cellStyle name="T_Book1_01 modul tvql 06 08 09_thaotuan luong 102011 v2" xfId="492"/>
    <cellStyle name="T_Book1_DA - BL 062011 (new)" xfId="493"/>
    <cellStyle name="T_Book1_DAINAM" xfId="494"/>
    <cellStyle name="T_Book1_DAINAM_DA - BL 062011 (new)" xfId="495"/>
    <cellStyle name="T_Book1_DAINAM_thaotuan luong 102011" xfId="496"/>
    <cellStyle name="T_Book1_DAINAM_thaotuan luong 102011 v2" xfId="497"/>
    <cellStyle name="T_Book1_DSKH" xfId="498"/>
    <cellStyle name="T_Book1_DSKH_J&amp;J BCC+BL 082011 v2" xfId="499"/>
    <cellStyle name="T_Book1_DSKH_thaotuan luong 102011 v2" xfId="500"/>
    <cellStyle name="T_Book1_DUNG TIEN" xfId="501"/>
    <cellStyle name="T_Book1_DUNG TIEN MAUKETOAN" xfId="502"/>
    <cellStyle name="T_Book1_DUNG TIEN MAUKETOAN_J&amp;J BCC+BL 082011 v2" xfId="503"/>
    <cellStyle name="T_Book1_DUNG TIEN MAUKETOAN_thaotuan luong 102011 v2" xfId="504"/>
    <cellStyle name="T_Book1_DUNG TIEN_DA - BL 062011 (new)" xfId="505"/>
    <cellStyle name="T_Book1_DUNG TIEN_thaotuan luong 102011" xfId="506"/>
    <cellStyle name="T_Book1_DUNG TIEN_thaotuan luong 102011 v2" xfId="507"/>
    <cellStyle name="T_Book1_hiep thanh bao gia thang 2008" xfId="508"/>
    <cellStyle name="T_Book1_hiep thanh bao gia thang 2008_DA - BL 062011 (new)" xfId="509"/>
    <cellStyle name="T_Book1_hiep thanh bao gia thang 2008_thaotuan luong 102011" xfId="510"/>
    <cellStyle name="T_Book1_hiep thanh bao gia thang 2008_thaotuan luong 102011 v2" xfId="511"/>
    <cellStyle name="T_Book1_NS DANH MUC  CONGVIEC" xfId="512"/>
    <cellStyle name="T_Book1_NS DANH MUC  CONGVIEC_DA - BL 062011 (new)" xfId="513"/>
    <cellStyle name="T_Book1_NS DANH MUC  CONGVIEC_thaotuan luong 102011" xfId="514"/>
    <cellStyle name="T_Book1_NS DANH MUC  CONGVIEC_thaotuan luong 102011 v2" xfId="515"/>
    <cellStyle name="T_Book1_thaotuan luong 102011" xfId="516"/>
    <cellStyle name="T_Book1_thaotuan luong 102011 v2" xfId="517"/>
    <cellStyle name="T_Book1_VIVA SO QUY 2009" xfId="518"/>
    <cellStyle name="T_Book1_VIVA SO QUY 2009_J&amp;J BCC+BL 082011 v2" xfId="519"/>
    <cellStyle name="T_Book1_VIVA SO QUY 2009_thaotuan luong 102011 v2" xfId="520"/>
    <cellStyle name="T_Copy of VT - BHXH-Q.Phu Nhuan" xfId="521"/>
    <cellStyle name="T_Copy of VT - BHXH-Q.Phu Nhuan_DA - BL 062011 (new)" xfId="522"/>
    <cellStyle name="T_Copy of VT - BHXH-Q.Phu Nhuan_thaotuan luong 102011" xfId="523"/>
    <cellStyle name="T_Copy of VT - BHXH-Q.Phu Nhuan_thaotuan luong 102011 v2" xfId="524"/>
    <cellStyle name="T_DAINAM" xfId="525"/>
    <cellStyle name="T_DAINAM_J&amp;J BCC+BL 082011 v2" xfId="526"/>
    <cellStyle name="T_DAINAM_thaotuan luong 102011 v2" xfId="527"/>
    <cellStyle name="T_DSKH" xfId="528"/>
    <cellStyle name="T_DSKH_DA - BL 062011 (new)" xfId="529"/>
    <cellStyle name="T_DSKH_thaotuan luong 102011" xfId="530"/>
    <cellStyle name="T_DSKH_thaotuan luong 102011 v2" xfId="531"/>
    <cellStyle name="T_DUNG TIEN" xfId="532"/>
    <cellStyle name="T_DUNG TIEN MAUKETOAN" xfId="533"/>
    <cellStyle name="T_DUNG TIEN MAUKETOAN_DA - BL 062011 (new)" xfId="534"/>
    <cellStyle name="T_DUNG TIEN MAUKETOAN_thaotuan luong 102011" xfId="535"/>
    <cellStyle name="T_DUNG TIEN MAUKETOAN_thaotuan luong 102011 v2" xfId="536"/>
    <cellStyle name="T_DUNG TIEN_J&amp;J BCC+BL 082011 v2" xfId="537"/>
    <cellStyle name="T_DUNG TIEN_thaotuan luong 102011 v2" xfId="538"/>
    <cellStyle name="T_hiep thanh bao gia thang 2008" xfId="539"/>
    <cellStyle name="T_hiep thanh bao gia thang 2008_J&amp;J BCC+BL 082011 v2" xfId="540"/>
    <cellStyle name="T_hiep thanh bao gia thang 2008_thaotuan luong 102011 v2" xfId="541"/>
    <cellStyle name="T_HNC- BHXH quy 4-07" xfId="542"/>
    <cellStyle name="T_HNC- BHXH quy 4-07_DA - BL 062011 (new)" xfId="543"/>
    <cellStyle name="T_HNC- BHXH quy 4-07_thaotuan luong 102011" xfId="544"/>
    <cellStyle name="T_HNC- BHXH quy 4-07_thaotuan luong 102011 v2" xfId="545"/>
    <cellStyle name="T_J&amp;J BCC+BL 082011 v2" xfId="546"/>
    <cellStyle name="T_NS DANH MUC  CONGVIEC" xfId="547"/>
    <cellStyle name="T_NS DANH MUC  CONGVIEC_J&amp;J BCC+BL 082011 v2" xfId="548"/>
    <cellStyle name="T_NS DANH MUC  CONGVIEC_thaotuan luong 102011 v2" xfId="549"/>
    <cellStyle name="T_thaotuan luong 102011 v2" xfId="550"/>
    <cellStyle name="T_VIVA SO QUY 2009" xfId="551"/>
    <cellStyle name="T_VIVA SO QUY 2009_DA - BL 062011 (new)" xfId="552"/>
    <cellStyle name="T_VIVA SO QUY 2009_thaotuan luong 102011" xfId="553"/>
    <cellStyle name="T_VIVA SO QUY 2009_thaotuan luong 102011 v2" xfId="554"/>
    <cellStyle name="tde" xfId="555"/>
    <cellStyle name="Text Indent A" xfId="556"/>
    <cellStyle name="Text Indent B" xfId="557"/>
    <cellStyle name="Text Indent C" xfId="558"/>
    <cellStyle name="th" xfId="559"/>
    <cellStyle name="þ_x001d_ð¤_x000c_¯þ_x0014__x000d_¨þU_x0001_À_x0004_ _x0015__x000f__x0001__x0001_" xfId="560"/>
    <cellStyle name="Tiªu ®Ì" xfId="561"/>
    <cellStyle name="Times New Roman" xfId="562"/>
    <cellStyle name="TiÓu môc" xfId="563"/>
    <cellStyle name="Title" xfId="564" builtinId="15" customBuiltin="1"/>
    <cellStyle name="Total" xfId="565" builtinId="25" customBuiltin="1"/>
    <cellStyle name="Tusental (0)_pldt" xfId="566"/>
    <cellStyle name="Tusental_pldt" xfId="567"/>
    <cellStyle name="Valuta (0)_pldt" xfId="568"/>
    <cellStyle name="Valuta_pldt" xfId="569"/>
    <cellStyle name="viet" xfId="570"/>
    <cellStyle name="viet2" xfId="571"/>
    <cellStyle name="vntxt2" xfId="572"/>
    <cellStyle name="Währung [0]_UXO VII" xfId="573"/>
    <cellStyle name="Währung_UXO VII" xfId="574"/>
    <cellStyle name="Warning Text" xfId="575" builtinId="11" customBuiltin="1"/>
    <cellStyle name="xuan" xfId="576"/>
    <cellStyle name="Обычный_Elec-12 Fin" xfId="577"/>
    <cellStyle name="เครื่องหมายสกุลเงิน [0]_FTC_OFFER" xfId="578"/>
    <cellStyle name="เครื่องหมายสกุลเงิน_FTC_OFFER" xfId="579"/>
    <cellStyle name="ปกติ_FTC_OFFER" xfId="580"/>
    <cellStyle name=" [0.00]_ Att. 1- Cover" xfId="605"/>
    <cellStyle name="_ Att. 1- Cover" xfId="606"/>
    <cellStyle name="?_ Att. 1- Cover" xfId="607"/>
    <cellStyle name="똿뗦먛귟 [0.00]_PRODUCT DETAIL Q1" xfId="581"/>
    <cellStyle name="똿뗦먛귟_PRODUCT DETAIL Q1" xfId="582"/>
    <cellStyle name="믅됞 [0.00]_PRODUCT DETAIL Q1" xfId="583"/>
    <cellStyle name="믅됞_PRODUCT DETAIL Q1" xfId="584"/>
    <cellStyle name="백분율_95" xfId="585"/>
    <cellStyle name="뷭?_BOOKSHIP" xfId="586"/>
    <cellStyle name="쉼표 [0]_PCS-3~1" xfId="587"/>
    <cellStyle name="쉼표_EQ_ROOM cost" xfId="588"/>
    <cellStyle name="콤마 [0]_ 비목별 월별기술 " xfId="592"/>
    <cellStyle name="콤마_ 비목별 월별기술 " xfId="593"/>
    <cellStyle name="통화 [0]_1202" xfId="594"/>
    <cellStyle name="통화_1202" xfId="595"/>
    <cellStyle name="표준_(정보부문)월별인원계획" xfId="596"/>
    <cellStyle name="一般_00Q3902REV.1" xfId="589"/>
    <cellStyle name="千分位[0]_00Q3902REV.1" xfId="590"/>
    <cellStyle name="千分位_00Q3902REV.1" xfId="591"/>
    <cellStyle name="桁区切り [0.00]_List-dwg瑩畳䵜楡" xfId="597"/>
    <cellStyle name="桁区切り_List-dwgist-" xfId="598"/>
    <cellStyle name="標準_List-dwgis" xfId="599"/>
    <cellStyle name="貨幣 [0]_00Q3902REV.1" xfId="600"/>
    <cellStyle name="貨幣[0]_BRE" xfId="601"/>
    <cellStyle name="貨幣_00Q3902REV.1" xfId="602"/>
    <cellStyle name="通貨 [0.00]_List-dwgwg" xfId="603"/>
    <cellStyle name="通貨_List-dwgis" xfId="604"/>
  </cellStyles>
  <dxfs count="314">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
      <fill>
        <patternFill>
          <bgColor indexed="35"/>
        </patternFill>
      </fill>
    </dxf>
  </dxfs>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04.NHAN%20SU\01.%20NAM%202013%20-%202014%20-%202015\004.LUONG%20BC\Long%20An\2013\THANG%2001%202013\la%20-%20van%20phong01201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alendar"/>
      <sheetName val="nguon"/>
      <sheetName val="Cap nhat"/>
      <sheetName val="chamcong"/>
      <sheetName val="bangluong"/>
      <sheetName val="PL"/>
    </sheetNames>
    <sheetDataSet>
      <sheetData sheetId="0" refreshError="1"/>
      <sheetData sheetId="1" refreshError="1">
        <row r="1">
          <cell r="A1" t="str">
            <v>Công ty TNHH Hải sản An Lạc</v>
          </cell>
        </row>
        <row r="2">
          <cell r="A2" t="str">
            <v>Địa chỉ: Lô A14, đường 4A, KCN Hải Sơn, Đức Hòa, Long An</v>
          </cell>
        </row>
        <row r="3">
          <cell r="A3" t="str">
            <v>MST: 1100878093</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prstShdw prst="shdw17" dist="17961" dir="2700000">
            <a:srgbClr val="000000">
              <a:gamma/>
              <a:shade val="60000"/>
              <a:invGamma/>
            </a:srgbClr>
          </a:prstShdw>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prstShdw prst="shdw17" dist="17961" dir="2700000">
            <a:srgbClr val="000000">
              <a:gamma/>
              <a:shade val="60000"/>
              <a:invGamma/>
            </a:srgbClr>
          </a:prst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sheetPr codeName="Sheet5" enableFormatConditionsCalculation="0">
    <tabColor rgb="FFC00000"/>
  </sheetPr>
  <dimension ref="A1:CM183"/>
  <sheetViews>
    <sheetView zoomScaleNormal="115" workbookViewId="0">
      <pane xSplit="3" ySplit="6" topLeftCell="D152" activePane="bottomRight" state="frozen"/>
      <selection activeCell="AF27" sqref="AF27"/>
      <selection pane="topRight" activeCell="AF27" sqref="AF27"/>
      <selection pane="bottomLeft" activeCell="AF27" sqref="AF27"/>
      <selection pane="bottomRight" activeCell="B151" sqref="B151:B16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134"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1.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01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c r="D4" s="325"/>
      <c r="E4" s="75">
        <v>42005</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42005</v>
      </c>
      <c r="G5" s="137">
        <f t="shared" ref="G5:AJ5" si="0">F5+1</f>
        <v>42006</v>
      </c>
      <c r="H5" s="137">
        <f t="shared" si="0"/>
        <v>42007</v>
      </c>
      <c r="I5" s="137">
        <f t="shared" si="0"/>
        <v>42008</v>
      </c>
      <c r="J5" s="137">
        <f t="shared" si="0"/>
        <v>42009</v>
      </c>
      <c r="K5" s="137">
        <f t="shared" si="0"/>
        <v>42010</v>
      </c>
      <c r="L5" s="137">
        <f t="shared" si="0"/>
        <v>42011</v>
      </c>
      <c r="M5" s="137">
        <f t="shared" si="0"/>
        <v>42012</v>
      </c>
      <c r="N5" s="137">
        <f t="shared" si="0"/>
        <v>42013</v>
      </c>
      <c r="O5" s="137">
        <f t="shared" si="0"/>
        <v>42014</v>
      </c>
      <c r="P5" s="137">
        <f t="shared" si="0"/>
        <v>42015</v>
      </c>
      <c r="Q5" s="137">
        <f t="shared" si="0"/>
        <v>42016</v>
      </c>
      <c r="R5" s="137">
        <f t="shared" si="0"/>
        <v>42017</v>
      </c>
      <c r="S5" s="137">
        <f t="shared" si="0"/>
        <v>42018</v>
      </c>
      <c r="T5" s="137">
        <f t="shared" si="0"/>
        <v>42019</v>
      </c>
      <c r="U5" s="137">
        <f t="shared" si="0"/>
        <v>42020</v>
      </c>
      <c r="V5" s="137">
        <f t="shared" si="0"/>
        <v>42021</v>
      </c>
      <c r="W5" s="137">
        <f t="shared" si="0"/>
        <v>42022</v>
      </c>
      <c r="X5" s="137">
        <f t="shared" si="0"/>
        <v>42023</v>
      </c>
      <c r="Y5" s="137">
        <f t="shared" si="0"/>
        <v>42024</v>
      </c>
      <c r="Z5" s="137">
        <f t="shared" si="0"/>
        <v>42025</v>
      </c>
      <c r="AA5" s="137">
        <f t="shared" si="0"/>
        <v>42026</v>
      </c>
      <c r="AB5" s="137">
        <f t="shared" si="0"/>
        <v>42027</v>
      </c>
      <c r="AC5" s="137">
        <f t="shared" si="0"/>
        <v>42028</v>
      </c>
      <c r="AD5" s="137">
        <f t="shared" si="0"/>
        <v>42029</v>
      </c>
      <c r="AE5" s="137">
        <f t="shared" si="0"/>
        <v>42030</v>
      </c>
      <c r="AF5" s="137">
        <f t="shared" si="0"/>
        <v>42031</v>
      </c>
      <c r="AG5" s="137">
        <f t="shared" si="0"/>
        <v>42032</v>
      </c>
      <c r="AH5" s="137">
        <f>AG5+1</f>
        <v>42033</v>
      </c>
      <c r="AI5" s="137">
        <f t="shared" si="0"/>
        <v>42034</v>
      </c>
      <c r="AJ5" s="137">
        <f t="shared" si="0"/>
        <v>42035</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T.Năm</v>
      </c>
      <c r="G6" s="138" t="str">
        <f t="shared" ref="G6:AJ6" si="1">CHOOSE(WEEKDAY(G5),"C.Nhật","T.Hai","T.Ba","T.Tư","T.Năm","T.Sáu","T.Bảy")</f>
        <v>T.Sáu</v>
      </c>
      <c r="H6" s="138" t="str">
        <f t="shared" si="1"/>
        <v>T.Bảy</v>
      </c>
      <c r="I6" s="138" t="str">
        <f t="shared" si="1"/>
        <v>C.Nhật</v>
      </c>
      <c r="J6" s="138" t="str">
        <f t="shared" si="1"/>
        <v>T.Hai</v>
      </c>
      <c r="K6" s="138" t="str">
        <f t="shared" si="1"/>
        <v>T.Ba</v>
      </c>
      <c r="L6" s="138" t="str">
        <f t="shared" si="1"/>
        <v>T.Tư</v>
      </c>
      <c r="M6" s="138" t="str">
        <f t="shared" si="1"/>
        <v>T.Năm</v>
      </c>
      <c r="N6" s="138" t="str">
        <f t="shared" si="1"/>
        <v>T.Sáu</v>
      </c>
      <c r="O6" s="138" t="str">
        <f t="shared" si="1"/>
        <v>T.Bảy</v>
      </c>
      <c r="P6" s="138" t="str">
        <f t="shared" si="1"/>
        <v>C.Nhật</v>
      </c>
      <c r="Q6" s="138" t="str">
        <f t="shared" si="1"/>
        <v>T.Hai</v>
      </c>
      <c r="R6" s="138" t="str">
        <f t="shared" si="1"/>
        <v>T.Ba</v>
      </c>
      <c r="S6" s="138" t="str">
        <f t="shared" si="1"/>
        <v>T.Tư</v>
      </c>
      <c r="T6" s="138" t="str">
        <f t="shared" si="1"/>
        <v>T.Năm</v>
      </c>
      <c r="U6" s="138" t="str">
        <f t="shared" si="1"/>
        <v>T.Sáu</v>
      </c>
      <c r="V6" s="138" t="str">
        <f t="shared" si="1"/>
        <v>T.Bảy</v>
      </c>
      <c r="W6" s="138" t="str">
        <f t="shared" si="1"/>
        <v>C.Nhật</v>
      </c>
      <c r="X6" s="138" t="str">
        <f t="shared" si="1"/>
        <v>T.Hai</v>
      </c>
      <c r="Y6" s="138" t="str">
        <f t="shared" si="1"/>
        <v>T.Ba</v>
      </c>
      <c r="Z6" s="138" t="str">
        <f t="shared" si="1"/>
        <v>T.Tư</v>
      </c>
      <c r="AA6" s="138" t="str">
        <f t="shared" si="1"/>
        <v>T.Năm</v>
      </c>
      <c r="AB6" s="138" t="str">
        <f t="shared" si="1"/>
        <v>T.Sáu</v>
      </c>
      <c r="AC6" s="138" t="str">
        <f t="shared" si="1"/>
        <v>T.Bảy</v>
      </c>
      <c r="AD6" s="138" t="str">
        <f t="shared" si="1"/>
        <v>C.Nhật</v>
      </c>
      <c r="AE6" s="138" t="str">
        <f t="shared" si="1"/>
        <v>T.Hai</v>
      </c>
      <c r="AF6" s="138" t="str">
        <f t="shared" si="1"/>
        <v>T.Ba</v>
      </c>
      <c r="AG6" s="138" t="str">
        <f t="shared" si="1"/>
        <v>T.Tư</v>
      </c>
      <c r="AH6" s="138" t="str">
        <f t="shared" si="1"/>
        <v>T.Năm</v>
      </c>
      <c r="AI6" s="138" t="str">
        <f t="shared" si="1"/>
        <v>T.Sáu</v>
      </c>
      <c r="AJ6" s="138" t="str">
        <f t="shared" si="1"/>
        <v>T.Bảy</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131"/>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c r="G8" s="193">
        <v>8</v>
      </c>
      <c r="H8" s="193">
        <v>8</v>
      </c>
      <c r="I8" s="193"/>
      <c r="J8" s="193">
        <v>8</v>
      </c>
      <c r="K8" s="193">
        <v>8</v>
      </c>
      <c r="L8" s="193">
        <v>8</v>
      </c>
      <c r="M8" s="193">
        <v>8</v>
      </c>
      <c r="N8" s="193">
        <v>8</v>
      </c>
      <c r="O8" s="193">
        <v>8</v>
      </c>
      <c r="P8" s="193"/>
      <c r="Q8" s="193">
        <v>8</v>
      </c>
      <c r="R8" s="193">
        <v>8</v>
      </c>
      <c r="S8" s="193">
        <v>8</v>
      </c>
      <c r="T8" s="193">
        <v>8</v>
      </c>
      <c r="U8" s="193">
        <v>8</v>
      </c>
      <c r="V8" s="193">
        <v>8</v>
      </c>
      <c r="W8" s="193"/>
      <c r="X8" s="193">
        <v>8</v>
      </c>
      <c r="Y8" s="193">
        <v>8</v>
      </c>
      <c r="Z8" s="193">
        <v>8</v>
      </c>
      <c r="AA8" s="193">
        <v>8</v>
      </c>
      <c r="AB8" s="193">
        <v>8</v>
      </c>
      <c r="AC8" s="193">
        <v>8</v>
      </c>
      <c r="AD8" s="193"/>
      <c r="AE8" s="193">
        <v>8</v>
      </c>
      <c r="AF8" s="193">
        <v>8</v>
      </c>
      <c r="AG8" s="193">
        <v>8</v>
      </c>
      <c r="AH8" s="193">
        <v>8</v>
      </c>
      <c r="AI8" s="193">
        <v>8</v>
      </c>
      <c r="AJ8" s="193">
        <v>8</v>
      </c>
      <c r="AK8" s="378">
        <f>((SUM(F8:AJ8))/8)-(SUMIF($F$6:$AJ$6,"C.Nhật",F8:AJ8)/8)</f>
        <v>26</v>
      </c>
      <c r="AL8" s="378">
        <f>SUM(F9:AJ9)/8*1.5</f>
        <v>0</v>
      </c>
      <c r="AM8" s="380">
        <f>SUMIF($F$6:$AJ$6,"C.Nhật",$F8:$AJ9)/8*2</f>
        <v>0</v>
      </c>
      <c r="AN8" s="382">
        <f>SUM(AK8:AM9)</f>
        <v>26</v>
      </c>
      <c r="AO8" s="384">
        <v>0</v>
      </c>
      <c r="AP8" s="382"/>
      <c r="AQ8" s="382"/>
      <c r="AR8" s="382"/>
      <c r="AS8" s="372"/>
      <c r="AT8" s="131"/>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73"/>
      <c r="AT9" s="131"/>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c r="G10" s="193">
        <v>8</v>
      </c>
      <c r="H10" s="193">
        <v>8</v>
      </c>
      <c r="I10" s="193"/>
      <c r="J10" s="193">
        <v>8</v>
      </c>
      <c r="K10" s="193">
        <v>8</v>
      </c>
      <c r="L10" s="193">
        <v>8</v>
      </c>
      <c r="M10" s="193">
        <v>8</v>
      </c>
      <c r="N10" s="193">
        <v>8</v>
      </c>
      <c r="O10" s="193">
        <v>8</v>
      </c>
      <c r="P10" s="193"/>
      <c r="Q10" s="193">
        <v>8</v>
      </c>
      <c r="R10" s="193">
        <v>8</v>
      </c>
      <c r="S10" s="193">
        <v>8</v>
      </c>
      <c r="T10" s="193">
        <v>8</v>
      </c>
      <c r="U10" s="193">
        <v>8</v>
      </c>
      <c r="V10" s="193">
        <v>8</v>
      </c>
      <c r="W10" s="193"/>
      <c r="X10" s="193">
        <v>8</v>
      </c>
      <c r="Y10" s="193">
        <v>8</v>
      </c>
      <c r="Z10" s="193">
        <v>8</v>
      </c>
      <c r="AA10" s="193">
        <v>8</v>
      </c>
      <c r="AB10" s="193">
        <v>8</v>
      </c>
      <c r="AC10" s="193">
        <v>8</v>
      </c>
      <c r="AD10" s="193"/>
      <c r="AE10" s="193">
        <v>8</v>
      </c>
      <c r="AF10" s="193">
        <v>8</v>
      </c>
      <c r="AG10" s="193">
        <v>8</v>
      </c>
      <c r="AH10" s="193">
        <v>8</v>
      </c>
      <c r="AI10" s="193">
        <v>8</v>
      </c>
      <c r="AJ10" s="193">
        <v>8</v>
      </c>
      <c r="AK10" s="378">
        <f t="shared" ref="AK10" si="2">((SUM(F10:AJ10))/8)-(SUMIF($F$6:$AJ$6,"C.Nhật",F10:AJ10)/8)</f>
        <v>26</v>
      </c>
      <c r="AL10" s="378">
        <f t="shared" ref="AL10" si="3">SUM(F11:AJ11)/8*1.5</f>
        <v>0</v>
      </c>
      <c r="AM10" s="380">
        <f t="shared" ref="AM10" si="4">SUMIF($F$6:$AJ$6,"C.Nhật",$F10:$AJ11)/8*2</f>
        <v>0</v>
      </c>
      <c r="AN10" s="382">
        <f t="shared" ref="AN10" si="5">SUM(AK10:AM11)</f>
        <v>26</v>
      </c>
      <c r="AO10" s="384">
        <v>0</v>
      </c>
      <c r="AP10" s="382"/>
      <c r="AQ10" s="382"/>
      <c r="AR10" s="382"/>
      <c r="AS10" s="372"/>
      <c r="AT10" s="131"/>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73"/>
      <c r="AT11" s="131"/>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 t="shared" ref="A12" si="6">A10+1</f>
        <v>3</v>
      </c>
      <c r="B12" s="386" t="s">
        <v>69</v>
      </c>
      <c r="C12" s="374" t="str">
        <f>VLOOKUP(B12,DS,2,0)</f>
        <v>Võ Thị Út</v>
      </c>
      <c r="D12" s="376" t="str">
        <f>VLOOKUP(B12,DS,3,0)</f>
        <v>KCS</v>
      </c>
      <c r="E12" s="79" t="s">
        <v>33</v>
      </c>
      <c r="F12" s="193"/>
      <c r="G12" s="193">
        <v>8</v>
      </c>
      <c r="H12" s="193">
        <v>8</v>
      </c>
      <c r="I12" s="193"/>
      <c r="J12" s="193">
        <v>8</v>
      </c>
      <c r="K12" s="193">
        <v>8</v>
      </c>
      <c r="L12" s="193">
        <v>8</v>
      </c>
      <c r="M12" s="193">
        <v>8</v>
      </c>
      <c r="N12" s="193">
        <v>8</v>
      </c>
      <c r="O12" s="193">
        <v>8</v>
      </c>
      <c r="P12" s="193"/>
      <c r="Q12" s="193">
        <v>8</v>
      </c>
      <c r="R12" s="193">
        <v>8</v>
      </c>
      <c r="S12" s="193">
        <v>8</v>
      </c>
      <c r="T12" s="193">
        <v>8</v>
      </c>
      <c r="U12" s="193">
        <v>8</v>
      </c>
      <c r="V12" s="193">
        <v>8</v>
      </c>
      <c r="W12" s="193"/>
      <c r="X12" s="193">
        <v>8</v>
      </c>
      <c r="Y12" s="193">
        <v>8</v>
      </c>
      <c r="Z12" s="193">
        <v>8</v>
      </c>
      <c r="AA12" s="193">
        <v>8</v>
      </c>
      <c r="AB12" s="193">
        <v>8</v>
      </c>
      <c r="AC12" s="193">
        <v>8</v>
      </c>
      <c r="AD12" s="193"/>
      <c r="AE12" s="193">
        <v>8</v>
      </c>
      <c r="AF12" s="193">
        <v>8</v>
      </c>
      <c r="AG12" s="193">
        <v>8</v>
      </c>
      <c r="AH12" s="193">
        <v>8</v>
      </c>
      <c r="AI12" s="193">
        <v>8</v>
      </c>
      <c r="AJ12" s="193">
        <v>8</v>
      </c>
      <c r="AK12" s="378">
        <f t="shared" ref="AK12" si="7">((SUM(F12:AJ12))/8)-(SUMIF($F$6:$AJ$6,"C.Nhật",F12:AJ12)/8)</f>
        <v>26</v>
      </c>
      <c r="AL12" s="378">
        <f t="shared" ref="AL12" si="8">SUM(F13:AJ13)/8*1.5</f>
        <v>0</v>
      </c>
      <c r="AM12" s="380">
        <f t="shared" ref="AM12" si="9">SUMIF($F$6:$AJ$6,"C.Nhật",$F12:$AJ13)/8*2</f>
        <v>0</v>
      </c>
      <c r="AN12" s="382">
        <f t="shared" ref="AN12" si="10">SUM(AK12:AM13)</f>
        <v>26</v>
      </c>
      <c r="AO12" s="384">
        <v>0</v>
      </c>
      <c r="AP12" s="382"/>
      <c r="AQ12" s="382"/>
      <c r="AR12" s="382"/>
      <c r="AS12" s="372"/>
      <c r="AT12" s="131"/>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379"/>
      <c r="AL13" s="379"/>
      <c r="AM13" s="381"/>
      <c r="AN13" s="383"/>
      <c r="AO13" s="385"/>
      <c r="AP13" s="383"/>
      <c r="AQ13" s="383"/>
      <c r="AR13" s="383"/>
      <c r="AS13" s="373"/>
      <c r="AT13" s="131"/>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 t="shared" ref="A14" si="11">A12+1</f>
        <v>4</v>
      </c>
      <c r="B14" s="386" t="s">
        <v>70</v>
      </c>
      <c r="C14" s="374" t="str">
        <f>VLOOKUP(B14,DS,2,0)</f>
        <v>Nguyễn Thị Thiết</v>
      </c>
      <c r="D14" s="376" t="str">
        <f>VLOOKUP(B14,DS,3,0)</f>
        <v>KCS</v>
      </c>
      <c r="E14" s="79" t="s">
        <v>33</v>
      </c>
      <c r="F14" s="193"/>
      <c r="G14" s="193">
        <v>8</v>
      </c>
      <c r="H14" s="193">
        <v>8</v>
      </c>
      <c r="I14" s="193"/>
      <c r="J14" s="193">
        <v>8</v>
      </c>
      <c r="K14" s="193">
        <v>8</v>
      </c>
      <c r="L14" s="193">
        <v>8</v>
      </c>
      <c r="M14" s="193">
        <v>8</v>
      </c>
      <c r="N14" s="193">
        <v>8</v>
      </c>
      <c r="O14" s="193">
        <v>8</v>
      </c>
      <c r="P14" s="193"/>
      <c r="Q14" s="193">
        <v>8</v>
      </c>
      <c r="R14" s="193">
        <v>8</v>
      </c>
      <c r="S14" s="193">
        <v>8</v>
      </c>
      <c r="T14" s="193">
        <v>8</v>
      </c>
      <c r="U14" s="193">
        <v>8</v>
      </c>
      <c r="V14" s="193">
        <v>8</v>
      </c>
      <c r="W14" s="193"/>
      <c r="X14" s="193">
        <v>8</v>
      </c>
      <c r="Y14" s="193">
        <v>8</v>
      </c>
      <c r="Z14" s="193">
        <v>8</v>
      </c>
      <c r="AA14" s="193">
        <v>8</v>
      </c>
      <c r="AB14" s="193">
        <v>8</v>
      </c>
      <c r="AC14" s="193">
        <v>8</v>
      </c>
      <c r="AD14" s="193"/>
      <c r="AE14" s="193">
        <v>8</v>
      </c>
      <c r="AF14" s="193">
        <v>8</v>
      </c>
      <c r="AG14" s="193">
        <v>8</v>
      </c>
      <c r="AH14" s="193">
        <v>8</v>
      </c>
      <c r="AI14" s="193">
        <v>8</v>
      </c>
      <c r="AJ14" s="193">
        <v>8</v>
      </c>
      <c r="AK14" s="378">
        <f t="shared" ref="AK14" si="12">((SUM(F14:AJ14))/8)-(SUMIF($F$6:$AJ$6,"C.Nhật",F14:AJ14)/8)</f>
        <v>26</v>
      </c>
      <c r="AL14" s="378">
        <f t="shared" ref="AL14" si="13">SUM(F15:AJ15)/8*1.5</f>
        <v>0</v>
      </c>
      <c r="AM14" s="380">
        <f t="shared" ref="AM14:AM16" si="14">SUMIF($F$6:$AJ$6,"C.Nhật",$F14:$AJ15)/8*2</f>
        <v>0</v>
      </c>
      <c r="AN14" s="382">
        <f t="shared" ref="AN14" si="15">SUM(AK14:AM15)</f>
        <v>26</v>
      </c>
      <c r="AO14" s="384">
        <v>0</v>
      </c>
      <c r="AP14" s="382"/>
      <c r="AQ14" s="382"/>
      <c r="AR14" s="382"/>
      <c r="AS14" s="372"/>
      <c r="AT14" s="355"/>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379"/>
      <c r="AL15" s="379"/>
      <c r="AM15" s="381"/>
      <c r="AN15" s="383"/>
      <c r="AO15" s="385"/>
      <c r="AP15" s="383"/>
      <c r="AQ15" s="383"/>
      <c r="AR15" s="383"/>
      <c r="AS15" s="373"/>
      <c r="AT15" s="355"/>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78" customFormat="1" ht="18" customHeight="1">
      <c r="A16" s="386">
        <f t="shared" ref="A16" si="16">A14+1</f>
        <v>5</v>
      </c>
      <c r="B16" s="386" t="s">
        <v>71</v>
      </c>
      <c r="C16" s="374" t="str">
        <f>VLOOKUP(B16,DS,2,0)</f>
        <v>Nguyễn Trường Giang</v>
      </c>
      <c r="D16" s="376" t="str">
        <f>VLOOKUP(B16,DS,3,0)</f>
        <v>Cơ Điện</v>
      </c>
      <c r="E16" s="79" t="s">
        <v>33</v>
      </c>
      <c r="F16" s="193"/>
      <c r="G16" s="193">
        <v>8</v>
      </c>
      <c r="H16" s="193">
        <v>8</v>
      </c>
      <c r="I16" s="193"/>
      <c r="J16" s="193">
        <v>8</v>
      </c>
      <c r="K16" s="193">
        <v>8</v>
      </c>
      <c r="L16" s="193">
        <v>8</v>
      </c>
      <c r="M16" s="193">
        <v>8</v>
      </c>
      <c r="N16" s="193">
        <v>8</v>
      </c>
      <c r="O16" s="193">
        <v>8</v>
      </c>
      <c r="P16" s="193"/>
      <c r="Q16" s="193">
        <v>8</v>
      </c>
      <c r="R16" s="193">
        <v>8</v>
      </c>
      <c r="S16" s="193">
        <v>8</v>
      </c>
      <c r="T16" s="193">
        <v>8</v>
      </c>
      <c r="U16" s="193">
        <v>8</v>
      </c>
      <c r="V16" s="193">
        <v>8</v>
      </c>
      <c r="W16" s="193"/>
      <c r="X16" s="193">
        <v>8</v>
      </c>
      <c r="Y16" s="193">
        <v>8</v>
      </c>
      <c r="Z16" s="193">
        <v>8</v>
      </c>
      <c r="AA16" s="193">
        <v>8</v>
      </c>
      <c r="AB16" s="193">
        <v>8</v>
      </c>
      <c r="AC16" s="193">
        <v>8</v>
      </c>
      <c r="AD16" s="193"/>
      <c r="AE16" s="193">
        <v>8</v>
      </c>
      <c r="AF16" s="193">
        <v>8</v>
      </c>
      <c r="AG16" s="193">
        <v>8</v>
      </c>
      <c r="AH16" s="193">
        <v>8</v>
      </c>
      <c r="AI16" s="193">
        <v>8</v>
      </c>
      <c r="AJ16" s="193">
        <v>8</v>
      </c>
      <c r="AK16" s="378">
        <f t="shared" ref="AK16" si="17">((SUM(F16:AJ16))/8)-(SUMIF($F$6:$AJ$6,"C.Nhật",F16:AJ16)/8)</f>
        <v>26</v>
      </c>
      <c r="AL16" s="378">
        <f t="shared" ref="AL16" si="18">SUM(F17:AJ17)/8*1.5</f>
        <v>0</v>
      </c>
      <c r="AM16" s="380">
        <f t="shared" si="14"/>
        <v>0</v>
      </c>
      <c r="AN16" s="382">
        <f t="shared" ref="AN16" si="19">SUM(AK16:AM17)</f>
        <v>26</v>
      </c>
      <c r="AO16" s="384">
        <v>0</v>
      </c>
      <c r="AP16" s="382"/>
      <c r="AQ16" s="382"/>
      <c r="AR16" s="382"/>
      <c r="AS16" s="372"/>
      <c r="AT16" s="131"/>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s="78" customFormat="1" ht="18" customHeight="1">
      <c r="A17" s="387"/>
      <c r="B17" s="387"/>
      <c r="C17" s="375"/>
      <c r="D17" s="377"/>
      <c r="E17" s="81" t="s">
        <v>32</v>
      </c>
      <c r="F17" s="194"/>
      <c r="G17" s="194"/>
      <c r="H17" s="194"/>
      <c r="I17" s="194"/>
      <c r="J17" s="194"/>
      <c r="K17" s="194"/>
      <c r="L17" s="194"/>
      <c r="M17" s="194"/>
      <c r="N17" s="194"/>
      <c r="O17" s="194"/>
      <c r="P17" s="194"/>
      <c r="Q17" s="194"/>
      <c r="R17" s="194"/>
      <c r="S17" s="194"/>
      <c r="T17" s="194"/>
      <c r="U17" s="194"/>
      <c r="V17" s="194"/>
      <c r="W17" s="194"/>
      <c r="X17" s="194"/>
      <c r="Y17" s="194"/>
      <c r="Z17" s="194"/>
      <c r="AA17" s="194"/>
      <c r="AB17" s="194"/>
      <c r="AC17" s="194"/>
      <c r="AD17" s="194"/>
      <c r="AE17" s="194"/>
      <c r="AF17" s="194"/>
      <c r="AG17" s="194"/>
      <c r="AH17" s="194"/>
      <c r="AI17" s="194"/>
      <c r="AJ17" s="194"/>
      <c r="AK17" s="379"/>
      <c r="AL17" s="379"/>
      <c r="AM17" s="381"/>
      <c r="AN17" s="383"/>
      <c r="AO17" s="385"/>
      <c r="AP17" s="383"/>
      <c r="AQ17" s="383"/>
      <c r="AR17" s="383"/>
      <c r="AS17" s="373"/>
      <c r="AT17" s="131"/>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row>
    <row r="18" spans="1:91"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88"/>
      <c r="AI18" s="88"/>
      <c r="AJ18" s="88"/>
      <c r="AK18" s="4"/>
      <c r="AL18" s="4"/>
      <c r="AM18" s="117"/>
      <c r="AN18" s="87"/>
      <c r="AO18" s="87"/>
      <c r="AP18" s="87"/>
      <c r="AQ18" s="87"/>
      <c r="AR18" s="87"/>
      <c r="AS18" s="4"/>
      <c r="AT18" s="123"/>
    </row>
    <row r="19" spans="1:91"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88"/>
      <c r="AI19" s="88"/>
      <c r="AJ19" s="88"/>
      <c r="AK19" s="4"/>
      <c r="AL19" s="4"/>
      <c r="AM19" s="117"/>
      <c r="AN19" s="87"/>
      <c r="AO19" s="87"/>
      <c r="AP19" s="87"/>
      <c r="AQ19" s="87"/>
      <c r="AR19" s="87"/>
      <c r="AS19" s="4"/>
      <c r="AT19" s="123"/>
    </row>
    <row r="20" spans="1:91"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123"/>
    </row>
    <row r="21" spans="1:91"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91"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88"/>
      <c r="AI22" s="88"/>
      <c r="AJ22" s="88"/>
      <c r="AK22" s="4"/>
      <c r="AL22" s="4"/>
      <c r="AM22" s="117"/>
      <c r="AN22" s="89"/>
      <c r="AO22" s="89"/>
      <c r="AP22" s="89"/>
      <c r="AQ22" s="89"/>
      <c r="AR22" s="89"/>
      <c r="AS22" s="4"/>
      <c r="AT22" s="4"/>
    </row>
    <row r="23" spans="1:91"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88"/>
      <c r="AI23" s="88"/>
      <c r="AJ23" s="88"/>
      <c r="AK23" s="4"/>
      <c r="AL23" s="4"/>
      <c r="AM23" s="117"/>
      <c r="AN23" s="89"/>
      <c r="AO23" s="89"/>
      <c r="AP23" s="89"/>
      <c r="AQ23" s="89"/>
      <c r="AR23" s="89"/>
      <c r="AS23" s="4"/>
      <c r="AT23" s="4"/>
    </row>
    <row r="24" spans="1:91"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142"/>
      <c r="AI24" s="142"/>
      <c r="AJ24" s="142"/>
      <c r="AK24" s="90"/>
      <c r="AM24" s="118"/>
      <c r="AN24" s="13"/>
      <c r="AO24" s="13"/>
      <c r="AP24" s="13"/>
      <c r="AQ24" s="13"/>
      <c r="AR24" s="13"/>
      <c r="AS24" s="19"/>
      <c r="AT24" s="4"/>
    </row>
    <row r="25" spans="1:91" s="86" customFormat="1" ht="12.75">
      <c r="A25" s="2"/>
      <c r="B25" s="2" t="s">
        <v>0</v>
      </c>
      <c r="C25" s="2"/>
      <c r="D25" s="134"/>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4"/>
      <c r="AI25" s="144"/>
      <c r="AJ25" s="144"/>
      <c r="AK25" s="2"/>
      <c r="AL25" s="2"/>
      <c r="AM25" s="119"/>
      <c r="AN25" s="2"/>
      <c r="AO25" s="2"/>
      <c r="AP25" s="2"/>
      <c r="AQ25" s="2"/>
      <c r="AR25" s="2"/>
      <c r="AS25" s="2"/>
      <c r="AT25" s="4"/>
    </row>
    <row r="26" spans="1:91" s="86" customFormat="1" ht="12.75">
      <c r="A26" s="2"/>
      <c r="B26" s="2"/>
      <c r="C26" s="2" t="s">
        <v>48</v>
      </c>
      <c r="D26" s="134"/>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4"/>
      <c r="AI26" s="144"/>
      <c r="AJ26" s="144"/>
      <c r="AK26" s="2"/>
      <c r="AL26" s="2"/>
      <c r="AM26" s="119"/>
      <c r="AN26" s="2"/>
      <c r="AO26" s="2"/>
      <c r="AP26" s="2"/>
      <c r="AQ26" s="2"/>
      <c r="AR26" s="2"/>
      <c r="AS26" s="2"/>
      <c r="AT26" s="19"/>
    </row>
    <row r="27" spans="1:91" ht="15" customHeight="1">
      <c r="C27" s="2" t="s">
        <v>49</v>
      </c>
    </row>
    <row r="28" spans="1:91" ht="15" customHeight="1">
      <c r="C28" s="2" t="s">
        <v>50</v>
      </c>
    </row>
    <row r="29" spans="1:91" ht="15" customHeight="1">
      <c r="C29" s="2" t="s">
        <v>51</v>
      </c>
    </row>
    <row r="30" spans="1:91" ht="15" customHeight="1">
      <c r="C30" s="2" t="s">
        <v>52</v>
      </c>
    </row>
    <row r="31" spans="1:91" ht="15" customHeight="1">
      <c r="C31" s="2" t="s">
        <v>53</v>
      </c>
    </row>
    <row r="32" spans="1:91" ht="15" customHeight="1">
      <c r="C32" s="2" t="s">
        <v>54</v>
      </c>
    </row>
    <row r="33" spans="1:46" ht="15" customHeight="1">
      <c r="C33" s="2" t="s">
        <v>55</v>
      </c>
    </row>
    <row r="34" spans="1:46" ht="15" customHeight="1">
      <c r="C34" s="2" t="s">
        <v>56</v>
      </c>
    </row>
    <row r="45" spans="1:46"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01 NĂM 2015</v>
      </c>
      <c r="T45" s="167"/>
      <c r="U45" s="167"/>
      <c r="V45" s="167"/>
      <c r="W45" s="167"/>
      <c r="X45" s="167"/>
      <c r="Y45" s="167"/>
      <c r="Z45" s="167"/>
      <c r="AA45" s="167"/>
      <c r="AB45" s="167"/>
      <c r="AC45" s="167"/>
      <c r="AD45" s="167"/>
      <c r="AE45" s="167"/>
      <c r="AF45" s="167"/>
      <c r="AG45" s="167"/>
      <c r="AH45" s="167"/>
      <c r="AI45" s="167"/>
      <c r="AJ45" s="167"/>
      <c r="AK45" s="169"/>
      <c r="AL45" s="169"/>
      <c r="AM45" s="390" t="s">
        <v>125</v>
      </c>
      <c r="AN45" s="391"/>
      <c r="AO45" s="391"/>
      <c r="AP45" s="391"/>
      <c r="AQ45" s="391"/>
      <c r="AR45" s="391"/>
      <c r="AS45" s="392"/>
      <c r="AT45" s="170"/>
    </row>
    <row r="46" spans="1:46"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9"/>
      <c r="AL46" s="169"/>
      <c r="AM46" s="172"/>
      <c r="AN46" s="173"/>
      <c r="AO46" s="173"/>
      <c r="AP46" s="173"/>
      <c r="AQ46" s="173"/>
      <c r="AR46" s="173"/>
      <c r="AS46" s="174"/>
      <c r="AT46" s="174"/>
    </row>
    <row r="47" spans="1:46"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9"/>
      <c r="AL47" s="169"/>
      <c r="AM47" s="172"/>
      <c r="AN47" s="170"/>
      <c r="AO47" s="170"/>
      <c r="AP47" s="170"/>
      <c r="AQ47" s="170"/>
      <c r="AR47" s="170"/>
      <c r="AS47" s="177"/>
      <c r="AT47" s="177"/>
    </row>
    <row r="48" spans="1:46" s="171" customFormat="1" ht="14.25" customHeight="1">
      <c r="A48" s="178"/>
      <c r="B48" s="178"/>
      <c r="C48" s="179"/>
      <c r="D48" s="180"/>
      <c r="E48" s="181">
        <f>E4</f>
        <v>42005</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3"/>
      <c r="AI48" s="183"/>
      <c r="AJ48" s="183"/>
      <c r="AK48" s="178"/>
      <c r="AL48" s="178"/>
      <c r="AM48" s="184"/>
      <c r="AN48" s="178"/>
      <c r="AO48" s="178"/>
      <c r="AP48" s="178"/>
      <c r="AQ48" s="178"/>
      <c r="AR48" s="178"/>
      <c r="AS48" s="178"/>
      <c r="AT48" s="185"/>
    </row>
    <row r="49" spans="1:91" s="187" customFormat="1" ht="18.75" customHeight="1">
      <c r="A49" s="393" t="s">
        <v>29</v>
      </c>
      <c r="B49" s="393" t="s">
        <v>3</v>
      </c>
      <c r="C49" s="393" t="s">
        <v>1</v>
      </c>
      <c r="D49" s="414" t="s">
        <v>30</v>
      </c>
      <c r="E49" s="393" t="s">
        <v>31</v>
      </c>
      <c r="F49" s="186">
        <f>+E48</f>
        <v>42005</v>
      </c>
      <c r="G49" s="186">
        <f t="shared" ref="G49:AJ49" si="20">F49+1</f>
        <v>42006</v>
      </c>
      <c r="H49" s="186">
        <f t="shared" si="20"/>
        <v>42007</v>
      </c>
      <c r="I49" s="186">
        <f t="shared" si="20"/>
        <v>42008</v>
      </c>
      <c r="J49" s="186">
        <f t="shared" si="20"/>
        <v>42009</v>
      </c>
      <c r="K49" s="186">
        <f t="shared" si="20"/>
        <v>42010</v>
      </c>
      <c r="L49" s="186">
        <f t="shared" si="20"/>
        <v>42011</v>
      </c>
      <c r="M49" s="186">
        <f t="shared" si="20"/>
        <v>42012</v>
      </c>
      <c r="N49" s="186">
        <f t="shared" si="20"/>
        <v>42013</v>
      </c>
      <c r="O49" s="186">
        <f t="shared" si="20"/>
        <v>42014</v>
      </c>
      <c r="P49" s="186">
        <f t="shared" si="20"/>
        <v>42015</v>
      </c>
      <c r="Q49" s="186">
        <f t="shared" si="20"/>
        <v>42016</v>
      </c>
      <c r="R49" s="186">
        <f t="shared" si="20"/>
        <v>42017</v>
      </c>
      <c r="S49" s="186">
        <f t="shared" si="20"/>
        <v>42018</v>
      </c>
      <c r="T49" s="186">
        <f t="shared" si="20"/>
        <v>42019</v>
      </c>
      <c r="U49" s="186">
        <f t="shared" si="20"/>
        <v>42020</v>
      </c>
      <c r="V49" s="186">
        <f t="shared" si="20"/>
        <v>42021</v>
      </c>
      <c r="W49" s="186">
        <f t="shared" si="20"/>
        <v>42022</v>
      </c>
      <c r="X49" s="186">
        <f t="shared" si="20"/>
        <v>42023</v>
      </c>
      <c r="Y49" s="186">
        <f t="shared" si="20"/>
        <v>42024</v>
      </c>
      <c r="Z49" s="186">
        <f t="shared" si="20"/>
        <v>42025</v>
      </c>
      <c r="AA49" s="186">
        <f t="shared" si="20"/>
        <v>42026</v>
      </c>
      <c r="AB49" s="186">
        <f t="shared" si="20"/>
        <v>42027</v>
      </c>
      <c r="AC49" s="186">
        <f t="shared" si="20"/>
        <v>42028</v>
      </c>
      <c r="AD49" s="186">
        <f t="shared" si="20"/>
        <v>42029</v>
      </c>
      <c r="AE49" s="186">
        <f t="shared" si="20"/>
        <v>42030</v>
      </c>
      <c r="AF49" s="186">
        <f t="shared" si="20"/>
        <v>42031</v>
      </c>
      <c r="AG49" s="186">
        <f t="shared" si="20"/>
        <v>42032</v>
      </c>
      <c r="AH49" s="186">
        <f>AG49+1</f>
        <v>42033</v>
      </c>
      <c r="AI49" s="186">
        <f t="shared" si="20"/>
        <v>42034</v>
      </c>
      <c r="AJ49" s="186">
        <f t="shared" si="20"/>
        <v>42035</v>
      </c>
      <c r="AK49" s="416" t="s">
        <v>15</v>
      </c>
      <c r="AL49" s="417"/>
      <c r="AM49" s="418"/>
      <c r="AN49" s="419" t="s">
        <v>47</v>
      </c>
      <c r="AO49" s="419" t="s">
        <v>43</v>
      </c>
      <c r="AP49" s="419" t="s">
        <v>44</v>
      </c>
      <c r="AQ49" s="419" t="s">
        <v>45</v>
      </c>
      <c r="AR49" s="419" t="s">
        <v>46</v>
      </c>
      <c r="AS49" s="414" t="s">
        <v>0</v>
      </c>
      <c r="AT49" s="42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57.75" customHeight="1">
      <c r="A50" s="394"/>
      <c r="B50" s="394"/>
      <c r="C50" s="394"/>
      <c r="D50" s="394"/>
      <c r="E50" s="415"/>
      <c r="F50" s="188" t="str">
        <f>CHOOSE(WEEKDAY(F49),"C.Nhật","T.Hai","T.Ba","T.Tư","T.Năm","T.Sáu","T.Bảy")</f>
        <v>T.Năm</v>
      </c>
      <c r="G50" s="188" t="str">
        <f t="shared" ref="G50:AJ50" si="21">CHOOSE(WEEKDAY(G49),"C.Nhật","T.Hai","T.Ba","T.Tư","T.Năm","T.Sáu","T.Bảy")</f>
        <v>T.Sáu</v>
      </c>
      <c r="H50" s="188" t="str">
        <f t="shared" si="21"/>
        <v>T.Bảy</v>
      </c>
      <c r="I50" s="188" t="str">
        <f t="shared" si="21"/>
        <v>C.Nhật</v>
      </c>
      <c r="J50" s="188" t="str">
        <f t="shared" si="21"/>
        <v>T.Hai</v>
      </c>
      <c r="K50" s="188" t="str">
        <f t="shared" si="21"/>
        <v>T.Ba</v>
      </c>
      <c r="L50" s="188" t="str">
        <f t="shared" si="21"/>
        <v>T.Tư</v>
      </c>
      <c r="M50" s="188" t="str">
        <f t="shared" si="21"/>
        <v>T.Năm</v>
      </c>
      <c r="N50" s="188" t="str">
        <f t="shared" si="21"/>
        <v>T.Sáu</v>
      </c>
      <c r="O50" s="188" t="str">
        <f t="shared" si="21"/>
        <v>T.Bảy</v>
      </c>
      <c r="P50" s="188" t="str">
        <f t="shared" si="21"/>
        <v>C.Nhật</v>
      </c>
      <c r="Q50" s="188" t="str">
        <f t="shared" si="21"/>
        <v>T.Hai</v>
      </c>
      <c r="R50" s="188" t="str">
        <f t="shared" si="21"/>
        <v>T.Ba</v>
      </c>
      <c r="S50" s="188" t="str">
        <f t="shared" si="21"/>
        <v>T.Tư</v>
      </c>
      <c r="T50" s="188" t="str">
        <f t="shared" si="21"/>
        <v>T.Năm</v>
      </c>
      <c r="U50" s="188" t="str">
        <f t="shared" si="21"/>
        <v>T.Sáu</v>
      </c>
      <c r="V50" s="188" t="str">
        <f t="shared" si="21"/>
        <v>T.Bảy</v>
      </c>
      <c r="W50" s="188" t="str">
        <f t="shared" si="21"/>
        <v>C.Nhật</v>
      </c>
      <c r="X50" s="188" t="str">
        <f t="shared" si="21"/>
        <v>T.Hai</v>
      </c>
      <c r="Y50" s="188" t="str">
        <f t="shared" si="21"/>
        <v>T.Ba</v>
      </c>
      <c r="Z50" s="188" t="str">
        <f t="shared" si="21"/>
        <v>T.Tư</v>
      </c>
      <c r="AA50" s="188" t="str">
        <f t="shared" si="21"/>
        <v>T.Năm</v>
      </c>
      <c r="AB50" s="188" t="str">
        <f t="shared" si="21"/>
        <v>T.Sáu</v>
      </c>
      <c r="AC50" s="188" t="str">
        <f t="shared" si="21"/>
        <v>T.Bảy</v>
      </c>
      <c r="AD50" s="188" t="str">
        <f t="shared" si="21"/>
        <v>C.Nhật</v>
      </c>
      <c r="AE50" s="188" t="str">
        <f t="shared" si="21"/>
        <v>T.Hai</v>
      </c>
      <c r="AF50" s="188" t="str">
        <f t="shared" si="21"/>
        <v>T.Ba</v>
      </c>
      <c r="AG50" s="188" t="str">
        <f t="shared" si="21"/>
        <v>T.Tư</v>
      </c>
      <c r="AH50" s="188" t="str">
        <f t="shared" si="21"/>
        <v>T.Năm</v>
      </c>
      <c r="AI50" s="188" t="str">
        <f t="shared" si="21"/>
        <v>T.Sáu</v>
      </c>
      <c r="AJ50" s="188" t="str">
        <f t="shared" si="21"/>
        <v>T.Bảy</v>
      </c>
      <c r="AK50" s="189" t="s">
        <v>16</v>
      </c>
      <c r="AL50" s="189" t="s">
        <v>32</v>
      </c>
      <c r="AM50" s="190" t="s">
        <v>17</v>
      </c>
      <c r="AN50" s="420"/>
      <c r="AO50" s="420"/>
      <c r="AP50" s="420"/>
      <c r="AQ50" s="420"/>
      <c r="AR50" s="420"/>
      <c r="AS50" s="394"/>
      <c r="AT50" s="42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34</v>
      </c>
      <c r="AI51" s="191">
        <v>35</v>
      </c>
      <c r="AJ51" s="191">
        <v>36</v>
      </c>
      <c r="AK51" s="191">
        <v>37</v>
      </c>
      <c r="AL51" s="191">
        <v>38</v>
      </c>
      <c r="AM51" s="191">
        <v>39</v>
      </c>
      <c r="AN51" s="191">
        <v>40</v>
      </c>
      <c r="AO51" s="191">
        <v>41</v>
      </c>
      <c r="AP51" s="191">
        <v>42</v>
      </c>
      <c r="AQ51" s="191">
        <v>43</v>
      </c>
      <c r="AR51" s="191">
        <v>44</v>
      </c>
      <c r="AS51" s="191">
        <v>45</v>
      </c>
      <c r="AT51" s="192"/>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v>1</v>
      </c>
      <c r="B52" s="388" t="s">
        <v>78</v>
      </c>
      <c r="C52" s="374" t="str">
        <f>VLOOKUP(B52,DS,2,0)</f>
        <v>Nguyễn Thiện Duy</v>
      </c>
      <c r="D52" s="376" t="str">
        <f>VLOOKUP(B52,DS,3,0)</f>
        <v>Giám đốc</v>
      </c>
      <c r="E52" s="79" t="s">
        <v>33</v>
      </c>
      <c r="F52" s="193"/>
      <c r="G52" s="193">
        <v>8</v>
      </c>
      <c r="H52" s="193">
        <v>8</v>
      </c>
      <c r="I52" s="193"/>
      <c r="J52" s="193">
        <v>8</v>
      </c>
      <c r="K52" s="193">
        <v>8</v>
      </c>
      <c r="L52" s="193">
        <v>8</v>
      </c>
      <c r="M52" s="193">
        <v>8</v>
      </c>
      <c r="N52" s="193">
        <v>8</v>
      </c>
      <c r="O52" s="193">
        <v>8</v>
      </c>
      <c r="P52" s="193"/>
      <c r="Q52" s="193">
        <v>8</v>
      </c>
      <c r="R52" s="193">
        <v>8</v>
      </c>
      <c r="S52" s="193">
        <v>8</v>
      </c>
      <c r="T52" s="193">
        <v>8</v>
      </c>
      <c r="U52" s="193">
        <v>8</v>
      </c>
      <c r="V52" s="193">
        <v>8</v>
      </c>
      <c r="W52" s="193"/>
      <c r="X52" s="193">
        <v>8</v>
      </c>
      <c r="Y52" s="193">
        <v>8</v>
      </c>
      <c r="Z52" s="193">
        <v>8</v>
      </c>
      <c r="AA52" s="193">
        <v>8</v>
      </c>
      <c r="AB52" s="193">
        <v>8</v>
      </c>
      <c r="AC52" s="193">
        <v>8</v>
      </c>
      <c r="AD52" s="193"/>
      <c r="AE52" s="193">
        <v>8</v>
      </c>
      <c r="AF52" s="193">
        <v>8</v>
      </c>
      <c r="AG52" s="193">
        <v>8</v>
      </c>
      <c r="AH52" s="193">
        <v>8</v>
      </c>
      <c r="AI52" s="193">
        <v>8</v>
      </c>
      <c r="AJ52" s="193">
        <v>8</v>
      </c>
      <c r="AK52" s="378">
        <f t="shared" ref="AK52" si="22">((SUM(F52:AJ52))/8)-(SUMIF($F$6:$AJ$6,"C.Nhật",F52:AJ52)/8)</f>
        <v>26</v>
      </c>
      <c r="AL52" s="378">
        <f t="shared" ref="AL52" si="23">SUM(F53:AJ53)/8*1.5</f>
        <v>0</v>
      </c>
      <c r="AM52" s="380">
        <f t="shared" ref="AM52" si="24">SUMIF($F$6:$AJ$6,"C.Nhật",$F52:$AJ53)/8*2</f>
        <v>0</v>
      </c>
      <c r="AN52" s="382">
        <f>SUM(AK52:AM53)</f>
        <v>26</v>
      </c>
      <c r="AO52" s="404">
        <v>0</v>
      </c>
      <c r="AP52" s="398"/>
      <c r="AQ52" s="398"/>
      <c r="AR52" s="398"/>
      <c r="AS52" s="396"/>
      <c r="AT52" s="192"/>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192"/>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2</v>
      </c>
      <c r="B54" s="388" t="s">
        <v>80</v>
      </c>
      <c r="C54" s="374" t="str">
        <f>VLOOKUP(B54,DS,2,0)</f>
        <v>Nguyễn Văn Sẽ</v>
      </c>
      <c r="D54" s="376" t="str">
        <f>VLOOKUP(B54,DS,3,0)</f>
        <v>Kỹ Thuật</v>
      </c>
      <c r="E54" s="79" t="s">
        <v>33</v>
      </c>
      <c r="F54" s="193"/>
      <c r="G54" s="193">
        <v>8</v>
      </c>
      <c r="H54" s="193">
        <v>8</v>
      </c>
      <c r="I54" s="193"/>
      <c r="J54" s="193">
        <v>8</v>
      </c>
      <c r="K54" s="193">
        <v>8</v>
      </c>
      <c r="L54" s="193">
        <v>8</v>
      </c>
      <c r="M54" s="193">
        <v>8</v>
      </c>
      <c r="N54" s="193">
        <v>8</v>
      </c>
      <c r="O54" s="193">
        <v>8</v>
      </c>
      <c r="P54" s="193"/>
      <c r="Q54" s="193">
        <v>8</v>
      </c>
      <c r="R54" s="193">
        <v>8</v>
      </c>
      <c r="S54" s="193">
        <v>8</v>
      </c>
      <c r="T54" s="193">
        <v>8</v>
      </c>
      <c r="U54" s="193">
        <v>8</v>
      </c>
      <c r="V54" s="193">
        <v>8</v>
      </c>
      <c r="W54" s="193"/>
      <c r="X54" s="193">
        <v>8</v>
      </c>
      <c r="Y54" s="193">
        <v>8</v>
      </c>
      <c r="Z54" s="193">
        <v>8</v>
      </c>
      <c r="AA54" s="193">
        <v>8</v>
      </c>
      <c r="AB54" s="193">
        <v>8</v>
      </c>
      <c r="AC54" s="193">
        <v>8</v>
      </c>
      <c r="AD54" s="193"/>
      <c r="AE54" s="193">
        <v>8</v>
      </c>
      <c r="AF54" s="193">
        <v>8</v>
      </c>
      <c r="AG54" s="193">
        <v>8</v>
      </c>
      <c r="AH54" s="193">
        <v>8</v>
      </c>
      <c r="AI54" s="193">
        <v>8</v>
      </c>
      <c r="AJ54" s="193">
        <v>8</v>
      </c>
      <c r="AK54" s="378">
        <f t="shared" ref="AK54" si="25">((SUM(F54:AJ54))/8)-(SUMIF($F$6:$AJ$6,"C.Nhật",F54:AJ54)/8)</f>
        <v>26</v>
      </c>
      <c r="AL54" s="378">
        <f t="shared" ref="AL54" si="26">SUM(F55:AJ55)/8*1.5</f>
        <v>0</v>
      </c>
      <c r="AM54" s="380">
        <f t="shared" ref="AM54" si="27">SUMIF($F$6:$AJ$6,"C.Nhật",$F54:$AJ55)/8*2</f>
        <v>0</v>
      </c>
      <c r="AN54" s="382">
        <f t="shared" ref="AN54" si="28">SUM(AK54:AM55)</f>
        <v>26</v>
      </c>
      <c r="AO54" s="404">
        <v>0</v>
      </c>
      <c r="AP54" s="398"/>
      <c r="AQ54" s="398"/>
      <c r="AR54" s="398"/>
      <c r="AS54" s="396"/>
      <c r="AT54" s="192"/>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192"/>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3</v>
      </c>
      <c r="B56" s="388" t="s">
        <v>82</v>
      </c>
      <c r="C56" s="374" t="str">
        <f>VLOOKUP(B56,DS,2,0)</f>
        <v>Võ Uyên Phương</v>
      </c>
      <c r="D56" s="376" t="str">
        <f>VLOOKUP(B56,DS,3,0)</f>
        <v>LĐ- TL</v>
      </c>
      <c r="E56" s="79" t="s">
        <v>33</v>
      </c>
      <c r="F56" s="193"/>
      <c r="G56" s="193">
        <v>8</v>
      </c>
      <c r="H56" s="193">
        <v>8</v>
      </c>
      <c r="I56" s="193"/>
      <c r="J56" s="193">
        <v>8</v>
      </c>
      <c r="K56" s="193">
        <v>8</v>
      </c>
      <c r="L56" s="193">
        <v>8</v>
      </c>
      <c r="M56" s="193">
        <v>8</v>
      </c>
      <c r="N56" s="193">
        <v>8</v>
      </c>
      <c r="O56" s="193">
        <v>8</v>
      </c>
      <c r="P56" s="193"/>
      <c r="Q56" s="193">
        <v>8</v>
      </c>
      <c r="R56" s="193">
        <v>8</v>
      </c>
      <c r="S56" s="193">
        <v>8</v>
      </c>
      <c r="T56" s="193">
        <v>8</v>
      </c>
      <c r="U56" s="193">
        <v>8</v>
      </c>
      <c r="V56" s="193">
        <v>8</v>
      </c>
      <c r="W56" s="193"/>
      <c r="X56" s="193">
        <v>8</v>
      </c>
      <c r="Y56" s="193">
        <v>8</v>
      </c>
      <c r="Z56" s="193">
        <v>8</v>
      </c>
      <c r="AA56" s="193">
        <v>8</v>
      </c>
      <c r="AB56" s="193">
        <v>8</v>
      </c>
      <c r="AC56" s="193">
        <v>8</v>
      </c>
      <c r="AD56" s="193"/>
      <c r="AE56" s="193">
        <v>8</v>
      </c>
      <c r="AF56" s="193">
        <v>8</v>
      </c>
      <c r="AG56" s="193">
        <v>8</v>
      </c>
      <c r="AH56" s="193">
        <v>8</v>
      </c>
      <c r="AI56" s="193">
        <v>8</v>
      </c>
      <c r="AJ56" s="193">
        <v>8</v>
      </c>
      <c r="AK56" s="378">
        <f t="shared" ref="AK56" si="29">((SUM(F56:AJ56))/8)-(SUMIF($F$6:$AJ$6,"C.Nhật",F56:AJ56)/8)</f>
        <v>26</v>
      </c>
      <c r="AL56" s="378">
        <f t="shared" ref="AL56" si="30">SUM(F57:AJ57)/8*1.5</f>
        <v>0</v>
      </c>
      <c r="AM56" s="380">
        <f t="shared" ref="AM56" si="31">SUMIF($F$6:$AJ$6,"C.Nhật",$F56:$AJ57)/8*2</f>
        <v>0</v>
      </c>
      <c r="AN56" s="382">
        <f t="shared" ref="AN56" si="32">SUM(AK56:AM57)</f>
        <v>26</v>
      </c>
      <c r="AO56" s="404">
        <v>0</v>
      </c>
      <c r="AP56" s="398"/>
      <c r="AQ56" s="398"/>
      <c r="AR56" s="398"/>
      <c r="AS56" s="396"/>
      <c r="AT56" s="192"/>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192"/>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4</v>
      </c>
      <c r="B58" s="388" t="s">
        <v>85</v>
      </c>
      <c r="C58" s="374" t="str">
        <f>VLOOKUP(B58,DS,2,0)</f>
        <v>Lê Nguyễn Huy Cường</v>
      </c>
      <c r="D58" s="376" t="str">
        <f>VLOOKUP(B58,DS,3,0)</f>
        <v>XNK</v>
      </c>
      <c r="E58" s="79" t="s">
        <v>33</v>
      </c>
      <c r="F58" s="193"/>
      <c r="G58" s="193">
        <v>8</v>
      </c>
      <c r="H58" s="193">
        <v>8</v>
      </c>
      <c r="I58" s="193"/>
      <c r="J58" s="193">
        <v>8</v>
      </c>
      <c r="K58" s="193">
        <v>8</v>
      </c>
      <c r="L58" s="193">
        <v>8</v>
      </c>
      <c r="M58" s="193">
        <v>8</v>
      </c>
      <c r="N58" s="193">
        <v>8</v>
      </c>
      <c r="O58" s="193">
        <v>8</v>
      </c>
      <c r="P58" s="193"/>
      <c r="Q58" s="193">
        <v>8</v>
      </c>
      <c r="R58" s="193">
        <v>8</v>
      </c>
      <c r="S58" s="193">
        <v>8</v>
      </c>
      <c r="T58" s="193">
        <v>8</v>
      </c>
      <c r="U58" s="193">
        <v>8</v>
      </c>
      <c r="V58" s="193">
        <v>8</v>
      </c>
      <c r="W58" s="193"/>
      <c r="X58" s="193">
        <v>8</v>
      </c>
      <c r="Y58" s="193">
        <v>8</v>
      </c>
      <c r="Z58" s="193">
        <v>8</v>
      </c>
      <c r="AA58" s="193">
        <v>8</v>
      </c>
      <c r="AB58" s="193">
        <v>8</v>
      </c>
      <c r="AC58" s="193">
        <v>8</v>
      </c>
      <c r="AD58" s="193"/>
      <c r="AE58" s="193">
        <v>8</v>
      </c>
      <c r="AF58" s="193">
        <v>8</v>
      </c>
      <c r="AG58" s="193">
        <v>8</v>
      </c>
      <c r="AH58" s="193">
        <v>8</v>
      </c>
      <c r="AI58" s="193">
        <v>8</v>
      </c>
      <c r="AJ58" s="193">
        <v>8</v>
      </c>
      <c r="AK58" s="378">
        <f t="shared" ref="AK58" si="33">((SUM(F58:AJ58))/8)-(SUMIF($F$6:$AJ$6,"C.Nhật",F58:AJ58)/8)</f>
        <v>26</v>
      </c>
      <c r="AL58" s="378">
        <f t="shared" ref="AL58" si="34">SUM(F59:AJ59)/8*1.5</f>
        <v>0</v>
      </c>
      <c r="AM58" s="380">
        <f t="shared" ref="AM58" si="35">SUMIF($F$6:$AJ$6,"C.Nhật",$F58:$AJ59)/8*2</f>
        <v>0</v>
      </c>
      <c r="AN58" s="382">
        <f t="shared" ref="AN58" si="36">SUM(AK58:AM59)</f>
        <v>26</v>
      </c>
      <c r="AO58" s="404">
        <v>0</v>
      </c>
      <c r="AP58" s="398"/>
      <c r="AQ58" s="398"/>
      <c r="AR58" s="398"/>
      <c r="AS58" s="396"/>
      <c r="AT58" s="192"/>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192"/>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A58+1</f>
        <v>5</v>
      </c>
      <c r="B60" s="388" t="s">
        <v>88</v>
      </c>
      <c r="C60" s="374" t="str">
        <f>VLOOKUP(B60,DS,2,0)</f>
        <v>Nguyễn Văn Bé Tư</v>
      </c>
      <c r="D60" s="376" t="str">
        <f>VLOOKUP(B60,DS,3,0)</f>
        <v>Tài xế</v>
      </c>
      <c r="E60" s="79" t="s">
        <v>33</v>
      </c>
      <c r="F60" s="193"/>
      <c r="G60" s="193">
        <v>8</v>
      </c>
      <c r="H60" s="193">
        <v>8</v>
      </c>
      <c r="I60" s="193"/>
      <c r="J60" s="193">
        <v>8</v>
      </c>
      <c r="K60" s="193">
        <v>8</v>
      </c>
      <c r="L60" s="193">
        <v>8</v>
      </c>
      <c r="M60" s="193">
        <v>8</v>
      </c>
      <c r="N60" s="193">
        <v>8</v>
      </c>
      <c r="O60" s="193">
        <v>8</v>
      </c>
      <c r="P60" s="193"/>
      <c r="Q60" s="193">
        <v>8</v>
      </c>
      <c r="R60" s="193">
        <v>8</v>
      </c>
      <c r="S60" s="193">
        <v>8</v>
      </c>
      <c r="T60" s="193">
        <v>8</v>
      </c>
      <c r="U60" s="193">
        <v>8</v>
      </c>
      <c r="V60" s="193">
        <v>8</v>
      </c>
      <c r="W60" s="193"/>
      <c r="X60" s="193">
        <v>8</v>
      </c>
      <c r="Y60" s="193">
        <v>8</v>
      </c>
      <c r="Z60" s="193">
        <v>8</v>
      </c>
      <c r="AA60" s="193">
        <v>8</v>
      </c>
      <c r="AB60" s="193">
        <v>8</v>
      </c>
      <c r="AC60" s="193">
        <v>8</v>
      </c>
      <c r="AD60" s="193"/>
      <c r="AE60" s="193">
        <v>8</v>
      </c>
      <c r="AF60" s="193">
        <v>8</v>
      </c>
      <c r="AG60" s="193">
        <v>8</v>
      </c>
      <c r="AH60" s="193">
        <v>8</v>
      </c>
      <c r="AI60" s="193">
        <v>8</v>
      </c>
      <c r="AJ60" s="193">
        <v>8</v>
      </c>
      <c r="AK60" s="378">
        <f t="shared" ref="AK60" si="37">((SUM(F60:AJ60))/8)-(SUMIF($F$6:$AJ$6,"C.Nhật",F60:AJ60)/8)</f>
        <v>26</v>
      </c>
      <c r="AL60" s="378">
        <f t="shared" ref="AL60" si="38">SUM(F61:AJ61)/8*1.5</f>
        <v>0</v>
      </c>
      <c r="AM60" s="380">
        <f t="shared" ref="AM60" si="39">SUMIF($F$6:$AJ$6,"C.Nhật",$F60:$AJ61)/8*2</f>
        <v>0</v>
      </c>
      <c r="AN60" s="382">
        <f t="shared" ref="AN60" si="40">SUM(AK60:AM61)</f>
        <v>26</v>
      </c>
      <c r="AO60" s="404">
        <v>0</v>
      </c>
      <c r="AP60" s="398"/>
      <c r="AQ60" s="398"/>
      <c r="AR60" s="398"/>
      <c r="AS60" s="396"/>
      <c r="AT60" s="192"/>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192"/>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A60+1</f>
        <v>6</v>
      </c>
      <c r="B62" s="388" t="s">
        <v>89</v>
      </c>
      <c r="C62" s="374" t="str">
        <f>VLOOKUP(B62,DS,2,0)</f>
        <v>Dương Thanh Tuấn</v>
      </c>
      <c r="D62" s="376" t="str">
        <f>VLOOKUP(B62,DS,3,0)</f>
        <v>Nhân sự</v>
      </c>
      <c r="E62" s="79" t="s">
        <v>33</v>
      </c>
      <c r="F62" s="193"/>
      <c r="G62" s="193">
        <v>8</v>
      </c>
      <c r="H62" s="193">
        <v>8</v>
      </c>
      <c r="I62" s="193"/>
      <c r="J62" s="193">
        <v>8</v>
      </c>
      <c r="K62" s="193">
        <v>8</v>
      </c>
      <c r="L62" s="193">
        <v>8</v>
      </c>
      <c r="M62" s="193">
        <v>8</v>
      </c>
      <c r="N62" s="193">
        <v>8</v>
      </c>
      <c r="O62" s="193">
        <v>8</v>
      </c>
      <c r="P62" s="193"/>
      <c r="Q62" s="193">
        <v>8</v>
      </c>
      <c r="R62" s="193">
        <v>8</v>
      </c>
      <c r="S62" s="193">
        <v>8</v>
      </c>
      <c r="T62" s="193">
        <v>8</v>
      </c>
      <c r="U62" s="193">
        <v>8</v>
      </c>
      <c r="V62" s="193">
        <v>8</v>
      </c>
      <c r="W62" s="193"/>
      <c r="X62" s="193">
        <v>8</v>
      </c>
      <c r="Y62" s="193">
        <v>8</v>
      </c>
      <c r="Z62" s="193">
        <v>8</v>
      </c>
      <c r="AA62" s="193">
        <v>8</v>
      </c>
      <c r="AB62" s="193">
        <v>8</v>
      </c>
      <c r="AC62" s="193">
        <v>8</v>
      </c>
      <c r="AD62" s="193"/>
      <c r="AE62" s="193">
        <v>8</v>
      </c>
      <c r="AF62" s="193">
        <v>8</v>
      </c>
      <c r="AG62" s="193">
        <v>8</v>
      </c>
      <c r="AH62" s="193">
        <v>8</v>
      </c>
      <c r="AI62" s="193">
        <v>8</v>
      </c>
      <c r="AJ62" s="193">
        <v>8</v>
      </c>
      <c r="AK62" s="378">
        <f t="shared" ref="AK62" si="41">((SUM(F62:AJ62))/8)-(SUMIF($F$6:$AJ$6,"C.Nhật",F62:AJ62)/8)</f>
        <v>26</v>
      </c>
      <c r="AL62" s="378">
        <f t="shared" ref="AL62" si="42">SUM(F63:AJ63)/8*1.5</f>
        <v>0</v>
      </c>
      <c r="AM62" s="380">
        <f t="shared" ref="AM62" si="43">SUMIF($F$6:$AJ$6,"C.Nhật",$F62:$AJ63)/8*2</f>
        <v>0</v>
      </c>
      <c r="AN62" s="382">
        <f t="shared" ref="AN62" si="44">SUM(AK62:AM63)</f>
        <v>26</v>
      </c>
      <c r="AO62" s="404">
        <v>0</v>
      </c>
      <c r="AP62" s="398"/>
      <c r="AQ62" s="398"/>
      <c r="AR62" s="398"/>
      <c r="AS62" s="396"/>
      <c r="AT62" s="192"/>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192"/>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A62+1</f>
        <v>7</v>
      </c>
      <c r="B64" s="388" t="s">
        <v>92</v>
      </c>
      <c r="C64" s="374" t="str">
        <f>VLOOKUP(B64,DS,2,0)</f>
        <v>Trần Văn Đoạn</v>
      </c>
      <c r="D64" s="376" t="str">
        <f>VLOOKUP(B64,DS,3,0)</f>
        <v>Tài xế</v>
      </c>
      <c r="E64" s="79" t="s">
        <v>33</v>
      </c>
      <c r="F64" s="193"/>
      <c r="G64" s="193">
        <v>8</v>
      </c>
      <c r="H64" s="193">
        <v>8</v>
      </c>
      <c r="I64" s="193"/>
      <c r="J64" s="193">
        <v>8</v>
      </c>
      <c r="K64" s="193">
        <v>8</v>
      </c>
      <c r="L64" s="193">
        <v>8</v>
      </c>
      <c r="M64" s="193">
        <v>8</v>
      </c>
      <c r="N64" s="193">
        <v>8</v>
      </c>
      <c r="O64" s="193">
        <v>8</v>
      </c>
      <c r="P64" s="193"/>
      <c r="Q64" s="193">
        <v>8</v>
      </c>
      <c r="R64" s="193">
        <v>8</v>
      </c>
      <c r="S64" s="193">
        <v>8</v>
      </c>
      <c r="T64" s="193">
        <v>8</v>
      </c>
      <c r="U64" s="193">
        <v>8</v>
      </c>
      <c r="V64" s="193">
        <v>8</v>
      </c>
      <c r="W64" s="193"/>
      <c r="X64" s="193">
        <v>8</v>
      </c>
      <c r="Y64" s="193">
        <v>8</v>
      </c>
      <c r="Z64" s="193">
        <v>8</v>
      </c>
      <c r="AA64" s="193">
        <v>8</v>
      </c>
      <c r="AB64" s="193">
        <v>8</v>
      </c>
      <c r="AC64" s="193">
        <v>8</v>
      </c>
      <c r="AD64" s="193"/>
      <c r="AE64" s="193">
        <v>8</v>
      </c>
      <c r="AF64" s="193">
        <v>8</v>
      </c>
      <c r="AG64" s="193">
        <v>8</v>
      </c>
      <c r="AH64" s="193">
        <v>8</v>
      </c>
      <c r="AI64" s="193">
        <v>8</v>
      </c>
      <c r="AJ64" s="193">
        <v>8</v>
      </c>
      <c r="AK64" s="378">
        <f t="shared" ref="AK64" si="45">((SUM(F64:AJ64))/8)-(SUMIF($F$6:$AJ$6,"C.Nhật",F64:AJ64)/8)</f>
        <v>26</v>
      </c>
      <c r="AL64" s="378">
        <f t="shared" ref="AL64" si="46">SUM(F65:AJ65)/8*1.5</f>
        <v>0</v>
      </c>
      <c r="AM64" s="380">
        <f t="shared" ref="AM64" si="47">SUMIF($F$6:$AJ$6,"C.Nhật",$F64:$AJ65)/8*2</f>
        <v>0</v>
      </c>
      <c r="AN64" s="382">
        <f t="shared" ref="AN64" si="48">SUM(AK64:AM65)</f>
        <v>26</v>
      </c>
      <c r="AO64" s="404">
        <v>0</v>
      </c>
      <c r="AP64" s="398"/>
      <c r="AQ64" s="398"/>
      <c r="AR64" s="398"/>
      <c r="AS64" s="396"/>
      <c r="AT64" s="192"/>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c r="AH65" s="194"/>
      <c r="AI65" s="194"/>
      <c r="AJ65" s="194"/>
      <c r="AK65" s="379"/>
      <c r="AL65" s="379"/>
      <c r="AM65" s="381"/>
      <c r="AN65" s="383"/>
      <c r="AO65" s="405"/>
      <c r="AP65" s="399"/>
      <c r="AQ65" s="399"/>
      <c r="AR65" s="399"/>
      <c r="AS65" s="397"/>
      <c r="AT65" s="192"/>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205" customFormat="1" ht="12.75">
      <c r="A66" s="195"/>
      <c r="B66" s="196"/>
      <c r="C66" s="197"/>
      <c r="D66" s="198"/>
      <c r="E66" s="197"/>
      <c r="F66" s="199"/>
      <c r="G66" s="199"/>
      <c r="H66" s="200"/>
      <c r="I66" s="200"/>
      <c r="J66" s="201"/>
      <c r="K66" s="199"/>
      <c r="L66" s="200"/>
      <c r="M66" s="199"/>
      <c r="N66" s="199"/>
      <c r="O66" s="199"/>
      <c r="P66" s="199"/>
      <c r="Q66" s="200"/>
      <c r="R66" s="199"/>
      <c r="S66" s="199"/>
      <c r="T66" s="201"/>
      <c r="U66" s="199"/>
      <c r="V66" s="199"/>
      <c r="W66" s="199"/>
      <c r="X66" s="196"/>
      <c r="Y66" s="199"/>
      <c r="Z66" s="199"/>
      <c r="AA66" s="199"/>
      <c r="AB66" s="199"/>
      <c r="AC66" s="199"/>
      <c r="AD66" s="200"/>
      <c r="AE66" s="199"/>
      <c r="AF66" s="199"/>
      <c r="AG66" s="199"/>
      <c r="AH66" s="199"/>
      <c r="AI66" s="199"/>
      <c r="AJ66" s="199"/>
      <c r="AK66" s="197"/>
      <c r="AL66" s="197"/>
      <c r="AM66" s="202"/>
      <c r="AN66" s="203"/>
      <c r="AO66" s="203"/>
      <c r="AP66" s="203"/>
      <c r="AQ66" s="203"/>
      <c r="AR66" s="203"/>
      <c r="AS66" s="197"/>
      <c r="AT66" s="204"/>
    </row>
    <row r="67" spans="1:91" s="205" customFormat="1" ht="12.75">
      <c r="A67" s="195"/>
      <c r="B67" s="196"/>
      <c r="C67" s="206" t="s">
        <v>14</v>
      </c>
      <c r="D67" s="198"/>
      <c r="E67" s="197"/>
      <c r="F67" s="199"/>
      <c r="G67" s="199"/>
      <c r="H67" s="200"/>
      <c r="I67" s="200"/>
      <c r="J67" s="201"/>
      <c r="K67" s="199"/>
      <c r="L67" s="200"/>
      <c r="M67" s="199"/>
      <c r="N67" s="199"/>
      <c r="O67" s="199"/>
      <c r="P67" s="199"/>
      <c r="Q67" s="200"/>
      <c r="R67" s="199"/>
      <c r="S67" s="199"/>
      <c r="T67" s="201"/>
      <c r="U67" s="199"/>
      <c r="V67" s="199"/>
      <c r="W67" s="199"/>
      <c r="X67" s="196"/>
      <c r="Y67" s="199"/>
      <c r="Z67" s="199"/>
      <c r="AA67" s="199"/>
      <c r="AB67" s="199"/>
      <c r="AC67" s="199"/>
      <c r="AD67" s="200"/>
      <c r="AE67" s="199"/>
      <c r="AF67" s="199"/>
      <c r="AG67" s="199"/>
      <c r="AH67" s="199"/>
      <c r="AI67" s="199"/>
      <c r="AJ67" s="199"/>
      <c r="AK67" s="197"/>
      <c r="AL67" s="197"/>
      <c r="AM67" s="202"/>
      <c r="AN67" s="203"/>
      <c r="AO67" s="203"/>
      <c r="AP67" s="203"/>
      <c r="AQ67" s="203"/>
      <c r="AR67" s="203"/>
      <c r="AS67" s="197"/>
      <c r="AT67" s="204"/>
    </row>
    <row r="68" spans="1:91" s="205" customFormat="1" ht="12.7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204"/>
    </row>
    <row r="69" spans="1:91" s="210" customFormat="1" ht="15" customHeight="1">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91" s="210" customFormat="1" ht="11.2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197"/>
    </row>
    <row r="71" spans="1:91" s="210" customFormat="1" ht="11.25">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6"/>
      <c r="B72" s="206"/>
      <c r="C72" s="195"/>
      <c r="D72" s="211"/>
      <c r="E72" s="212"/>
      <c r="F72" s="201"/>
      <c r="G72" s="213"/>
      <c r="H72" s="200"/>
      <c r="I72" s="200"/>
      <c r="J72" s="200"/>
      <c r="K72" s="213"/>
      <c r="L72" s="200"/>
      <c r="M72" s="213"/>
      <c r="N72" s="213"/>
      <c r="O72" s="213"/>
      <c r="P72" s="213"/>
      <c r="Q72" s="200"/>
      <c r="R72" s="201"/>
      <c r="S72" s="213"/>
      <c r="T72" s="213"/>
      <c r="U72" s="200"/>
      <c r="V72" s="213"/>
      <c r="W72" s="213"/>
      <c r="X72" s="200"/>
      <c r="Y72" s="213"/>
      <c r="Z72" s="213"/>
      <c r="AA72" s="213"/>
      <c r="AB72" s="213"/>
      <c r="AC72" s="213"/>
      <c r="AD72" s="200"/>
      <c r="AE72" s="213"/>
      <c r="AF72" s="213"/>
      <c r="AG72" s="213"/>
      <c r="AH72" s="213"/>
      <c r="AI72" s="213"/>
      <c r="AJ72" s="213"/>
      <c r="AK72" s="212"/>
      <c r="AM72" s="214"/>
      <c r="AN72" s="206"/>
      <c r="AO72" s="206"/>
      <c r="AP72" s="206"/>
      <c r="AQ72" s="206"/>
      <c r="AR72" s="206"/>
      <c r="AS72" s="195"/>
      <c r="AT72" s="197"/>
    </row>
    <row r="73" spans="1:91" s="210" customFormat="1" ht="12.75">
      <c r="A73" s="171"/>
      <c r="B73" s="171" t="s">
        <v>0</v>
      </c>
      <c r="C73" s="171"/>
      <c r="D73" s="215"/>
      <c r="E73" s="171"/>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K73" s="171"/>
      <c r="AL73" s="171"/>
      <c r="AM73" s="218"/>
      <c r="AN73" s="171"/>
      <c r="AO73" s="171"/>
      <c r="AP73" s="171"/>
      <c r="AQ73" s="171"/>
      <c r="AR73" s="171"/>
      <c r="AS73" s="171"/>
      <c r="AT73" s="197"/>
    </row>
    <row r="74" spans="1:91" s="210" customFormat="1" ht="12.75">
      <c r="A74" s="171"/>
      <c r="B74" s="171"/>
      <c r="C74" s="171" t="s">
        <v>48</v>
      </c>
      <c r="D74" s="215"/>
      <c r="E74" s="171"/>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K74" s="171"/>
      <c r="AL74" s="171"/>
      <c r="AM74" s="218"/>
      <c r="AN74" s="171"/>
      <c r="AO74" s="171"/>
      <c r="AP74" s="171"/>
      <c r="AQ74" s="171"/>
      <c r="AR74" s="171"/>
      <c r="AS74" s="171"/>
      <c r="AT74" s="195"/>
    </row>
    <row r="75" spans="1:91" s="171" customFormat="1" ht="15" customHeight="1">
      <c r="C75" s="171" t="s">
        <v>49</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91" s="171" customFormat="1" ht="15" customHeight="1">
      <c r="C76" s="171" t="s">
        <v>50</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91" s="171" customFormat="1" ht="15" customHeight="1">
      <c r="C77" s="171" t="s">
        <v>51</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52</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53</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54</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55</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56</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8" spans="1:90" ht="20.25">
      <c r="A88" s="161" t="str">
        <f>$A$1</f>
        <v>Công ty TNHH Hải sản An Lạc</v>
      </c>
      <c r="B88" s="64"/>
      <c r="C88" s="64"/>
      <c r="D88" s="68"/>
      <c r="E88" s="64"/>
      <c r="F88" s="68"/>
      <c r="G88" s="68"/>
      <c r="H88" s="68"/>
      <c r="I88" s="68"/>
      <c r="J88" s="68"/>
      <c r="K88" s="139"/>
      <c r="L88" s="139"/>
      <c r="M88" s="139"/>
      <c r="N88" s="139"/>
      <c r="O88" s="139"/>
      <c r="P88" s="139"/>
      <c r="Q88" s="139"/>
      <c r="R88" s="139"/>
      <c r="S88" s="66" t="str">
        <f>S1</f>
        <v>BẢNG CHẤM CÔNG THÁNG 01 NĂM 2015</v>
      </c>
      <c r="T88" s="139"/>
      <c r="U88" s="139"/>
      <c r="V88" s="139"/>
      <c r="W88" s="139"/>
      <c r="X88" s="139"/>
      <c r="Y88" s="139"/>
      <c r="Z88" s="139"/>
      <c r="AA88" s="139"/>
      <c r="AB88" s="139"/>
      <c r="AC88" s="139"/>
      <c r="AD88" s="139"/>
      <c r="AE88" s="139"/>
      <c r="AF88" s="139"/>
      <c r="AG88" s="139"/>
      <c r="AH88" s="139"/>
      <c r="AI88" s="139"/>
      <c r="AJ88" s="139"/>
      <c r="AK88" s="65"/>
      <c r="AL88" s="65"/>
      <c r="AM88" s="411" t="s">
        <v>154</v>
      </c>
      <c r="AN88" s="412"/>
      <c r="AO88" s="412"/>
      <c r="AP88" s="412"/>
      <c r="AQ88" s="412"/>
      <c r="AR88" s="412"/>
      <c r="AS88" s="413"/>
      <c r="AT88" s="67"/>
    </row>
    <row r="89" spans="1:90" ht="20.25">
      <c r="A89" s="161" t="str">
        <f>$A$2</f>
        <v>Địa chỉ: Lô A14, đường 4A, KCN Hải Sơn, Đức Hòa, Long An</v>
      </c>
      <c r="B89" s="68"/>
      <c r="C89" s="68"/>
      <c r="D89" s="68"/>
      <c r="E89" s="68"/>
      <c r="F89" s="68"/>
      <c r="G89" s="68"/>
      <c r="H89" s="68"/>
      <c r="I89" s="68"/>
      <c r="J89" s="68"/>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65"/>
      <c r="AL89" s="65"/>
      <c r="AM89" s="114"/>
      <c r="AN89" s="69"/>
      <c r="AO89" s="69"/>
      <c r="AP89" s="69"/>
      <c r="AQ89" s="69"/>
      <c r="AR89" s="69"/>
      <c r="AS89" s="113"/>
      <c r="AT89" s="113"/>
    </row>
    <row r="90" spans="1:90" ht="21" customHeight="1">
      <c r="A90" s="161" t="str">
        <f>$A$3</f>
        <v>MST: 1100878093</v>
      </c>
      <c r="B90" s="70"/>
      <c r="C90" s="70"/>
      <c r="D90" s="71"/>
      <c r="E90" s="71"/>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65"/>
      <c r="AL90" s="65"/>
      <c r="AM90" s="114"/>
      <c r="AN90" s="67"/>
      <c r="AO90" s="67"/>
      <c r="AP90" s="67"/>
      <c r="AQ90" s="67"/>
      <c r="AR90" s="67"/>
      <c r="AS90" s="72"/>
      <c r="AT90" s="72"/>
    </row>
    <row r="91" spans="1:90" ht="14.25" customHeight="1">
      <c r="A91" s="73"/>
      <c r="B91" s="73"/>
      <c r="C91" s="149"/>
      <c r="D91" s="74"/>
      <c r="E91" s="75">
        <f>E4</f>
        <v>42005</v>
      </c>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7"/>
      <c r="AI91" s="77"/>
      <c r="AJ91" s="77"/>
      <c r="AK91" s="73"/>
      <c r="AL91" s="73"/>
      <c r="AM91" s="115"/>
      <c r="AN91" s="73"/>
      <c r="AO91" s="73"/>
      <c r="AP91" s="73"/>
      <c r="AQ91" s="73"/>
      <c r="AR91" s="73"/>
      <c r="AS91" s="73"/>
      <c r="AT91" s="120"/>
    </row>
    <row r="92" spans="1:90" s="78" customFormat="1" ht="18.75" customHeight="1">
      <c r="A92" s="406" t="s">
        <v>29</v>
      </c>
      <c r="B92" s="406" t="s">
        <v>3</v>
      </c>
      <c r="C92" s="406" t="s">
        <v>1</v>
      </c>
      <c r="D92" s="402" t="s">
        <v>30</v>
      </c>
      <c r="E92" s="406" t="s">
        <v>31</v>
      </c>
      <c r="F92" s="137">
        <f>+E91</f>
        <v>42005</v>
      </c>
      <c r="G92" s="137">
        <f t="shared" ref="G92:AJ92" si="49">F92+1</f>
        <v>42006</v>
      </c>
      <c r="H92" s="137">
        <f t="shared" si="49"/>
        <v>42007</v>
      </c>
      <c r="I92" s="137">
        <f t="shared" si="49"/>
        <v>42008</v>
      </c>
      <c r="J92" s="137">
        <f t="shared" si="49"/>
        <v>42009</v>
      </c>
      <c r="K92" s="137">
        <f t="shared" si="49"/>
        <v>42010</v>
      </c>
      <c r="L92" s="137">
        <f t="shared" si="49"/>
        <v>42011</v>
      </c>
      <c r="M92" s="137">
        <f t="shared" si="49"/>
        <v>42012</v>
      </c>
      <c r="N92" s="137">
        <f t="shared" si="49"/>
        <v>42013</v>
      </c>
      <c r="O92" s="137">
        <f t="shared" si="49"/>
        <v>42014</v>
      </c>
      <c r="P92" s="137">
        <f t="shared" si="49"/>
        <v>42015</v>
      </c>
      <c r="Q92" s="137">
        <f t="shared" si="49"/>
        <v>42016</v>
      </c>
      <c r="R92" s="137">
        <f t="shared" si="49"/>
        <v>42017</v>
      </c>
      <c r="S92" s="137">
        <f t="shared" si="49"/>
        <v>42018</v>
      </c>
      <c r="T92" s="137">
        <f t="shared" si="49"/>
        <v>42019</v>
      </c>
      <c r="U92" s="137">
        <f t="shared" si="49"/>
        <v>42020</v>
      </c>
      <c r="V92" s="137">
        <f t="shared" si="49"/>
        <v>42021</v>
      </c>
      <c r="W92" s="137">
        <f t="shared" si="49"/>
        <v>42022</v>
      </c>
      <c r="X92" s="137">
        <f t="shared" si="49"/>
        <v>42023</v>
      </c>
      <c r="Y92" s="137">
        <f t="shared" si="49"/>
        <v>42024</v>
      </c>
      <c r="Z92" s="137">
        <f t="shared" si="49"/>
        <v>42025</v>
      </c>
      <c r="AA92" s="137">
        <f t="shared" si="49"/>
        <v>42026</v>
      </c>
      <c r="AB92" s="137">
        <f t="shared" si="49"/>
        <v>42027</v>
      </c>
      <c r="AC92" s="137">
        <f t="shared" si="49"/>
        <v>42028</v>
      </c>
      <c r="AD92" s="137">
        <f t="shared" si="49"/>
        <v>42029</v>
      </c>
      <c r="AE92" s="137">
        <f t="shared" si="49"/>
        <v>42030</v>
      </c>
      <c r="AF92" s="137">
        <f t="shared" si="49"/>
        <v>42031</v>
      </c>
      <c r="AG92" s="137">
        <f t="shared" si="49"/>
        <v>42032</v>
      </c>
      <c r="AH92" s="137">
        <f>AG92+1</f>
        <v>42033</v>
      </c>
      <c r="AI92" s="137">
        <f t="shared" si="49"/>
        <v>42034</v>
      </c>
      <c r="AJ92" s="137">
        <f t="shared" si="49"/>
        <v>42035</v>
      </c>
      <c r="AK92" s="408" t="s">
        <v>15</v>
      </c>
      <c r="AL92" s="409"/>
      <c r="AM92" s="410"/>
      <c r="AN92" s="400" t="s">
        <v>47</v>
      </c>
      <c r="AO92" s="400" t="s">
        <v>43</v>
      </c>
      <c r="AP92" s="400" t="s">
        <v>44</v>
      </c>
      <c r="AQ92" s="400" t="s">
        <v>45</v>
      </c>
      <c r="AR92" s="400" t="s">
        <v>46</v>
      </c>
      <c r="AS92" s="402" t="s">
        <v>11</v>
      </c>
      <c r="AT92" s="395"/>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47.25" customHeight="1">
      <c r="A93" s="403"/>
      <c r="B93" s="403"/>
      <c r="C93" s="403"/>
      <c r="D93" s="403"/>
      <c r="E93" s="407"/>
      <c r="F93" s="138" t="str">
        <f>CHOOSE(WEEKDAY(F92),"C.Nhật","T.Hai","T.Ba","T.Tư","T.Năm","T.Sáu","T.Bảy")</f>
        <v>T.Năm</v>
      </c>
      <c r="G93" s="138" t="str">
        <f t="shared" ref="G93:AJ93" si="50">CHOOSE(WEEKDAY(G92),"C.Nhật","T.Hai","T.Ba","T.Tư","T.Năm","T.Sáu","T.Bảy")</f>
        <v>T.Sáu</v>
      </c>
      <c r="H93" s="138" t="str">
        <f t="shared" si="50"/>
        <v>T.Bảy</v>
      </c>
      <c r="I93" s="138" t="str">
        <f t="shared" si="50"/>
        <v>C.Nhật</v>
      </c>
      <c r="J93" s="138" t="str">
        <f t="shared" si="50"/>
        <v>T.Hai</v>
      </c>
      <c r="K93" s="138" t="str">
        <f t="shared" si="50"/>
        <v>T.Ba</v>
      </c>
      <c r="L93" s="138" t="str">
        <f t="shared" si="50"/>
        <v>T.Tư</v>
      </c>
      <c r="M93" s="138" t="str">
        <f t="shared" si="50"/>
        <v>T.Năm</v>
      </c>
      <c r="N93" s="138" t="str">
        <f t="shared" si="50"/>
        <v>T.Sáu</v>
      </c>
      <c r="O93" s="138" t="str">
        <f t="shared" si="50"/>
        <v>T.Bảy</v>
      </c>
      <c r="P93" s="138" t="str">
        <f t="shared" si="50"/>
        <v>C.Nhật</v>
      </c>
      <c r="Q93" s="138" t="str">
        <f t="shared" si="50"/>
        <v>T.Hai</v>
      </c>
      <c r="R93" s="138" t="str">
        <f t="shared" si="50"/>
        <v>T.Ba</v>
      </c>
      <c r="S93" s="138" t="str">
        <f t="shared" si="50"/>
        <v>T.Tư</v>
      </c>
      <c r="T93" s="138" t="str">
        <f t="shared" si="50"/>
        <v>T.Năm</v>
      </c>
      <c r="U93" s="138" t="str">
        <f t="shared" si="50"/>
        <v>T.Sáu</v>
      </c>
      <c r="V93" s="138" t="str">
        <f t="shared" si="50"/>
        <v>T.Bảy</v>
      </c>
      <c r="W93" s="138" t="str">
        <f t="shared" si="50"/>
        <v>C.Nhật</v>
      </c>
      <c r="X93" s="138" t="str">
        <f t="shared" si="50"/>
        <v>T.Hai</v>
      </c>
      <c r="Y93" s="138" t="str">
        <f t="shared" si="50"/>
        <v>T.Ba</v>
      </c>
      <c r="Z93" s="138" t="str">
        <f t="shared" si="50"/>
        <v>T.Tư</v>
      </c>
      <c r="AA93" s="138" t="str">
        <f t="shared" si="50"/>
        <v>T.Năm</v>
      </c>
      <c r="AB93" s="138" t="str">
        <f t="shared" si="50"/>
        <v>T.Sáu</v>
      </c>
      <c r="AC93" s="138" t="str">
        <f t="shared" si="50"/>
        <v>T.Bảy</v>
      </c>
      <c r="AD93" s="138" t="str">
        <f t="shared" si="50"/>
        <v>C.Nhật</v>
      </c>
      <c r="AE93" s="138" t="str">
        <f t="shared" si="50"/>
        <v>T.Hai</v>
      </c>
      <c r="AF93" s="138" t="str">
        <f t="shared" si="50"/>
        <v>T.Ba</v>
      </c>
      <c r="AG93" s="138" t="str">
        <f t="shared" si="50"/>
        <v>T.Tư</v>
      </c>
      <c r="AH93" s="138" t="str">
        <f t="shared" si="50"/>
        <v>T.Năm</v>
      </c>
      <c r="AI93" s="138" t="str">
        <f t="shared" si="50"/>
        <v>T.Sáu</v>
      </c>
      <c r="AJ93" s="138" t="str">
        <f t="shared" si="50"/>
        <v>T.Bảy</v>
      </c>
      <c r="AK93" s="112" t="s">
        <v>16</v>
      </c>
      <c r="AL93" s="112" t="s">
        <v>32</v>
      </c>
      <c r="AM93" s="116" t="s">
        <v>17</v>
      </c>
      <c r="AN93" s="401"/>
      <c r="AO93" s="401"/>
      <c r="AP93" s="401"/>
      <c r="AQ93" s="401"/>
      <c r="AR93" s="401"/>
      <c r="AS93" s="403"/>
      <c r="AT93" s="395"/>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2.75" customHeight="1">
      <c r="A94" s="151">
        <v>1</v>
      </c>
      <c r="B94" s="151">
        <v>2</v>
      </c>
      <c r="C94" s="151">
        <v>3</v>
      </c>
      <c r="D94" s="151">
        <v>4</v>
      </c>
      <c r="E94" s="151">
        <v>5</v>
      </c>
      <c r="F94" s="151">
        <v>6</v>
      </c>
      <c r="G94" s="151">
        <v>7</v>
      </c>
      <c r="H94" s="151">
        <v>8</v>
      </c>
      <c r="I94" s="151">
        <v>9</v>
      </c>
      <c r="J94" s="151">
        <v>10</v>
      </c>
      <c r="K94" s="151">
        <v>11</v>
      </c>
      <c r="L94" s="151">
        <v>12</v>
      </c>
      <c r="M94" s="151">
        <v>13</v>
      </c>
      <c r="N94" s="151">
        <v>14</v>
      </c>
      <c r="O94" s="151">
        <v>15</v>
      </c>
      <c r="P94" s="151">
        <v>16</v>
      </c>
      <c r="Q94" s="151">
        <v>17</v>
      </c>
      <c r="R94" s="151">
        <v>18</v>
      </c>
      <c r="S94" s="151">
        <v>19</v>
      </c>
      <c r="T94" s="151">
        <v>20</v>
      </c>
      <c r="U94" s="151">
        <v>21</v>
      </c>
      <c r="V94" s="151">
        <v>22</v>
      </c>
      <c r="W94" s="151">
        <v>23</v>
      </c>
      <c r="X94" s="151">
        <v>24</v>
      </c>
      <c r="Y94" s="151">
        <v>25</v>
      </c>
      <c r="Z94" s="151">
        <v>26</v>
      </c>
      <c r="AA94" s="151">
        <v>27</v>
      </c>
      <c r="AB94" s="151">
        <v>28</v>
      </c>
      <c r="AC94" s="151">
        <v>29</v>
      </c>
      <c r="AD94" s="151">
        <v>30</v>
      </c>
      <c r="AE94" s="151">
        <v>31</v>
      </c>
      <c r="AF94" s="151">
        <v>32</v>
      </c>
      <c r="AG94" s="151">
        <v>33</v>
      </c>
      <c r="AH94" s="151">
        <v>34</v>
      </c>
      <c r="AI94" s="151">
        <v>35</v>
      </c>
      <c r="AJ94" s="151">
        <v>36</v>
      </c>
      <c r="AK94" s="151">
        <v>37</v>
      </c>
      <c r="AL94" s="151">
        <v>38</v>
      </c>
      <c r="AM94" s="151">
        <v>39</v>
      </c>
      <c r="AN94" s="151">
        <v>40</v>
      </c>
      <c r="AO94" s="151">
        <v>41</v>
      </c>
      <c r="AP94" s="151">
        <v>42</v>
      </c>
      <c r="AQ94" s="151">
        <v>43</v>
      </c>
      <c r="AR94" s="151">
        <v>44</v>
      </c>
      <c r="AS94" s="151">
        <v>45</v>
      </c>
      <c r="AT94" s="286"/>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v>1</v>
      </c>
      <c r="B95" s="386" t="s">
        <v>96</v>
      </c>
      <c r="C95" s="374" t="str">
        <f>VLOOKUP(B95,DS,2,0)</f>
        <v xml:space="preserve"> Lâm Thị Mộng Kiều </v>
      </c>
      <c r="D95" s="376" t="str">
        <f>VLOOKUP(B95,DS,3,0)</f>
        <v>Công nhân</v>
      </c>
      <c r="E95" s="79" t="s">
        <v>33</v>
      </c>
      <c r="F95" s="193"/>
      <c r="G95" s="193">
        <v>8</v>
      </c>
      <c r="H95" s="193">
        <v>8</v>
      </c>
      <c r="I95" s="193"/>
      <c r="J95" s="193">
        <v>8</v>
      </c>
      <c r="K95" s="193">
        <v>8</v>
      </c>
      <c r="L95" s="193">
        <v>8</v>
      </c>
      <c r="M95" s="193">
        <v>8</v>
      </c>
      <c r="N95" s="193">
        <v>8</v>
      </c>
      <c r="O95" s="193">
        <v>8</v>
      </c>
      <c r="P95" s="193"/>
      <c r="Q95" s="193">
        <v>8</v>
      </c>
      <c r="R95" s="193">
        <v>8</v>
      </c>
      <c r="S95" s="193">
        <v>8</v>
      </c>
      <c r="T95" s="193">
        <v>8</v>
      </c>
      <c r="U95" s="193">
        <v>8</v>
      </c>
      <c r="V95" s="193">
        <v>8</v>
      </c>
      <c r="W95" s="193"/>
      <c r="X95" s="193">
        <v>8</v>
      </c>
      <c r="Y95" s="193">
        <v>8</v>
      </c>
      <c r="Z95" s="193">
        <v>8</v>
      </c>
      <c r="AA95" s="193">
        <v>8</v>
      </c>
      <c r="AB95" s="193">
        <v>8</v>
      </c>
      <c r="AC95" s="193">
        <v>8</v>
      </c>
      <c r="AD95" s="193"/>
      <c r="AE95" s="193">
        <v>8</v>
      </c>
      <c r="AF95" s="193">
        <v>8</v>
      </c>
      <c r="AG95" s="193">
        <v>8</v>
      </c>
      <c r="AH95" s="193">
        <v>8</v>
      </c>
      <c r="AI95" s="193">
        <v>8</v>
      </c>
      <c r="AJ95" s="193">
        <v>8</v>
      </c>
      <c r="AK95" s="378">
        <f t="shared" ref="AK95" si="51">((SUM(F95:AJ95))/8)-(SUMIF($F$6:$AJ$6,"C.Nhật",F95:AJ95)/8)</f>
        <v>26</v>
      </c>
      <c r="AL95" s="378">
        <f t="shared" ref="AL95" si="52">SUM(F96:AJ96)/8*1.5</f>
        <v>0</v>
      </c>
      <c r="AM95" s="380">
        <f t="shared" ref="AM95" si="53">SUMIF($F$6:$AJ$6,"C.Nhật",$F95:$AJ96)/8*2</f>
        <v>0</v>
      </c>
      <c r="AN95" s="382">
        <f>SUM(AK95:AM96)</f>
        <v>26</v>
      </c>
      <c r="AO95" s="384">
        <v>0</v>
      </c>
      <c r="AP95" s="382"/>
      <c r="AQ95" s="382"/>
      <c r="AR95" s="382"/>
      <c r="AS95" s="372"/>
      <c r="AT95" s="286"/>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c r="AK96" s="379"/>
      <c r="AL96" s="379"/>
      <c r="AM96" s="381"/>
      <c r="AN96" s="383"/>
      <c r="AO96" s="385"/>
      <c r="AP96" s="383"/>
      <c r="AQ96" s="383"/>
      <c r="AR96" s="383"/>
      <c r="AS96" s="373"/>
      <c r="AT96" s="286"/>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2</v>
      </c>
      <c r="B97" s="386" t="s">
        <v>97</v>
      </c>
      <c r="C97" s="374" t="str">
        <f>VLOOKUP(B97,DS,2,0)</f>
        <v>Huỳnh Thị Hường</v>
      </c>
      <c r="D97" s="376" t="str">
        <f>VLOOKUP(B97,DS,3,0)</f>
        <v>Công nhân</v>
      </c>
      <c r="E97" s="79" t="s">
        <v>33</v>
      </c>
      <c r="F97" s="193"/>
      <c r="G97" s="193">
        <v>8</v>
      </c>
      <c r="H97" s="193">
        <v>8</v>
      </c>
      <c r="I97" s="193"/>
      <c r="J97" s="193">
        <v>8</v>
      </c>
      <c r="K97" s="193">
        <v>8</v>
      </c>
      <c r="L97" s="193">
        <v>8</v>
      </c>
      <c r="M97" s="193">
        <v>8</v>
      </c>
      <c r="N97" s="193">
        <v>8</v>
      </c>
      <c r="O97" s="193">
        <v>8</v>
      </c>
      <c r="P97" s="193"/>
      <c r="Q97" s="193">
        <v>8</v>
      </c>
      <c r="R97" s="193">
        <v>8</v>
      </c>
      <c r="S97" s="193">
        <v>8</v>
      </c>
      <c r="T97" s="193">
        <v>8</v>
      </c>
      <c r="U97" s="193">
        <v>8</v>
      </c>
      <c r="V97" s="193">
        <v>8</v>
      </c>
      <c r="W97" s="193"/>
      <c r="X97" s="193">
        <v>8</v>
      </c>
      <c r="Y97" s="193">
        <v>8</v>
      </c>
      <c r="Z97" s="193">
        <v>8</v>
      </c>
      <c r="AA97" s="193">
        <v>8</v>
      </c>
      <c r="AB97" s="193">
        <v>8</v>
      </c>
      <c r="AC97" s="193">
        <v>8</v>
      </c>
      <c r="AD97" s="193"/>
      <c r="AE97" s="193">
        <v>8</v>
      </c>
      <c r="AF97" s="193">
        <v>8</v>
      </c>
      <c r="AG97" s="193">
        <v>8</v>
      </c>
      <c r="AH97" s="193">
        <v>8</v>
      </c>
      <c r="AI97" s="193">
        <v>8</v>
      </c>
      <c r="AJ97" s="193">
        <v>8</v>
      </c>
      <c r="AK97" s="378">
        <f t="shared" ref="AK97" si="54">((SUM(F97:AJ97))/8)-(SUMIF($F$6:$AJ$6,"C.Nhật",F97:AJ97)/8)</f>
        <v>26</v>
      </c>
      <c r="AL97" s="378">
        <f t="shared" ref="AL97" si="55">SUM(F98:AJ98)/8*1.5</f>
        <v>0</v>
      </c>
      <c r="AM97" s="380">
        <f t="shared" ref="AM97" si="56">SUMIF($F$6:$AJ$6,"C.Nhật",$F97:$AJ98)/8*2</f>
        <v>0</v>
      </c>
      <c r="AN97" s="382">
        <f t="shared" ref="AN97" si="57">SUM(AK97:AM98)</f>
        <v>26</v>
      </c>
      <c r="AO97" s="384">
        <v>0</v>
      </c>
      <c r="AP97" s="382"/>
      <c r="AQ97" s="382"/>
      <c r="AR97" s="382"/>
      <c r="AS97" s="372"/>
      <c r="AT97" s="286"/>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c r="AK98" s="379"/>
      <c r="AL98" s="379"/>
      <c r="AM98" s="381"/>
      <c r="AN98" s="383"/>
      <c r="AO98" s="385"/>
      <c r="AP98" s="383"/>
      <c r="AQ98" s="383"/>
      <c r="AR98" s="383"/>
      <c r="AS98" s="373"/>
      <c r="AT98" s="286"/>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3</v>
      </c>
      <c r="B99" s="386" t="s">
        <v>98</v>
      </c>
      <c r="C99" s="374" t="str">
        <f>VLOOKUP(B99,DS,2,0)</f>
        <v>Nguyễn Thị Rong</v>
      </c>
      <c r="D99" s="376" t="str">
        <f>VLOOKUP(B99,DS,3,0)</f>
        <v>Công nhân</v>
      </c>
      <c r="E99" s="79" t="s">
        <v>33</v>
      </c>
      <c r="F99" s="193"/>
      <c r="G99" s="193">
        <v>8</v>
      </c>
      <c r="H99" s="193">
        <v>8</v>
      </c>
      <c r="I99" s="193"/>
      <c r="J99" s="193">
        <v>8</v>
      </c>
      <c r="K99" s="193">
        <v>8</v>
      </c>
      <c r="L99" s="193">
        <v>8</v>
      </c>
      <c r="M99" s="193">
        <v>8</v>
      </c>
      <c r="N99" s="193">
        <v>8</v>
      </c>
      <c r="O99" s="193">
        <v>8</v>
      </c>
      <c r="P99" s="193"/>
      <c r="Q99" s="193">
        <v>8</v>
      </c>
      <c r="R99" s="193">
        <v>8</v>
      </c>
      <c r="S99" s="193">
        <v>8</v>
      </c>
      <c r="T99" s="193">
        <v>8</v>
      </c>
      <c r="U99" s="193">
        <v>8</v>
      </c>
      <c r="V99" s="193">
        <v>8</v>
      </c>
      <c r="W99" s="193"/>
      <c r="X99" s="193">
        <v>8</v>
      </c>
      <c r="Y99" s="193">
        <v>8</v>
      </c>
      <c r="Z99" s="193">
        <v>8</v>
      </c>
      <c r="AA99" s="193">
        <v>8</v>
      </c>
      <c r="AB99" s="193">
        <v>8</v>
      </c>
      <c r="AC99" s="193">
        <v>8</v>
      </c>
      <c r="AD99" s="193"/>
      <c r="AE99" s="193">
        <v>8</v>
      </c>
      <c r="AF99" s="193">
        <v>8</v>
      </c>
      <c r="AG99" s="193">
        <v>8</v>
      </c>
      <c r="AH99" s="193">
        <v>8</v>
      </c>
      <c r="AI99" s="193">
        <v>8</v>
      </c>
      <c r="AJ99" s="193">
        <v>8</v>
      </c>
      <c r="AK99" s="378">
        <f t="shared" ref="AK99" si="58">((SUM(F99:AJ99))/8)-(SUMIF($F$6:$AJ$6,"C.Nhật",F99:AJ99)/8)</f>
        <v>26</v>
      </c>
      <c r="AL99" s="378">
        <f t="shared" ref="AL99" si="59">SUM(F100:AJ100)/8*1.5</f>
        <v>0</v>
      </c>
      <c r="AM99" s="380">
        <f t="shared" ref="AM99" si="60">SUMIF($F$6:$AJ$6,"C.Nhật",$F99:$AJ100)/8*2</f>
        <v>0</v>
      </c>
      <c r="AN99" s="382">
        <f t="shared" ref="AN99" si="61">SUM(AK99:AM100)</f>
        <v>26</v>
      </c>
      <c r="AO99" s="384">
        <v>0</v>
      </c>
      <c r="AP99" s="382"/>
      <c r="AQ99" s="382"/>
      <c r="AR99" s="382"/>
      <c r="AS99" s="372"/>
      <c r="AT99" s="286"/>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c r="AK100" s="379"/>
      <c r="AL100" s="379"/>
      <c r="AM100" s="381"/>
      <c r="AN100" s="383"/>
      <c r="AO100" s="385"/>
      <c r="AP100" s="383"/>
      <c r="AQ100" s="383"/>
      <c r="AR100" s="383"/>
      <c r="AS100" s="373"/>
      <c r="AT100" s="286"/>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4</v>
      </c>
      <c r="B101" s="386" t="s">
        <v>99</v>
      </c>
      <c r="C101" s="374" t="str">
        <f>VLOOKUP(B101,DS,2,0)</f>
        <v>Sơn Thị Nil</v>
      </c>
      <c r="D101" s="376" t="str">
        <f>VLOOKUP(B101,DS,3,0)</f>
        <v>Công nhân</v>
      </c>
      <c r="E101" s="79" t="s">
        <v>33</v>
      </c>
      <c r="F101" s="193"/>
      <c r="G101" s="193">
        <v>8</v>
      </c>
      <c r="H101" s="193">
        <v>8</v>
      </c>
      <c r="I101" s="193"/>
      <c r="J101" s="193">
        <v>8</v>
      </c>
      <c r="K101" s="193">
        <v>8</v>
      </c>
      <c r="L101" s="193">
        <v>8</v>
      </c>
      <c r="M101" s="193">
        <v>8</v>
      </c>
      <c r="N101" s="193">
        <v>8</v>
      </c>
      <c r="O101" s="193">
        <v>8</v>
      </c>
      <c r="P101" s="193"/>
      <c r="Q101" s="193">
        <v>8</v>
      </c>
      <c r="R101" s="193">
        <v>8</v>
      </c>
      <c r="S101" s="193">
        <v>8</v>
      </c>
      <c r="T101" s="193">
        <v>8</v>
      </c>
      <c r="U101" s="193">
        <v>8</v>
      </c>
      <c r="V101" s="193">
        <v>8</v>
      </c>
      <c r="W101" s="193"/>
      <c r="X101" s="193">
        <v>8</v>
      </c>
      <c r="Y101" s="193">
        <v>8</v>
      </c>
      <c r="Z101" s="193">
        <v>8</v>
      </c>
      <c r="AA101" s="193">
        <v>8</v>
      </c>
      <c r="AB101" s="193">
        <v>8</v>
      </c>
      <c r="AC101" s="193">
        <v>8</v>
      </c>
      <c r="AD101" s="193"/>
      <c r="AE101" s="193">
        <v>8</v>
      </c>
      <c r="AF101" s="193">
        <v>8</v>
      </c>
      <c r="AG101" s="193">
        <v>8</v>
      </c>
      <c r="AH101" s="193">
        <v>8</v>
      </c>
      <c r="AI101" s="193">
        <v>8</v>
      </c>
      <c r="AJ101" s="193">
        <v>8</v>
      </c>
      <c r="AK101" s="378">
        <f t="shared" ref="AK101" si="62">((SUM(F101:AJ101))/8)-(SUMIF($F$6:$AJ$6,"C.Nhật",F101:AJ101)/8)</f>
        <v>26</v>
      </c>
      <c r="AL101" s="378">
        <f t="shared" ref="AL101" si="63">SUM(F102:AJ102)/8*1.5</f>
        <v>0</v>
      </c>
      <c r="AM101" s="380">
        <f t="shared" ref="AM101" si="64">SUMIF($F$6:$AJ$6,"C.Nhật",$F101:$AJ102)/8*2</f>
        <v>0</v>
      </c>
      <c r="AN101" s="382">
        <f t="shared" ref="AN101" si="65">SUM(AK101:AM102)</f>
        <v>26</v>
      </c>
      <c r="AO101" s="384">
        <v>0</v>
      </c>
      <c r="AP101" s="382"/>
      <c r="AQ101" s="382"/>
      <c r="AR101" s="382"/>
      <c r="AS101" s="372"/>
      <c r="AT101" s="286"/>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c r="AK102" s="379"/>
      <c r="AL102" s="379"/>
      <c r="AM102" s="381"/>
      <c r="AN102" s="383"/>
      <c r="AO102" s="385"/>
      <c r="AP102" s="383"/>
      <c r="AQ102" s="383"/>
      <c r="AR102" s="383"/>
      <c r="AS102" s="373"/>
      <c r="AT102" s="286"/>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5</v>
      </c>
      <c r="B103" s="386" t="s">
        <v>100</v>
      </c>
      <c r="C103" s="374" t="str">
        <f>VLOOKUP(B103,DS,2,0)</f>
        <v>Huỳnh Thị Bé Tha</v>
      </c>
      <c r="D103" s="376" t="str">
        <f>VLOOKUP(B103,DS,3,0)</f>
        <v>Công nhân</v>
      </c>
      <c r="E103" s="79" t="s">
        <v>33</v>
      </c>
      <c r="F103" s="193"/>
      <c r="G103" s="193">
        <v>8</v>
      </c>
      <c r="H103" s="193">
        <v>8</v>
      </c>
      <c r="I103" s="193"/>
      <c r="J103" s="193">
        <v>8</v>
      </c>
      <c r="K103" s="193">
        <v>8</v>
      </c>
      <c r="L103" s="193">
        <v>8</v>
      </c>
      <c r="M103" s="193">
        <v>8</v>
      </c>
      <c r="N103" s="193">
        <v>8</v>
      </c>
      <c r="O103" s="193">
        <v>8</v>
      </c>
      <c r="P103" s="193"/>
      <c r="Q103" s="193">
        <v>8</v>
      </c>
      <c r="R103" s="193">
        <v>8</v>
      </c>
      <c r="S103" s="193">
        <v>8</v>
      </c>
      <c r="T103" s="193">
        <v>8</v>
      </c>
      <c r="U103" s="193">
        <v>8</v>
      </c>
      <c r="V103" s="193">
        <v>8</v>
      </c>
      <c r="W103" s="193"/>
      <c r="X103" s="193">
        <v>8</v>
      </c>
      <c r="Y103" s="193">
        <v>8</v>
      </c>
      <c r="Z103" s="193">
        <v>8</v>
      </c>
      <c r="AA103" s="193">
        <v>8</v>
      </c>
      <c r="AB103" s="193">
        <v>8</v>
      </c>
      <c r="AC103" s="193">
        <v>8</v>
      </c>
      <c r="AD103" s="193"/>
      <c r="AE103" s="193">
        <v>8</v>
      </c>
      <c r="AF103" s="193">
        <v>8</v>
      </c>
      <c r="AG103" s="193">
        <v>8</v>
      </c>
      <c r="AH103" s="193">
        <v>8</v>
      </c>
      <c r="AI103" s="193">
        <v>8</v>
      </c>
      <c r="AJ103" s="193">
        <v>8</v>
      </c>
      <c r="AK103" s="378">
        <f t="shared" ref="AK103" si="66">((SUM(F103:AJ103))/8)-(SUMIF($F$6:$AJ$6,"C.Nhật",F103:AJ103)/8)</f>
        <v>26</v>
      </c>
      <c r="AL103" s="378">
        <f t="shared" ref="AL103" si="67">SUM(F104:AJ104)/8*1.5</f>
        <v>0</v>
      </c>
      <c r="AM103" s="380">
        <f t="shared" ref="AM103" si="68">SUMIF($F$6:$AJ$6,"C.Nhật",$F103:$AJ104)/8*2</f>
        <v>0</v>
      </c>
      <c r="AN103" s="382">
        <f t="shared" ref="AN103" si="69">SUM(AK103:AM104)</f>
        <v>26</v>
      </c>
      <c r="AO103" s="384">
        <v>0</v>
      </c>
      <c r="AP103" s="382"/>
      <c r="AQ103" s="382"/>
      <c r="AR103" s="382"/>
      <c r="AS103" s="372"/>
      <c r="AT103" s="286"/>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c r="AK104" s="379"/>
      <c r="AL104" s="379"/>
      <c r="AM104" s="381"/>
      <c r="AN104" s="383"/>
      <c r="AO104" s="385"/>
      <c r="AP104" s="383"/>
      <c r="AQ104" s="383"/>
      <c r="AR104" s="383"/>
      <c r="AS104" s="373"/>
      <c r="AT104" s="286"/>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6</v>
      </c>
      <c r="B105" s="386" t="s">
        <v>101</v>
      </c>
      <c r="C105" s="374" t="str">
        <f>VLOOKUP(B105,DS,2,0)</f>
        <v>Huỳnh Thị Bé Thi</v>
      </c>
      <c r="D105" s="376" t="str">
        <f>VLOOKUP(B105,DS,3,0)</f>
        <v>Công nhân</v>
      </c>
      <c r="E105" s="79" t="s">
        <v>33</v>
      </c>
      <c r="F105" s="193"/>
      <c r="G105" s="193">
        <v>8</v>
      </c>
      <c r="H105" s="193">
        <v>8</v>
      </c>
      <c r="I105" s="193"/>
      <c r="J105" s="193">
        <v>8</v>
      </c>
      <c r="K105" s="193">
        <v>8</v>
      </c>
      <c r="L105" s="193">
        <v>8</v>
      </c>
      <c r="M105" s="193">
        <v>8</v>
      </c>
      <c r="N105" s="193">
        <v>8</v>
      </c>
      <c r="O105" s="193">
        <v>8</v>
      </c>
      <c r="P105" s="193"/>
      <c r="Q105" s="193">
        <v>8</v>
      </c>
      <c r="R105" s="193">
        <v>8</v>
      </c>
      <c r="S105" s="193">
        <v>8</v>
      </c>
      <c r="T105" s="193">
        <v>8</v>
      </c>
      <c r="U105" s="193">
        <v>8</v>
      </c>
      <c r="V105" s="193">
        <v>8</v>
      </c>
      <c r="W105" s="193"/>
      <c r="X105" s="193">
        <v>8</v>
      </c>
      <c r="Y105" s="193">
        <v>8</v>
      </c>
      <c r="Z105" s="193">
        <v>8</v>
      </c>
      <c r="AA105" s="193">
        <v>8</v>
      </c>
      <c r="AB105" s="193">
        <v>8</v>
      </c>
      <c r="AC105" s="193">
        <v>8</v>
      </c>
      <c r="AD105" s="193"/>
      <c r="AE105" s="193">
        <v>8</v>
      </c>
      <c r="AF105" s="193">
        <v>8</v>
      </c>
      <c r="AG105" s="193">
        <v>8</v>
      </c>
      <c r="AH105" s="193">
        <v>8</v>
      </c>
      <c r="AI105" s="193">
        <v>8</v>
      </c>
      <c r="AJ105" s="193">
        <v>8</v>
      </c>
      <c r="AK105" s="378">
        <f t="shared" ref="AK105" si="70">((SUM(F105:AJ105))/8)-(SUMIF($F$6:$AJ$6,"C.Nhật",F105:AJ105)/8)</f>
        <v>26</v>
      </c>
      <c r="AL105" s="378">
        <f t="shared" ref="AL105" si="71">SUM(F106:AJ106)/8*1.5</f>
        <v>0</v>
      </c>
      <c r="AM105" s="380">
        <f t="shared" ref="AM105" si="72">SUMIF($F$6:$AJ$6,"C.Nhật",$F105:$AJ106)/8*2</f>
        <v>0</v>
      </c>
      <c r="AN105" s="382">
        <f t="shared" ref="AN105" si="73">SUM(AK105:AM106)</f>
        <v>26</v>
      </c>
      <c r="AO105" s="384">
        <v>0</v>
      </c>
      <c r="AP105" s="382"/>
      <c r="AQ105" s="382"/>
      <c r="AR105" s="382"/>
      <c r="AS105" s="372"/>
      <c r="AT105" s="286"/>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379"/>
      <c r="AL106" s="379"/>
      <c r="AM106" s="381"/>
      <c r="AN106" s="383"/>
      <c r="AO106" s="385"/>
      <c r="AP106" s="383"/>
      <c r="AQ106" s="383"/>
      <c r="AR106" s="383"/>
      <c r="AS106" s="373"/>
      <c r="AT106" s="286"/>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A105+1</f>
        <v>7</v>
      </c>
      <c r="B107" s="386" t="s">
        <v>102</v>
      </c>
      <c r="C107" s="374" t="str">
        <f>VLOOKUP(B107,DS,2,0)</f>
        <v>Nguyễn Thị Kim Hồng</v>
      </c>
      <c r="D107" s="376" t="str">
        <f>VLOOKUP(B107,DS,3,0)</f>
        <v>Công nhân</v>
      </c>
      <c r="E107" s="79" t="s">
        <v>33</v>
      </c>
      <c r="F107" s="193"/>
      <c r="G107" s="193">
        <v>8</v>
      </c>
      <c r="H107" s="193">
        <v>8</v>
      </c>
      <c r="I107" s="193"/>
      <c r="J107" s="193">
        <v>8</v>
      </c>
      <c r="K107" s="193">
        <v>8</v>
      </c>
      <c r="L107" s="193">
        <v>8</v>
      </c>
      <c r="M107" s="193">
        <v>8</v>
      </c>
      <c r="N107" s="193">
        <v>8</v>
      </c>
      <c r="O107" s="193">
        <v>8</v>
      </c>
      <c r="P107" s="193"/>
      <c r="Q107" s="193">
        <v>8</v>
      </c>
      <c r="R107" s="193">
        <v>8</v>
      </c>
      <c r="S107" s="193">
        <v>8</v>
      </c>
      <c r="T107" s="193">
        <v>8</v>
      </c>
      <c r="U107" s="193">
        <v>8</v>
      </c>
      <c r="V107" s="193">
        <v>8</v>
      </c>
      <c r="W107" s="193"/>
      <c r="X107" s="193">
        <v>8</v>
      </c>
      <c r="Y107" s="193">
        <v>8</v>
      </c>
      <c r="Z107" s="193">
        <v>8</v>
      </c>
      <c r="AA107" s="193">
        <v>8</v>
      </c>
      <c r="AB107" s="193">
        <v>8</v>
      </c>
      <c r="AC107" s="193">
        <v>8</v>
      </c>
      <c r="AD107" s="193"/>
      <c r="AE107" s="193">
        <v>8</v>
      </c>
      <c r="AF107" s="193">
        <v>8</v>
      </c>
      <c r="AG107" s="193">
        <v>8</v>
      </c>
      <c r="AH107" s="193">
        <v>8</v>
      </c>
      <c r="AI107" s="193">
        <v>8</v>
      </c>
      <c r="AJ107" s="193">
        <v>8</v>
      </c>
      <c r="AK107" s="378">
        <f t="shared" ref="AK107" si="74">((SUM(F107:AJ107))/8)-(SUMIF($F$6:$AJ$6,"C.Nhật",F107:AJ107)/8)</f>
        <v>26</v>
      </c>
      <c r="AL107" s="378">
        <f t="shared" ref="AL107" si="75">SUM(F108:AJ108)/8*1.5</f>
        <v>0</v>
      </c>
      <c r="AM107" s="380">
        <f t="shared" ref="AM107" si="76">SUMIF($F$6:$AJ$6,"C.Nhật",$F107:$AJ108)/8*2</f>
        <v>0</v>
      </c>
      <c r="AN107" s="382">
        <f t="shared" ref="AN107" si="77">SUM(AK107:AM108)</f>
        <v>26</v>
      </c>
      <c r="AO107" s="384">
        <v>0</v>
      </c>
      <c r="AP107" s="382"/>
      <c r="AQ107" s="382"/>
      <c r="AR107" s="382"/>
      <c r="AS107" s="372"/>
      <c r="AT107" s="286"/>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c r="AK108" s="379"/>
      <c r="AL108" s="379"/>
      <c r="AM108" s="381"/>
      <c r="AN108" s="383"/>
      <c r="AO108" s="385"/>
      <c r="AP108" s="383"/>
      <c r="AQ108" s="383"/>
      <c r="AR108" s="383"/>
      <c r="AS108" s="373"/>
      <c r="AT108" s="286"/>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8</v>
      </c>
      <c r="B109" s="386" t="s">
        <v>103</v>
      </c>
      <c r="C109" s="374" t="str">
        <f>VLOOKUP(B109,DS,2,0)</f>
        <v>Nguyễn Thị Lựu</v>
      </c>
      <c r="D109" s="376" t="str">
        <f>VLOOKUP(B109,DS,3,0)</f>
        <v>Công nhân</v>
      </c>
      <c r="E109" s="79" t="s">
        <v>33</v>
      </c>
      <c r="F109" s="193"/>
      <c r="G109" s="193">
        <v>8</v>
      </c>
      <c r="H109" s="193">
        <v>8</v>
      </c>
      <c r="I109" s="193"/>
      <c r="J109" s="193">
        <v>8</v>
      </c>
      <c r="K109" s="193">
        <v>8</v>
      </c>
      <c r="L109" s="193">
        <v>8</v>
      </c>
      <c r="M109" s="193">
        <v>8</v>
      </c>
      <c r="N109" s="193">
        <v>8</v>
      </c>
      <c r="O109" s="193">
        <v>8</v>
      </c>
      <c r="P109" s="193"/>
      <c r="Q109" s="193">
        <v>8</v>
      </c>
      <c r="R109" s="193">
        <v>8</v>
      </c>
      <c r="S109" s="193">
        <v>8</v>
      </c>
      <c r="T109" s="193">
        <v>8</v>
      </c>
      <c r="U109" s="193">
        <v>8</v>
      </c>
      <c r="V109" s="193">
        <v>8</v>
      </c>
      <c r="W109" s="193"/>
      <c r="X109" s="193">
        <v>8</v>
      </c>
      <c r="Y109" s="193">
        <v>8</v>
      </c>
      <c r="Z109" s="193">
        <v>8</v>
      </c>
      <c r="AA109" s="193">
        <v>8</v>
      </c>
      <c r="AB109" s="193">
        <v>8</v>
      </c>
      <c r="AC109" s="193">
        <v>8</v>
      </c>
      <c r="AD109" s="193"/>
      <c r="AE109" s="193">
        <v>8</v>
      </c>
      <c r="AF109" s="193">
        <v>8</v>
      </c>
      <c r="AG109" s="193">
        <v>8</v>
      </c>
      <c r="AH109" s="193">
        <v>8</v>
      </c>
      <c r="AI109" s="193">
        <v>8</v>
      </c>
      <c r="AJ109" s="193">
        <v>8</v>
      </c>
      <c r="AK109" s="378">
        <f t="shared" ref="AK109" si="78">((SUM(F109:AJ109))/8)-(SUMIF($F$6:$AJ$6,"C.Nhật",F109:AJ109)/8)</f>
        <v>26</v>
      </c>
      <c r="AL109" s="378">
        <f t="shared" ref="AL109" si="79">SUM(F110:AJ110)/8*1.5</f>
        <v>0</v>
      </c>
      <c r="AM109" s="380">
        <f t="shared" ref="AM109" si="80">SUMIF($F$6:$AJ$6,"C.Nhật",$F109:$AJ110)/8*2</f>
        <v>0</v>
      </c>
      <c r="AN109" s="382">
        <f t="shared" ref="AN109" si="81">SUM(AK109:AM110)</f>
        <v>26</v>
      </c>
      <c r="AO109" s="384">
        <v>0</v>
      </c>
      <c r="AP109" s="382"/>
      <c r="AQ109" s="382"/>
      <c r="AR109" s="382"/>
      <c r="AS109" s="372"/>
      <c r="AT109" s="286"/>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379"/>
      <c r="AL110" s="379"/>
      <c r="AM110" s="381"/>
      <c r="AN110" s="383"/>
      <c r="AO110" s="385"/>
      <c r="AP110" s="383"/>
      <c r="AQ110" s="383"/>
      <c r="AR110" s="383"/>
      <c r="AS110" s="373"/>
      <c r="AT110" s="286"/>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v>9</v>
      </c>
      <c r="B111" s="386" t="s">
        <v>104</v>
      </c>
      <c r="C111" s="374" t="str">
        <f>VLOOKUP(B111,DS,2,0)</f>
        <v>Lý Thị Được</v>
      </c>
      <c r="D111" s="376" t="str">
        <f>VLOOKUP(B111,DS,3,0)</f>
        <v>Công nhân</v>
      </c>
      <c r="E111" s="79" t="s">
        <v>33</v>
      </c>
      <c r="F111" s="193"/>
      <c r="G111" s="193">
        <v>8</v>
      </c>
      <c r="H111" s="193">
        <v>8</v>
      </c>
      <c r="I111" s="193"/>
      <c r="J111" s="193">
        <v>8</v>
      </c>
      <c r="K111" s="193">
        <v>8</v>
      </c>
      <c r="L111" s="193">
        <v>8</v>
      </c>
      <c r="M111" s="193">
        <v>8</v>
      </c>
      <c r="N111" s="193">
        <v>8</v>
      </c>
      <c r="O111" s="193">
        <v>8</v>
      </c>
      <c r="P111" s="193"/>
      <c r="Q111" s="193">
        <v>8</v>
      </c>
      <c r="R111" s="193">
        <v>8</v>
      </c>
      <c r="S111" s="193">
        <v>8</v>
      </c>
      <c r="T111" s="193">
        <v>8</v>
      </c>
      <c r="U111" s="193">
        <v>8</v>
      </c>
      <c r="V111" s="193">
        <v>8</v>
      </c>
      <c r="W111" s="193"/>
      <c r="X111" s="193">
        <v>8</v>
      </c>
      <c r="Y111" s="193">
        <v>8</v>
      </c>
      <c r="Z111" s="193">
        <v>8</v>
      </c>
      <c r="AA111" s="193">
        <v>8</v>
      </c>
      <c r="AB111" s="193">
        <v>8</v>
      </c>
      <c r="AC111" s="193">
        <v>8</v>
      </c>
      <c r="AD111" s="193"/>
      <c r="AE111" s="193">
        <v>8</v>
      </c>
      <c r="AF111" s="193">
        <v>8</v>
      </c>
      <c r="AG111" s="193">
        <v>8</v>
      </c>
      <c r="AH111" s="193">
        <v>8</v>
      </c>
      <c r="AI111" s="193">
        <v>8</v>
      </c>
      <c r="AJ111" s="193">
        <v>8</v>
      </c>
      <c r="AK111" s="378">
        <f t="shared" ref="AK111" si="82">((SUM(F111:AJ111))/8)-(SUMIF($F$6:$AJ$6,"C.Nhật",F111:AJ111)/8)</f>
        <v>26</v>
      </c>
      <c r="AL111" s="378">
        <f t="shared" ref="AL111" si="83">SUM(F112:AJ112)/8*1.5</f>
        <v>0</v>
      </c>
      <c r="AM111" s="380">
        <f t="shared" ref="AM111" si="84">SUMIF($F$6:$AJ$6,"C.Nhật",$F111:$AJ112)/8*2</f>
        <v>0</v>
      </c>
      <c r="AN111" s="382">
        <f t="shared" ref="AN111" si="85">SUM(AK111:AM112)</f>
        <v>26</v>
      </c>
      <c r="AO111" s="384">
        <v>0</v>
      </c>
      <c r="AP111" s="382"/>
      <c r="AQ111" s="382"/>
      <c r="AR111" s="382"/>
      <c r="AS111" s="372"/>
      <c r="AT111" s="286"/>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379"/>
      <c r="AL112" s="379"/>
      <c r="AM112" s="381"/>
      <c r="AN112" s="383"/>
      <c r="AO112" s="385"/>
      <c r="AP112" s="383"/>
      <c r="AQ112" s="383"/>
      <c r="AR112" s="383"/>
      <c r="AS112" s="373"/>
      <c r="AT112" s="286"/>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A111+1</f>
        <v>10</v>
      </c>
      <c r="B113" s="386" t="s">
        <v>105</v>
      </c>
      <c r="C113" s="374" t="str">
        <f>VLOOKUP(B113,DS,2,0)</f>
        <v>Lý La Quan</v>
      </c>
      <c r="D113" s="376" t="str">
        <f>VLOOKUP(B113,DS,3,0)</f>
        <v>Công nhân</v>
      </c>
      <c r="E113" s="79" t="s">
        <v>33</v>
      </c>
      <c r="F113" s="193"/>
      <c r="G113" s="193">
        <v>8</v>
      </c>
      <c r="H113" s="193">
        <v>8</v>
      </c>
      <c r="I113" s="193"/>
      <c r="J113" s="193">
        <v>8</v>
      </c>
      <c r="K113" s="193">
        <v>8</v>
      </c>
      <c r="L113" s="193">
        <v>8</v>
      </c>
      <c r="M113" s="193">
        <v>8</v>
      </c>
      <c r="N113" s="193">
        <v>8</v>
      </c>
      <c r="O113" s="193">
        <v>8</v>
      </c>
      <c r="P113" s="193"/>
      <c r="Q113" s="193">
        <v>8</v>
      </c>
      <c r="R113" s="193">
        <v>8</v>
      </c>
      <c r="S113" s="193">
        <v>8</v>
      </c>
      <c r="T113" s="193">
        <v>8</v>
      </c>
      <c r="U113" s="193">
        <v>8</v>
      </c>
      <c r="V113" s="193">
        <v>8</v>
      </c>
      <c r="W113" s="193"/>
      <c r="X113" s="193">
        <v>8</v>
      </c>
      <c r="Y113" s="193">
        <v>8</v>
      </c>
      <c r="Z113" s="193">
        <v>8</v>
      </c>
      <c r="AA113" s="193">
        <v>8</v>
      </c>
      <c r="AB113" s="193">
        <v>8</v>
      </c>
      <c r="AC113" s="193">
        <v>8</v>
      </c>
      <c r="AD113" s="193"/>
      <c r="AE113" s="193">
        <v>8</v>
      </c>
      <c r="AF113" s="193">
        <v>8</v>
      </c>
      <c r="AG113" s="193">
        <v>8</v>
      </c>
      <c r="AH113" s="193">
        <v>8</v>
      </c>
      <c r="AI113" s="193">
        <v>8</v>
      </c>
      <c r="AJ113" s="193">
        <v>8</v>
      </c>
      <c r="AK113" s="378">
        <f t="shared" ref="AK113" si="86">((SUM(F113:AJ113))/8)-(SUMIF($F$6:$AJ$6,"C.Nhật",F113:AJ113)/8)</f>
        <v>26</v>
      </c>
      <c r="AL113" s="378">
        <f t="shared" ref="AL113" si="87">SUM(F114:AJ114)/8*1.5</f>
        <v>0</v>
      </c>
      <c r="AM113" s="380">
        <f t="shared" ref="AM113" si="88">SUMIF($F$6:$AJ$6,"C.Nhật",$F113:$AJ114)/8*2</f>
        <v>0</v>
      </c>
      <c r="AN113" s="382">
        <f t="shared" ref="AN113" si="89">SUM(AK113:AM114)</f>
        <v>26</v>
      </c>
      <c r="AO113" s="384">
        <v>0</v>
      </c>
      <c r="AP113" s="382"/>
      <c r="AQ113" s="382"/>
      <c r="AR113" s="382"/>
      <c r="AS113" s="372"/>
      <c r="AT113" s="286"/>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379"/>
      <c r="AL114" s="379"/>
      <c r="AM114" s="381"/>
      <c r="AN114" s="383"/>
      <c r="AO114" s="385"/>
      <c r="AP114" s="383"/>
      <c r="AQ114" s="383"/>
      <c r="AR114" s="383"/>
      <c r="AS114" s="373"/>
      <c r="AT114" s="286"/>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11</v>
      </c>
      <c r="B115" s="386" t="s">
        <v>106</v>
      </c>
      <c r="C115" s="374" t="str">
        <f>VLOOKUP(B115,DS,2,0)</f>
        <v>Trà Thị Soi</v>
      </c>
      <c r="D115" s="376" t="str">
        <f>VLOOKUP(B115,DS,3,0)</f>
        <v>Công nhân</v>
      </c>
      <c r="E115" s="79" t="s">
        <v>33</v>
      </c>
      <c r="F115" s="193"/>
      <c r="G115" s="193">
        <v>8</v>
      </c>
      <c r="H115" s="193">
        <v>8</v>
      </c>
      <c r="I115" s="193"/>
      <c r="J115" s="193">
        <v>8</v>
      </c>
      <c r="K115" s="193">
        <v>8</v>
      </c>
      <c r="L115" s="193">
        <v>8</v>
      </c>
      <c r="M115" s="193">
        <v>8</v>
      </c>
      <c r="N115" s="193">
        <v>8</v>
      </c>
      <c r="O115" s="193">
        <v>8</v>
      </c>
      <c r="P115" s="193"/>
      <c r="Q115" s="193">
        <v>8</v>
      </c>
      <c r="R115" s="193">
        <v>8</v>
      </c>
      <c r="S115" s="193">
        <v>8</v>
      </c>
      <c r="T115" s="193">
        <v>8</v>
      </c>
      <c r="U115" s="193">
        <v>8</v>
      </c>
      <c r="V115" s="193">
        <v>8</v>
      </c>
      <c r="W115" s="193"/>
      <c r="X115" s="193">
        <v>8</v>
      </c>
      <c r="Y115" s="193">
        <v>8</v>
      </c>
      <c r="Z115" s="193">
        <v>8</v>
      </c>
      <c r="AA115" s="193">
        <v>8</v>
      </c>
      <c r="AB115" s="193">
        <v>8</v>
      </c>
      <c r="AC115" s="193">
        <v>8</v>
      </c>
      <c r="AD115" s="193"/>
      <c r="AE115" s="193">
        <v>8</v>
      </c>
      <c r="AF115" s="193">
        <v>8</v>
      </c>
      <c r="AG115" s="193">
        <v>8</v>
      </c>
      <c r="AH115" s="193">
        <v>8</v>
      </c>
      <c r="AI115" s="193">
        <v>8</v>
      </c>
      <c r="AJ115" s="193">
        <v>8</v>
      </c>
      <c r="AK115" s="378">
        <f t="shared" ref="AK115" si="90">((SUM(F115:AJ115))/8)-(SUMIF($F$6:$AJ$6,"C.Nhật",F115:AJ115)/8)</f>
        <v>26</v>
      </c>
      <c r="AL115" s="378">
        <f t="shared" ref="AL115" si="91">SUM(F116:AJ116)/8*1.5</f>
        <v>0</v>
      </c>
      <c r="AM115" s="380">
        <f t="shared" ref="AM115" si="92">SUMIF($F$6:$AJ$6,"C.Nhật",$F115:$AJ116)/8*2</f>
        <v>0</v>
      </c>
      <c r="AN115" s="382">
        <f t="shared" ref="AN115" si="93">SUM(AK115:AM116)</f>
        <v>26</v>
      </c>
      <c r="AO115" s="384">
        <v>0</v>
      </c>
      <c r="AP115" s="382"/>
      <c r="AQ115" s="382"/>
      <c r="AR115" s="382"/>
      <c r="AS115" s="372"/>
      <c r="AT115" s="286"/>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c r="AK116" s="379"/>
      <c r="AL116" s="379"/>
      <c r="AM116" s="381"/>
      <c r="AN116" s="383"/>
      <c r="AO116" s="385"/>
      <c r="AP116" s="383"/>
      <c r="AQ116" s="383"/>
      <c r="AR116" s="383"/>
      <c r="AS116" s="373"/>
      <c r="AT116" s="286"/>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A115+1</f>
        <v>12</v>
      </c>
      <c r="B117" s="386" t="s">
        <v>107</v>
      </c>
      <c r="C117" s="374" t="str">
        <f>VLOOKUP(B117,DS,2,0)</f>
        <v>Nguyễn Thị Diễm Hương</v>
      </c>
      <c r="D117" s="376" t="str">
        <f>VLOOKUP(B117,DS,3,0)</f>
        <v>Công nhân</v>
      </c>
      <c r="E117" s="79" t="s">
        <v>33</v>
      </c>
      <c r="F117" s="193"/>
      <c r="G117" s="193">
        <v>8</v>
      </c>
      <c r="H117" s="193">
        <v>8</v>
      </c>
      <c r="I117" s="193"/>
      <c r="J117" s="193">
        <v>8</v>
      </c>
      <c r="K117" s="193">
        <v>8</v>
      </c>
      <c r="L117" s="193">
        <v>8</v>
      </c>
      <c r="M117" s="193">
        <v>8</v>
      </c>
      <c r="N117" s="193">
        <v>8</v>
      </c>
      <c r="O117" s="193">
        <v>8</v>
      </c>
      <c r="P117" s="193"/>
      <c r="Q117" s="193">
        <v>8</v>
      </c>
      <c r="R117" s="193">
        <v>8</v>
      </c>
      <c r="S117" s="193">
        <v>8</v>
      </c>
      <c r="T117" s="193">
        <v>8</v>
      </c>
      <c r="U117" s="193">
        <v>8</v>
      </c>
      <c r="V117" s="193">
        <v>8</v>
      </c>
      <c r="W117" s="193"/>
      <c r="X117" s="193">
        <v>8</v>
      </c>
      <c r="Y117" s="193">
        <v>8</v>
      </c>
      <c r="Z117" s="193">
        <v>8</v>
      </c>
      <c r="AA117" s="193">
        <v>8</v>
      </c>
      <c r="AB117" s="193">
        <v>8</v>
      </c>
      <c r="AC117" s="193">
        <v>8</v>
      </c>
      <c r="AD117" s="193"/>
      <c r="AE117" s="193">
        <v>8</v>
      </c>
      <c r="AF117" s="193">
        <v>8</v>
      </c>
      <c r="AG117" s="193">
        <v>8</v>
      </c>
      <c r="AH117" s="193">
        <v>8</v>
      </c>
      <c r="AI117" s="193">
        <v>8</v>
      </c>
      <c r="AJ117" s="193">
        <v>8</v>
      </c>
      <c r="AK117" s="378">
        <f t="shared" ref="AK117" si="94">((SUM(F117:AJ117))/8)-(SUMIF($F$6:$AJ$6,"C.Nhật",F117:AJ117)/8)</f>
        <v>26</v>
      </c>
      <c r="AL117" s="378">
        <f t="shared" ref="AL117" si="95">SUM(F118:AJ118)/8*1.5</f>
        <v>0</v>
      </c>
      <c r="AM117" s="380">
        <f t="shared" ref="AM117" si="96">SUMIF($F$6:$AJ$6,"C.Nhật",$F117:$AJ118)/8*2</f>
        <v>0</v>
      </c>
      <c r="AN117" s="382">
        <f t="shared" ref="AN117" si="97">SUM(AK117:AM118)</f>
        <v>26</v>
      </c>
      <c r="AO117" s="384">
        <v>0</v>
      </c>
      <c r="AP117" s="382"/>
      <c r="AQ117" s="382"/>
      <c r="AR117" s="382"/>
      <c r="AS117" s="372"/>
      <c r="AT117" s="286"/>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c r="AK118" s="379"/>
      <c r="AL118" s="379"/>
      <c r="AM118" s="381"/>
      <c r="AN118" s="383"/>
      <c r="AO118" s="385"/>
      <c r="AP118" s="383"/>
      <c r="AQ118" s="383"/>
      <c r="AR118" s="383"/>
      <c r="AS118" s="373"/>
      <c r="AT118" s="286"/>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A117+1</f>
        <v>13</v>
      </c>
      <c r="B119" s="386" t="s">
        <v>108</v>
      </c>
      <c r="C119" s="374" t="str">
        <f>VLOOKUP(B119,DS,2,0)</f>
        <v>Sơn Thị Muỗi Tron</v>
      </c>
      <c r="D119" s="376" t="str">
        <f>VLOOKUP(B119,DS,3,0)</f>
        <v>Công nhân</v>
      </c>
      <c r="E119" s="79" t="s">
        <v>33</v>
      </c>
      <c r="F119" s="193"/>
      <c r="G119" s="193">
        <v>8</v>
      </c>
      <c r="H119" s="193">
        <v>8</v>
      </c>
      <c r="I119" s="193"/>
      <c r="J119" s="193">
        <v>8</v>
      </c>
      <c r="K119" s="193">
        <v>8</v>
      </c>
      <c r="L119" s="193">
        <v>8</v>
      </c>
      <c r="M119" s="193">
        <v>8</v>
      </c>
      <c r="N119" s="193">
        <v>8</v>
      </c>
      <c r="O119" s="193">
        <v>8</v>
      </c>
      <c r="P119" s="193"/>
      <c r="Q119" s="193">
        <v>8</v>
      </c>
      <c r="R119" s="193">
        <v>8</v>
      </c>
      <c r="S119" s="193">
        <v>8</v>
      </c>
      <c r="T119" s="193">
        <v>8</v>
      </c>
      <c r="U119" s="193">
        <v>8</v>
      </c>
      <c r="V119" s="193">
        <v>8</v>
      </c>
      <c r="W119" s="193"/>
      <c r="X119" s="193">
        <v>8</v>
      </c>
      <c r="Y119" s="193">
        <v>8</v>
      </c>
      <c r="Z119" s="193">
        <v>8</v>
      </c>
      <c r="AA119" s="193">
        <v>8</v>
      </c>
      <c r="AB119" s="193">
        <v>8</v>
      </c>
      <c r="AC119" s="193">
        <v>8</v>
      </c>
      <c r="AD119" s="193"/>
      <c r="AE119" s="193">
        <v>8</v>
      </c>
      <c r="AF119" s="193">
        <v>8</v>
      </c>
      <c r="AG119" s="193">
        <v>8</v>
      </c>
      <c r="AH119" s="193">
        <v>8</v>
      </c>
      <c r="AI119" s="193">
        <v>8</v>
      </c>
      <c r="AJ119" s="193">
        <v>8</v>
      </c>
      <c r="AK119" s="378">
        <f t="shared" ref="AK119" si="98">((SUM(F119:AJ119))/8)-(SUMIF($F$6:$AJ$6,"C.Nhật",F119:AJ119)/8)</f>
        <v>26</v>
      </c>
      <c r="AL119" s="378">
        <f t="shared" ref="AL119" si="99">SUM(F120:AJ120)/8*1.5</f>
        <v>0</v>
      </c>
      <c r="AM119" s="380">
        <f t="shared" ref="AM119" si="100">SUMIF($F$6:$AJ$6,"C.Nhật",$F119:$AJ120)/8*2</f>
        <v>0</v>
      </c>
      <c r="AN119" s="382">
        <f t="shared" ref="AN119" si="101">SUM(AK119:AM120)</f>
        <v>26</v>
      </c>
      <c r="AO119" s="384">
        <v>0</v>
      </c>
      <c r="AP119" s="382"/>
      <c r="AQ119" s="382"/>
      <c r="AR119" s="382"/>
      <c r="AS119" s="372"/>
      <c r="AT119" s="286"/>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c r="AK120" s="379"/>
      <c r="AL120" s="379"/>
      <c r="AM120" s="381"/>
      <c r="AN120" s="383"/>
      <c r="AO120" s="385"/>
      <c r="AP120" s="383"/>
      <c r="AQ120" s="383"/>
      <c r="AR120" s="383"/>
      <c r="AS120" s="373"/>
      <c r="AT120" s="286"/>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A119+1</f>
        <v>14</v>
      </c>
      <c r="B121" s="386" t="s">
        <v>109</v>
      </c>
      <c r="C121" s="374" t="str">
        <f>VLOOKUP(B121,DS,2,0)</f>
        <v>Sơn Thị Thương</v>
      </c>
      <c r="D121" s="376" t="str">
        <f>VLOOKUP(B121,DS,3,0)</f>
        <v>Công nhân</v>
      </c>
      <c r="E121" s="79" t="s">
        <v>33</v>
      </c>
      <c r="F121" s="193"/>
      <c r="G121" s="193">
        <v>8</v>
      </c>
      <c r="H121" s="193">
        <v>8</v>
      </c>
      <c r="I121" s="193"/>
      <c r="J121" s="193">
        <v>8</v>
      </c>
      <c r="K121" s="193">
        <v>8</v>
      </c>
      <c r="L121" s="193">
        <v>8</v>
      </c>
      <c r="M121" s="193">
        <v>8</v>
      </c>
      <c r="N121" s="193">
        <v>8</v>
      </c>
      <c r="O121" s="193">
        <v>8</v>
      </c>
      <c r="P121" s="193"/>
      <c r="Q121" s="193">
        <v>8</v>
      </c>
      <c r="R121" s="193">
        <v>8</v>
      </c>
      <c r="S121" s="193">
        <v>8</v>
      </c>
      <c r="T121" s="193">
        <v>8</v>
      </c>
      <c r="U121" s="193">
        <v>8</v>
      </c>
      <c r="V121" s="193">
        <v>8</v>
      </c>
      <c r="W121" s="193"/>
      <c r="X121" s="193">
        <v>8</v>
      </c>
      <c r="Y121" s="193">
        <v>8</v>
      </c>
      <c r="Z121" s="193">
        <v>8</v>
      </c>
      <c r="AA121" s="193">
        <v>8</v>
      </c>
      <c r="AB121" s="193">
        <v>8</v>
      </c>
      <c r="AC121" s="193">
        <v>8</v>
      </c>
      <c r="AD121" s="193"/>
      <c r="AE121" s="193">
        <v>8</v>
      </c>
      <c r="AF121" s="193">
        <v>8</v>
      </c>
      <c r="AG121" s="193">
        <v>8</v>
      </c>
      <c r="AH121" s="193">
        <v>8</v>
      </c>
      <c r="AI121" s="193">
        <v>8</v>
      </c>
      <c r="AJ121" s="193">
        <v>8</v>
      </c>
      <c r="AK121" s="378">
        <f t="shared" ref="AK121" si="102">((SUM(F121:AJ121))/8)-(SUMIF($F$6:$AJ$6,"C.Nhật",F121:AJ121)/8)</f>
        <v>26</v>
      </c>
      <c r="AL121" s="378">
        <f t="shared" ref="AL121" si="103">SUM(F122:AJ122)/8*1.5</f>
        <v>0</v>
      </c>
      <c r="AM121" s="380">
        <f t="shared" ref="AM121" si="104">SUMIF($F$6:$AJ$6,"C.Nhật",$F121:$AJ122)/8*2</f>
        <v>0</v>
      </c>
      <c r="AN121" s="382">
        <f t="shared" ref="AN121" si="105">SUM(AK121:AM122)</f>
        <v>26</v>
      </c>
      <c r="AO121" s="384">
        <v>0</v>
      </c>
      <c r="AP121" s="382"/>
      <c r="AQ121" s="382"/>
      <c r="AR121" s="382"/>
      <c r="AS121" s="372"/>
      <c r="AT121" s="286"/>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c r="AK122" s="379"/>
      <c r="AL122" s="379"/>
      <c r="AM122" s="381"/>
      <c r="AN122" s="383"/>
      <c r="AO122" s="385"/>
      <c r="AP122" s="383"/>
      <c r="AQ122" s="383"/>
      <c r="AR122" s="383"/>
      <c r="AS122" s="373"/>
      <c r="AT122" s="286"/>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A121+1</f>
        <v>15</v>
      </c>
      <c r="B123" s="386" t="s">
        <v>110</v>
      </c>
      <c r="C123" s="374" t="str">
        <f>VLOOKUP(B123,DS,2,0)</f>
        <v>Thạch Thị Som Ươne</v>
      </c>
      <c r="D123" s="376" t="str">
        <f>VLOOKUP(B123,DS,3,0)</f>
        <v>Công nhân</v>
      </c>
      <c r="E123" s="79" t="s">
        <v>33</v>
      </c>
      <c r="F123" s="193"/>
      <c r="G123" s="193">
        <v>8</v>
      </c>
      <c r="H123" s="193">
        <v>8</v>
      </c>
      <c r="I123" s="193"/>
      <c r="J123" s="193">
        <v>8</v>
      </c>
      <c r="K123" s="193">
        <v>8</v>
      </c>
      <c r="L123" s="193">
        <v>8</v>
      </c>
      <c r="M123" s="193">
        <v>8</v>
      </c>
      <c r="N123" s="193">
        <v>8</v>
      </c>
      <c r="O123" s="193">
        <v>8</v>
      </c>
      <c r="P123" s="193"/>
      <c r="Q123" s="193">
        <v>8</v>
      </c>
      <c r="R123" s="193">
        <v>8</v>
      </c>
      <c r="S123" s="193">
        <v>8</v>
      </c>
      <c r="T123" s="193">
        <v>8</v>
      </c>
      <c r="U123" s="193">
        <v>8</v>
      </c>
      <c r="V123" s="193">
        <v>8</v>
      </c>
      <c r="W123" s="193"/>
      <c r="X123" s="193">
        <v>8</v>
      </c>
      <c r="Y123" s="193">
        <v>8</v>
      </c>
      <c r="Z123" s="193">
        <v>8</v>
      </c>
      <c r="AA123" s="193">
        <v>8</v>
      </c>
      <c r="AB123" s="193">
        <v>8</v>
      </c>
      <c r="AC123" s="193">
        <v>8</v>
      </c>
      <c r="AD123" s="193"/>
      <c r="AE123" s="193">
        <v>8</v>
      </c>
      <c r="AF123" s="193">
        <v>8</v>
      </c>
      <c r="AG123" s="193">
        <v>8</v>
      </c>
      <c r="AH123" s="193">
        <v>8</v>
      </c>
      <c r="AI123" s="193">
        <v>8</v>
      </c>
      <c r="AJ123" s="193">
        <v>8</v>
      </c>
      <c r="AK123" s="378">
        <f t="shared" ref="AK123" si="106">((SUM(F123:AJ123))/8)-(SUMIF($F$6:$AJ$6,"C.Nhật",F123:AJ123)/8)</f>
        <v>26</v>
      </c>
      <c r="AL123" s="378">
        <f t="shared" ref="AL123" si="107">SUM(F124:AJ124)/8*1.5</f>
        <v>0</v>
      </c>
      <c r="AM123" s="380">
        <f t="shared" ref="AM123" si="108">SUMIF($F$6:$AJ$6,"C.Nhật",$F123:$AJ124)/8*2</f>
        <v>0</v>
      </c>
      <c r="AN123" s="382">
        <f t="shared" ref="AN123" si="109">SUM(AK123:AM124)</f>
        <v>26</v>
      </c>
      <c r="AO123" s="384">
        <v>0</v>
      </c>
      <c r="AP123" s="382"/>
      <c r="AQ123" s="382"/>
      <c r="AR123" s="382"/>
      <c r="AS123" s="372"/>
      <c r="AT123" s="286"/>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379"/>
      <c r="AL124" s="379"/>
      <c r="AM124" s="381"/>
      <c r="AN124" s="383"/>
      <c r="AO124" s="385"/>
      <c r="AP124" s="383"/>
      <c r="AQ124" s="383"/>
      <c r="AR124" s="383"/>
      <c r="AS124" s="373"/>
      <c r="AT124" s="286"/>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A123+1</f>
        <v>16</v>
      </c>
      <c r="B125" s="386" t="s">
        <v>111</v>
      </c>
      <c r="C125" s="374" t="str">
        <f>VLOOKUP(B125,DS,2,0)</f>
        <v>Huỳnh Thị Như</v>
      </c>
      <c r="D125" s="376" t="str">
        <f>VLOOKUP(B125,DS,3,0)</f>
        <v>Công nhân</v>
      </c>
      <c r="E125" s="79" t="s">
        <v>33</v>
      </c>
      <c r="F125" s="193"/>
      <c r="G125" s="193">
        <v>8</v>
      </c>
      <c r="H125" s="193">
        <v>8</v>
      </c>
      <c r="I125" s="193"/>
      <c r="J125" s="193">
        <v>8</v>
      </c>
      <c r="K125" s="193">
        <v>8</v>
      </c>
      <c r="L125" s="193">
        <v>8</v>
      </c>
      <c r="M125" s="193">
        <v>8</v>
      </c>
      <c r="N125" s="193">
        <v>8</v>
      </c>
      <c r="O125" s="193">
        <v>8</v>
      </c>
      <c r="P125" s="193"/>
      <c r="Q125" s="193">
        <v>8</v>
      </c>
      <c r="R125" s="193">
        <v>8</v>
      </c>
      <c r="S125" s="193">
        <v>8</v>
      </c>
      <c r="T125" s="193">
        <v>8</v>
      </c>
      <c r="U125" s="193">
        <v>8</v>
      </c>
      <c r="V125" s="193">
        <v>8</v>
      </c>
      <c r="W125" s="193"/>
      <c r="X125" s="193">
        <v>8</v>
      </c>
      <c r="Y125" s="193">
        <v>8</v>
      </c>
      <c r="Z125" s="193">
        <v>8</v>
      </c>
      <c r="AA125" s="193">
        <v>8</v>
      </c>
      <c r="AB125" s="193">
        <v>8</v>
      </c>
      <c r="AC125" s="193">
        <v>8</v>
      </c>
      <c r="AD125" s="193"/>
      <c r="AE125" s="193">
        <v>8</v>
      </c>
      <c r="AF125" s="193">
        <v>8</v>
      </c>
      <c r="AG125" s="193">
        <v>8</v>
      </c>
      <c r="AH125" s="193">
        <v>8</v>
      </c>
      <c r="AI125" s="193">
        <v>8</v>
      </c>
      <c r="AJ125" s="193">
        <v>8</v>
      </c>
      <c r="AK125" s="378">
        <f t="shared" ref="AK125" si="110">((SUM(F125:AJ125))/8)-(SUMIF($F$6:$AJ$6,"C.Nhật",F125:AJ125)/8)</f>
        <v>26</v>
      </c>
      <c r="AL125" s="378">
        <f t="shared" ref="AL125" si="111">SUM(F126:AJ126)/8*1.5</f>
        <v>0</v>
      </c>
      <c r="AM125" s="380">
        <f t="shared" ref="AM125" si="112">SUMIF($F$6:$AJ$6,"C.Nhật",$F125:$AJ126)/8*2</f>
        <v>0</v>
      </c>
      <c r="AN125" s="382">
        <f t="shared" ref="AN125" si="113">SUM(AK125:AM126)</f>
        <v>26</v>
      </c>
      <c r="AO125" s="384">
        <v>0</v>
      </c>
      <c r="AP125" s="382"/>
      <c r="AQ125" s="382"/>
      <c r="AR125" s="382"/>
      <c r="AS125" s="372"/>
      <c r="AT125" s="286"/>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c r="AK126" s="379"/>
      <c r="AL126" s="379"/>
      <c r="AM126" s="381"/>
      <c r="AN126" s="383"/>
      <c r="AO126" s="385"/>
      <c r="AP126" s="383"/>
      <c r="AQ126" s="383"/>
      <c r="AR126" s="383"/>
      <c r="AS126" s="373"/>
      <c r="AT126" s="286"/>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A125+1</f>
        <v>17</v>
      </c>
      <c r="B127" s="386" t="s">
        <v>112</v>
      </c>
      <c r="C127" s="374" t="str">
        <f>VLOOKUP(B127,DS,2,0)</f>
        <v>Sơn Thị Chành Ny</v>
      </c>
      <c r="D127" s="376" t="str">
        <f>VLOOKUP(B127,DS,3,0)</f>
        <v>Công nhân</v>
      </c>
      <c r="E127" s="79" t="s">
        <v>33</v>
      </c>
      <c r="F127" s="193"/>
      <c r="G127" s="193">
        <v>8</v>
      </c>
      <c r="H127" s="193">
        <v>8</v>
      </c>
      <c r="I127" s="193"/>
      <c r="J127" s="193">
        <v>8</v>
      </c>
      <c r="K127" s="193">
        <v>8</v>
      </c>
      <c r="L127" s="193">
        <v>8</v>
      </c>
      <c r="M127" s="193">
        <v>8</v>
      </c>
      <c r="N127" s="193">
        <v>8</v>
      </c>
      <c r="O127" s="193">
        <v>8</v>
      </c>
      <c r="P127" s="193"/>
      <c r="Q127" s="193">
        <v>8</v>
      </c>
      <c r="R127" s="193">
        <v>8</v>
      </c>
      <c r="S127" s="193">
        <v>8</v>
      </c>
      <c r="T127" s="193">
        <v>8</v>
      </c>
      <c r="U127" s="193">
        <v>8</v>
      </c>
      <c r="V127" s="193">
        <v>8</v>
      </c>
      <c r="W127" s="193"/>
      <c r="X127" s="193">
        <v>8</v>
      </c>
      <c r="Y127" s="193">
        <v>8</v>
      </c>
      <c r="Z127" s="193">
        <v>8</v>
      </c>
      <c r="AA127" s="193">
        <v>8</v>
      </c>
      <c r="AB127" s="193">
        <v>8</v>
      </c>
      <c r="AC127" s="193">
        <v>8</v>
      </c>
      <c r="AD127" s="193"/>
      <c r="AE127" s="193">
        <v>8</v>
      </c>
      <c r="AF127" s="193">
        <v>8</v>
      </c>
      <c r="AG127" s="193">
        <v>8</v>
      </c>
      <c r="AH127" s="193">
        <v>8</v>
      </c>
      <c r="AI127" s="193">
        <v>8</v>
      </c>
      <c r="AJ127" s="193">
        <v>8</v>
      </c>
      <c r="AK127" s="378">
        <f t="shared" ref="AK127" si="114">((SUM(F127:AJ127))/8)-(SUMIF($F$6:$AJ$6,"C.Nhật",F127:AJ127)/8)</f>
        <v>26</v>
      </c>
      <c r="AL127" s="378">
        <f t="shared" ref="AL127" si="115">SUM(F128:AJ128)/8*1.5</f>
        <v>0</v>
      </c>
      <c r="AM127" s="380">
        <f t="shared" ref="AM127" si="116">SUMIF($F$6:$AJ$6,"C.Nhật",$F127:$AJ128)/8*2</f>
        <v>0</v>
      </c>
      <c r="AN127" s="382">
        <f t="shared" ref="AN127" si="117">SUM(AK127:AM128)</f>
        <v>26</v>
      </c>
      <c r="AO127" s="384">
        <v>0</v>
      </c>
      <c r="AP127" s="382"/>
      <c r="AQ127" s="382"/>
      <c r="AR127" s="382"/>
      <c r="AS127" s="372"/>
      <c r="AT127" s="286"/>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c r="AK128" s="379"/>
      <c r="AL128" s="379"/>
      <c r="AM128" s="381"/>
      <c r="AN128" s="383"/>
      <c r="AO128" s="385"/>
      <c r="AP128" s="383"/>
      <c r="AQ128" s="383"/>
      <c r="AR128" s="383"/>
      <c r="AS128" s="373"/>
      <c r="AT128" s="286"/>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A127+1</f>
        <v>18</v>
      </c>
      <c r="B129" s="386" t="s">
        <v>113</v>
      </c>
      <c r="C129" s="374" t="str">
        <f>VLOOKUP(B129,DS,2,0)</f>
        <v>Sơn Thị Chành Đa</v>
      </c>
      <c r="D129" s="376" t="str">
        <f>VLOOKUP(B129,DS,3,0)</f>
        <v>Công nhân</v>
      </c>
      <c r="E129" s="79" t="s">
        <v>33</v>
      </c>
      <c r="F129" s="193"/>
      <c r="G129" s="193">
        <v>8</v>
      </c>
      <c r="H129" s="193">
        <v>8</v>
      </c>
      <c r="I129" s="193"/>
      <c r="J129" s="193">
        <v>8</v>
      </c>
      <c r="K129" s="193">
        <v>8</v>
      </c>
      <c r="L129" s="193">
        <v>8</v>
      </c>
      <c r="M129" s="193">
        <v>8</v>
      </c>
      <c r="N129" s="193">
        <v>8</v>
      </c>
      <c r="O129" s="193">
        <v>8</v>
      </c>
      <c r="P129" s="193"/>
      <c r="Q129" s="193">
        <v>8</v>
      </c>
      <c r="R129" s="193">
        <v>8</v>
      </c>
      <c r="S129" s="193">
        <v>8</v>
      </c>
      <c r="T129" s="193">
        <v>8</v>
      </c>
      <c r="U129" s="193">
        <v>8</v>
      </c>
      <c r="V129" s="193">
        <v>8</v>
      </c>
      <c r="W129" s="193"/>
      <c r="X129" s="193">
        <v>8</v>
      </c>
      <c r="Y129" s="193">
        <v>8</v>
      </c>
      <c r="Z129" s="193">
        <v>8</v>
      </c>
      <c r="AA129" s="193">
        <v>8</v>
      </c>
      <c r="AB129" s="193">
        <v>8</v>
      </c>
      <c r="AC129" s="193">
        <v>8</v>
      </c>
      <c r="AD129" s="193"/>
      <c r="AE129" s="193">
        <v>8</v>
      </c>
      <c r="AF129" s="193">
        <v>8</v>
      </c>
      <c r="AG129" s="193">
        <v>8</v>
      </c>
      <c r="AH129" s="193">
        <v>8</v>
      </c>
      <c r="AI129" s="193">
        <v>8</v>
      </c>
      <c r="AJ129" s="193">
        <v>8</v>
      </c>
      <c r="AK129" s="378">
        <f t="shared" ref="AK129" si="118">((SUM(F129:AJ129))/8)-(SUMIF($F$6:$AJ$6,"C.Nhật",F129:AJ129)/8)</f>
        <v>26</v>
      </c>
      <c r="AL129" s="378">
        <f t="shared" ref="AL129" si="119">SUM(F130:AJ130)/8*1.5</f>
        <v>0</v>
      </c>
      <c r="AM129" s="380">
        <f t="shared" ref="AM129" si="120">SUMIF($F$6:$AJ$6,"C.Nhật",$F129:$AJ130)/8*2</f>
        <v>0</v>
      </c>
      <c r="AN129" s="382">
        <f t="shared" ref="AN129" si="121">SUM(AK129:AM130)</f>
        <v>26</v>
      </c>
      <c r="AO129" s="384">
        <v>0</v>
      </c>
      <c r="AP129" s="382"/>
      <c r="AQ129" s="382"/>
      <c r="AR129" s="382"/>
      <c r="AS129" s="372"/>
      <c r="AT129" s="286"/>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379"/>
      <c r="AL130" s="379"/>
      <c r="AM130" s="381"/>
      <c r="AN130" s="383"/>
      <c r="AO130" s="385"/>
      <c r="AP130" s="383"/>
      <c r="AQ130" s="383"/>
      <c r="AR130" s="383"/>
      <c r="AS130" s="373"/>
      <c r="AT130" s="286"/>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A129+1</f>
        <v>19</v>
      </c>
      <c r="B131" s="386" t="s">
        <v>114</v>
      </c>
      <c r="C131" s="374" t="str">
        <f>VLOOKUP(B131,DS,2,0)</f>
        <v>Trần Thị Bích Phượng</v>
      </c>
      <c r="D131" s="376" t="str">
        <f>VLOOKUP(B131,DS,3,0)</f>
        <v>Công nhân</v>
      </c>
      <c r="E131" s="79" t="s">
        <v>33</v>
      </c>
      <c r="F131" s="193"/>
      <c r="G131" s="193">
        <v>8</v>
      </c>
      <c r="H131" s="193">
        <v>8</v>
      </c>
      <c r="I131" s="193"/>
      <c r="J131" s="193">
        <v>8</v>
      </c>
      <c r="K131" s="193">
        <v>8</v>
      </c>
      <c r="L131" s="193">
        <v>8</v>
      </c>
      <c r="M131" s="193">
        <v>8</v>
      </c>
      <c r="N131" s="193">
        <v>8</v>
      </c>
      <c r="O131" s="193">
        <v>8</v>
      </c>
      <c r="P131" s="193"/>
      <c r="Q131" s="193">
        <v>8</v>
      </c>
      <c r="R131" s="193">
        <v>8</v>
      </c>
      <c r="S131" s="193">
        <v>8</v>
      </c>
      <c r="T131" s="193">
        <v>8</v>
      </c>
      <c r="U131" s="193">
        <v>8</v>
      </c>
      <c r="V131" s="193">
        <v>8</v>
      </c>
      <c r="W131" s="193"/>
      <c r="X131" s="193">
        <v>8</v>
      </c>
      <c r="Y131" s="193">
        <v>8</v>
      </c>
      <c r="Z131" s="193">
        <v>8</v>
      </c>
      <c r="AA131" s="193">
        <v>8</v>
      </c>
      <c r="AB131" s="193">
        <v>8</v>
      </c>
      <c r="AC131" s="193">
        <v>8</v>
      </c>
      <c r="AD131" s="193"/>
      <c r="AE131" s="193">
        <v>8</v>
      </c>
      <c r="AF131" s="193">
        <v>8</v>
      </c>
      <c r="AG131" s="193">
        <v>8</v>
      </c>
      <c r="AH131" s="193">
        <v>8</v>
      </c>
      <c r="AI131" s="193">
        <v>8</v>
      </c>
      <c r="AJ131" s="193">
        <v>8</v>
      </c>
      <c r="AK131" s="378">
        <f t="shared" ref="AK131" si="122">((SUM(F131:AJ131))/8)-(SUMIF($F$6:$AJ$6,"C.Nhật",F131:AJ131)/8)</f>
        <v>26</v>
      </c>
      <c r="AL131" s="378">
        <f t="shared" ref="AL131" si="123">SUM(F132:AJ132)/8*1.5</f>
        <v>0</v>
      </c>
      <c r="AM131" s="380">
        <f t="shared" ref="AM131" si="124">SUMIF($F$6:$AJ$6,"C.Nhật",$F131:$AJ132)/8*2</f>
        <v>0</v>
      </c>
      <c r="AN131" s="382">
        <f t="shared" ref="AN131" si="125">SUM(AK131:AM132)</f>
        <v>26</v>
      </c>
      <c r="AO131" s="384">
        <v>0</v>
      </c>
      <c r="AP131" s="382"/>
      <c r="AQ131" s="382"/>
      <c r="AR131" s="382"/>
      <c r="AS131" s="372"/>
      <c r="AT131" s="286"/>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379"/>
      <c r="AL132" s="379"/>
      <c r="AM132" s="381"/>
      <c r="AN132" s="383"/>
      <c r="AO132" s="385"/>
      <c r="AP132" s="383"/>
      <c r="AQ132" s="383"/>
      <c r="AR132" s="383"/>
      <c r="AS132" s="373"/>
      <c r="AT132" s="286"/>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A131+1</f>
        <v>20</v>
      </c>
      <c r="B133" s="386" t="s">
        <v>116</v>
      </c>
      <c r="C133" s="374" t="str">
        <f>VLOOKUP(B133,DS,2,0)</f>
        <v>Lâm Thị Sà Mít</v>
      </c>
      <c r="D133" s="376" t="str">
        <f>VLOOKUP(B133,DS,3,0)</f>
        <v>Công nhân</v>
      </c>
      <c r="E133" s="79" t="s">
        <v>33</v>
      </c>
      <c r="F133" s="193"/>
      <c r="G133" s="193">
        <v>8</v>
      </c>
      <c r="H133" s="193">
        <v>8</v>
      </c>
      <c r="I133" s="193"/>
      <c r="J133" s="193">
        <v>8</v>
      </c>
      <c r="K133" s="193">
        <v>8</v>
      </c>
      <c r="L133" s="193">
        <v>8</v>
      </c>
      <c r="M133" s="193">
        <v>8</v>
      </c>
      <c r="N133" s="193">
        <v>8</v>
      </c>
      <c r="O133" s="193">
        <v>8</v>
      </c>
      <c r="P133" s="193"/>
      <c r="Q133" s="193">
        <v>8</v>
      </c>
      <c r="R133" s="193">
        <v>8</v>
      </c>
      <c r="S133" s="193">
        <v>8</v>
      </c>
      <c r="T133" s="193">
        <v>8</v>
      </c>
      <c r="U133" s="193">
        <v>8</v>
      </c>
      <c r="V133" s="193">
        <v>8</v>
      </c>
      <c r="W133" s="193"/>
      <c r="X133" s="193">
        <v>8</v>
      </c>
      <c r="Y133" s="193">
        <v>8</v>
      </c>
      <c r="Z133" s="193">
        <v>8</v>
      </c>
      <c r="AA133" s="193">
        <v>8</v>
      </c>
      <c r="AB133" s="193">
        <v>8</v>
      </c>
      <c r="AC133" s="193">
        <v>8</v>
      </c>
      <c r="AD133" s="193"/>
      <c r="AE133" s="193">
        <v>8</v>
      </c>
      <c r="AF133" s="193">
        <v>8</v>
      </c>
      <c r="AG133" s="193">
        <v>8</v>
      </c>
      <c r="AH133" s="193">
        <v>8</v>
      </c>
      <c r="AI133" s="193">
        <v>8</v>
      </c>
      <c r="AJ133" s="193">
        <v>8</v>
      </c>
      <c r="AK133" s="378">
        <f t="shared" ref="AK133" si="126">((SUM(F133:AJ133))/8)-(SUMIF($F$6:$AJ$6,"C.Nhật",F133:AJ133)/8)</f>
        <v>26</v>
      </c>
      <c r="AL133" s="378">
        <f t="shared" ref="AL133" si="127">SUM(F134:AJ134)/8*1.5</f>
        <v>0</v>
      </c>
      <c r="AM133" s="380">
        <f t="shared" ref="AM133" si="128">SUMIF($F$6:$AJ$6,"C.Nhật",$F133:$AJ134)/8*2</f>
        <v>0</v>
      </c>
      <c r="AN133" s="382">
        <f t="shared" ref="AN133" si="129">SUM(AK133:AM134)</f>
        <v>26</v>
      </c>
      <c r="AO133" s="384">
        <v>0</v>
      </c>
      <c r="AP133" s="382"/>
      <c r="AQ133" s="382"/>
      <c r="AR133" s="382"/>
      <c r="AS133" s="372"/>
      <c r="AT133" s="286"/>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379"/>
      <c r="AL134" s="379"/>
      <c r="AM134" s="381"/>
      <c r="AN134" s="383"/>
      <c r="AO134" s="385"/>
      <c r="AP134" s="383"/>
      <c r="AQ134" s="383"/>
      <c r="AR134" s="383"/>
      <c r="AS134" s="373"/>
      <c r="AT134" s="286"/>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ref="A135" si="130">A133+1</f>
        <v>21</v>
      </c>
      <c r="B135" s="386" t="s">
        <v>117</v>
      </c>
      <c r="C135" s="374" t="str">
        <f>VLOOKUP(B135,DS,2,0)</f>
        <v>Trần Thị Toan</v>
      </c>
      <c r="D135" s="376" t="str">
        <f>VLOOKUP(B135,DS,3,0)</f>
        <v>Công nhân</v>
      </c>
      <c r="E135" s="79" t="s">
        <v>33</v>
      </c>
      <c r="F135" s="193"/>
      <c r="G135" s="193">
        <v>8</v>
      </c>
      <c r="H135" s="193">
        <v>8</v>
      </c>
      <c r="I135" s="193"/>
      <c r="J135" s="193">
        <v>8</v>
      </c>
      <c r="K135" s="193">
        <v>8</v>
      </c>
      <c r="L135" s="193">
        <v>8</v>
      </c>
      <c r="M135" s="193">
        <v>8</v>
      </c>
      <c r="N135" s="193">
        <v>8</v>
      </c>
      <c r="O135" s="193">
        <v>8</v>
      </c>
      <c r="P135" s="193"/>
      <c r="Q135" s="193">
        <v>8</v>
      </c>
      <c r="R135" s="193">
        <v>8</v>
      </c>
      <c r="S135" s="193">
        <v>8</v>
      </c>
      <c r="T135" s="193">
        <v>8</v>
      </c>
      <c r="U135" s="193">
        <v>8</v>
      </c>
      <c r="V135" s="193">
        <v>8</v>
      </c>
      <c r="W135" s="193"/>
      <c r="X135" s="193">
        <v>8</v>
      </c>
      <c r="Y135" s="193">
        <v>8</v>
      </c>
      <c r="Z135" s="193">
        <v>8</v>
      </c>
      <c r="AA135" s="193">
        <v>8</v>
      </c>
      <c r="AB135" s="193">
        <v>8</v>
      </c>
      <c r="AC135" s="193">
        <v>8</v>
      </c>
      <c r="AD135" s="193"/>
      <c r="AE135" s="193">
        <v>8</v>
      </c>
      <c r="AF135" s="193">
        <v>8</v>
      </c>
      <c r="AG135" s="193">
        <v>8</v>
      </c>
      <c r="AH135" s="193">
        <v>8</v>
      </c>
      <c r="AI135" s="193">
        <v>8</v>
      </c>
      <c r="AJ135" s="193">
        <v>8</v>
      </c>
      <c r="AK135" s="378">
        <f t="shared" ref="AK135" si="131">((SUM(F135:AJ135))/8)-(SUMIF($F$6:$AJ$6,"C.Nhật",F135:AJ135)/8)</f>
        <v>26</v>
      </c>
      <c r="AL135" s="378">
        <f t="shared" ref="AL135" si="132">SUM(F136:AJ136)/8*1.5</f>
        <v>0</v>
      </c>
      <c r="AM135" s="380">
        <f t="shared" ref="AM135" si="133">SUMIF($F$6:$AJ$6,"C.Nhật",$F135:$AJ136)/8*2</f>
        <v>0</v>
      </c>
      <c r="AN135" s="382">
        <f t="shared" ref="AN135" si="134">SUM(AK135:AM136)</f>
        <v>26</v>
      </c>
      <c r="AO135" s="384">
        <v>0</v>
      </c>
      <c r="AP135" s="382"/>
      <c r="AQ135" s="382"/>
      <c r="AR135" s="382"/>
      <c r="AS135" s="372"/>
      <c r="AT135" s="286"/>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c r="AK136" s="379"/>
      <c r="AL136" s="379"/>
      <c r="AM136" s="381"/>
      <c r="AN136" s="383"/>
      <c r="AO136" s="385"/>
      <c r="AP136" s="383"/>
      <c r="AQ136" s="383"/>
      <c r="AR136" s="383"/>
      <c r="AS136" s="373"/>
      <c r="AT136" s="286"/>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ref="A137" si="135">A135+1</f>
        <v>22</v>
      </c>
      <c r="B137" s="386" t="s">
        <v>118</v>
      </c>
      <c r="C137" s="374" t="str">
        <f>VLOOKUP(B137,DS,2,0)</f>
        <v>Nguyễn Hữu Nhơn</v>
      </c>
      <c r="D137" s="376" t="str">
        <f>VLOOKUP(B137,DS,3,0)</f>
        <v>Công nhân</v>
      </c>
      <c r="E137" s="79" t="s">
        <v>33</v>
      </c>
      <c r="F137" s="193"/>
      <c r="G137" s="193">
        <v>8</v>
      </c>
      <c r="H137" s="193">
        <v>8</v>
      </c>
      <c r="I137" s="193"/>
      <c r="J137" s="193">
        <v>8</v>
      </c>
      <c r="K137" s="193">
        <v>8</v>
      </c>
      <c r="L137" s="193">
        <v>8</v>
      </c>
      <c r="M137" s="193">
        <v>8</v>
      </c>
      <c r="N137" s="193">
        <v>8</v>
      </c>
      <c r="O137" s="193">
        <v>8</v>
      </c>
      <c r="P137" s="193"/>
      <c r="Q137" s="193">
        <v>8</v>
      </c>
      <c r="R137" s="193">
        <v>8</v>
      </c>
      <c r="S137" s="193">
        <v>8</v>
      </c>
      <c r="T137" s="193">
        <v>8</v>
      </c>
      <c r="U137" s="193">
        <v>8</v>
      </c>
      <c r="V137" s="193">
        <v>8</v>
      </c>
      <c r="W137" s="193"/>
      <c r="X137" s="193">
        <v>8</v>
      </c>
      <c r="Y137" s="193">
        <v>8</v>
      </c>
      <c r="Z137" s="193">
        <v>8</v>
      </c>
      <c r="AA137" s="193">
        <v>8</v>
      </c>
      <c r="AB137" s="193">
        <v>8</v>
      </c>
      <c r="AC137" s="193">
        <v>8</v>
      </c>
      <c r="AD137" s="193"/>
      <c r="AE137" s="193">
        <v>8</v>
      </c>
      <c r="AF137" s="193">
        <v>8</v>
      </c>
      <c r="AG137" s="193">
        <v>8</v>
      </c>
      <c r="AH137" s="193">
        <v>8</v>
      </c>
      <c r="AI137" s="193">
        <v>8</v>
      </c>
      <c r="AJ137" s="193">
        <v>8</v>
      </c>
      <c r="AK137" s="378">
        <f t="shared" ref="AK137" si="136">((SUM(F137:AJ137))/8)-(SUMIF($F$6:$AJ$6,"C.Nhật",F137:AJ137)/8)</f>
        <v>26</v>
      </c>
      <c r="AL137" s="378">
        <f t="shared" ref="AL137" si="137">SUM(F138:AJ138)/8*1.5</f>
        <v>0</v>
      </c>
      <c r="AM137" s="380">
        <f t="shared" ref="AM137" si="138">SUMIF($F$6:$AJ$6,"C.Nhật",$F137:$AJ138)/8*2</f>
        <v>0</v>
      </c>
      <c r="AN137" s="382">
        <f t="shared" ref="AN137" si="139">SUM(AK137:AM138)</f>
        <v>26</v>
      </c>
      <c r="AO137" s="384">
        <v>0</v>
      </c>
      <c r="AP137" s="382"/>
      <c r="AQ137" s="382"/>
      <c r="AR137" s="382"/>
      <c r="AS137" s="372"/>
      <c r="AT137" s="286"/>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c r="AK138" s="379"/>
      <c r="AL138" s="379"/>
      <c r="AM138" s="381"/>
      <c r="AN138" s="383"/>
      <c r="AO138" s="385"/>
      <c r="AP138" s="383"/>
      <c r="AQ138" s="383"/>
      <c r="AR138" s="383"/>
      <c r="AS138" s="373"/>
      <c r="AT138" s="286"/>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ref="A139" si="140">A137+1</f>
        <v>23</v>
      </c>
      <c r="B139" s="386" t="s">
        <v>119</v>
      </c>
      <c r="C139" s="374" t="str">
        <f>VLOOKUP(B139,DS,2,0)</f>
        <v>Huỳnh Minh Hiếu</v>
      </c>
      <c r="D139" s="376" t="str">
        <f>VLOOKUP(B139,DS,3,0)</f>
        <v>Công nhân</v>
      </c>
      <c r="E139" s="79" t="s">
        <v>33</v>
      </c>
      <c r="F139" s="193"/>
      <c r="G139" s="193">
        <v>8</v>
      </c>
      <c r="H139" s="193">
        <v>8</v>
      </c>
      <c r="I139" s="193"/>
      <c r="J139" s="193">
        <v>8</v>
      </c>
      <c r="K139" s="193">
        <v>8</v>
      </c>
      <c r="L139" s="193">
        <v>8</v>
      </c>
      <c r="M139" s="193">
        <v>8</v>
      </c>
      <c r="N139" s="193">
        <v>8</v>
      </c>
      <c r="O139" s="193">
        <v>8</v>
      </c>
      <c r="P139" s="193"/>
      <c r="Q139" s="193">
        <v>8</v>
      </c>
      <c r="R139" s="193">
        <v>8</v>
      </c>
      <c r="S139" s="193">
        <v>8</v>
      </c>
      <c r="T139" s="193">
        <v>8</v>
      </c>
      <c r="U139" s="193">
        <v>8</v>
      </c>
      <c r="V139" s="193">
        <v>8</v>
      </c>
      <c r="W139" s="193"/>
      <c r="X139" s="193">
        <v>8</v>
      </c>
      <c r="Y139" s="193">
        <v>8</v>
      </c>
      <c r="Z139" s="193">
        <v>8</v>
      </c>
      <c r="AA139" s="193">
        <v>8</v>
      </c>
      <c r="AB139" s="193">
        <v>8</v>
      </c>
      <c r="AC139" s="193">
        <v>8</v>
      </c>
      <c r="AD139" s="193"/>
      <c r="AE139" s="193">
        <v>8</v>
      </c>
      <c r="AF139" s="193">
        <v>8</v>
      </c>
      <c r="AG139" s="193">
        <v>8</v>
      </c>
      <c r="AH139" s="193">
        <v>8</v>
      </c>
      <c r="AI139" s="193">
        <v>8</v>
      </c>
      <c r="AJ139" s="193">
        <v>8</v>
      </c>
      <c r="AK139" s="378">
        <f t="shared" ref="AK139" si="141">((SUM(F139:AJ139))/8)-(SUMIF($F$6:$AJ$6,"C.Nhật",F139:AJ139)/8)</f>
        <v>26</v>
      </c>
      <c r="AL139" s="378">
        <f t="shared" ref="AL139" si="142">SUM(F140:AJ140)/8*1.5</f>
        <v>0</v>
      </c>
      <c r="AM139" s="380">
        <f t="shared" ref="AM139" si="143">SUMIF($F$6:$AJ$6,"C.Nhật",$F139:$AJ140)/8*2</f>
        <v>0</v>
      </c>
      <c r="AN139" s="382">
        <f t="shared" ref="AN139" si="144">SUM(AK139:AM140)</f>
        <v>26</v>
      </c>
      <c r="AO139" s="384">
        <v>0</v>
      </c>
      <c r="AP139" s="382"/>
      <c r="AQ139" s="382"/>
      <c r="AR139" s="382"/>
      <c r="AS139" s="372"/>
      <c r="AT139" s="355"/>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379"/>
      <c r="AL140" s="379"/>
      <c r="AM140" s="381"/>
      <c r="AN140" s="383"/>
      <c r="AO140" s="385"/>
      <c r="AP140" s="383"/>
      <c r="AQ140" s="383"/>
      <c r="AR140" s="383"/>
      <c r="AS140" s="373"/>
      <c r="AT140" s="355"/>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45">A139+1</f>
        <v>24</v>
      </c>
      <c r="B141" s="386" t="s">
        <v>120</v>
      </c>
      <c r="C141" s="374" t="str">
        <f>VLOOKUP(B141,DS,2,0)</f>
        <v>Lý Thị Sà Kha</v>
      </c>
      <c r="D141" s="376" t="str">
        <f>VLOOKUP(B141,DS,3,0)</f>
        <v>Công nhân</v>
      </c>
      <c r="E141" s="79" t="s">
        <v>33</v>
      </c>
      <c r="F141" s="193"/>
      <c r="G141" s="193">
        <v>8</v>
      </c>
      <c r="H141" s="193">
        <v>8</v>
      </c>
      <c r="I141" s="193"/>
      <c r="J141" s="193">
        <v>8</v>
      </c>
      <c r="K141" s="193">
        <v>8</v>
      </c>
      <c r="L141" s="193">
        <v>8</v>
      </c>
      <c r="M141" s="193">
        <v>8</v>
      </c>
      <c r="N141" s="193">
        <v>8</v>
      </c>
      <c r="O141" s="193">
        <v>8</v>
      </c>
      <c r="P141" s="193"/>
      <c r="Q141" s="193">
        <v>8</v>
      </c>
      <c r="R141" s="193">
        <v>8</v>
      </c>
      <c r="S141" s="193">
        <v>8</v>
      </c>
      <c r="T141" s="193">
        <v>8</v>
      </c>
      <c r="U141" s="193">
        <v>8</v>
      </c>
      <c r="V141" s="193">
        <v>8</v>
      </c>
      <c r="W141" s="193"/>
      <c r="X141" s="193">
        <v>8</v>
      </c>
      <c r="Y141" s="193">
        <v>8</v>
      </c>
      <c r="Z141" s="193">
        <v>8</v>
      </c>
      <c r="AA141" s="193">
        <v>8</v>
      </c>
      <c r="AB141" s="193">
        <v>8</v>
      </c>
      <c r="AC141" s="193">
        <v>8</v>
      </c>
      <c r="AD141" s="193"/>
      <c r="AE141" s="193">
        <v>8</v>
      </c>
      <c r="AF141" s="193">
        <v>8</v>
      </c>
      <c r="AG141" s="193">
        <v>8</v>
      </c>
      <c r="AH141" s="193">
        <v>8</v>
      </c>
      <c r="AI141" s="193">
        <v>8</v>
      </c>
      <c r="AJ141" s="193">
        <v>8</v>
      </c>
      <c r="AK141" s="378">
        <f t="shared" ref="AK141" si="146">((SUM(F141:AJ141))/8)-(SUMIF($F$6:$AJ$6,"C.Nhật",F141:AJ141)/8)</f>
        <v>26</v>
      </c>
      <c r="AL141" s="378">
        <f t="shared" ref="AL141" si="147">SUM(F142:AJ142)/8*1.5</f>
        <v>0</v>
      </c>
      <c r="AM141" s="380">
        <f t="shared" ref="AM141" si="148">SUMIF($F$6:$AJ$6,"C.Nhật",$F141:$AJ142)/8*2</f>
        <v>0</v>
      </c>
      <c r="AN141" s="382">
        <f t="shared" ref="AN141" si="149">SUM(AK141:AM142)</f>
        <v>26</v>
      </c>
      <c r="AO141" s="384">
        <v>0</v>
      </c>
      <c r="AP141" s="382"/>
      <c r="AQ141" s="382"/>
      <c r="AR141" s="382"/>
      <c r="AS141" s="372"/>
      <c r="AT141" s="355"/>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379"/>
      <c r="AL142" s="379"/>
      <c r="AM142" s="381"/>
      <c r="AN142" s="383"/>
      <c r="AO142" s="385"/>
      <c r="AP142" s="383"/>
      <c r="AQ142" s="383"/>
      <c r="AR142" s="383"/>
      <c r="AS142" s="373"/>
      <c r="AT142" s="355"/>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50">A141+1</f>
        <v>25</v>
      </c>
      <c r="B143" s="386" t="s">
        <v>121</v>
      </c>
      <c r="C143" s="374" t="str">
        <f>VLOOKUP(B143,DS,2,0)</f>
        <v>Phạm Thành Đô</v>
      </c>
      <c r="D143" s="376" t="str">
        <f>VLOOKUP(B143,DS,3,0)</f>
        <v>Công nhân</v>
      </c>
      <c r="E143" s="79" t="s">
        <v>33</v>
      </c>
      <c r="F143" s="193"/>
      <c r="G143" s="193">
        <v>8</v>
      </c>
      <c r="H143" s="193">
        <v>8</v>
      </c>
      <c r="I143" s="193"/>
      <c r="J143" s="193">
        <v>8</v>
      </c>
      <c r="K143" s="193">
        <v>8</v>
      </c>
      <c r="L143" s="193">
        <v>8</v>
      </c>
      <c r="M143" s="193">
        <v>8</v>
      </c>
      <c r="N143" s="193">
        <v>8</v>
      </c>
      <c r="O143" s="193">
        <v>8</v>
      </c>
      <c r="P143" s="193"/>
      <c r="Q143" s="193">
        <v>8</v>
      </c>
      <c r="R143" s="193">
        <v>8</v>
      </c>
      <c r="S143" s="193">
        <v>8</v>
      </c>
      <c r="T143" s="193">
        <v>8</v>
      </c>
      <c r="U143" s="193">
        <v>8</v>
      </c>
      <c r="V143" s="193">
        <v>8</v>
      </c>
      <c r="W143" s="193"/>
      <c r="X143" s="193">
        <v>8</v>
      </c>
      <c r="Y143" s="193">
        <v>8</v>
      </c>
      <c r="Z143" s="193">
        <v>8</v>
      </c>
      <c r="AA143" s="193">
        <v>8</v>
      </c>
      <c r="AB143" s="193">
        <v>8</v>
      </c>
      <c r="AC143" s="193">
        <v>8</v>
      </c>
      <c r="AD143" s="193"/>
      <c r="AE143" s="193">
        <v>8</v>
      </c>
      <c r="AF143" s="193">
        <v>8</v>
      </c>
      <c r="AG143" s="193">
        <v>8</v>
      </c>
      <c r="AH143" s="193">
        <v>8</v>
      </c>
      <c r="AI143" s="193">
        <v>8</v>
      </c>
      <c r="AJ143" s="193">
        <v>8</v>
      </c>
      <c r="AK143" s="378">
        <f t="shared" ref="AK143" si="151">((SUM(F143:AJ143))/8)-(SUMIF($F$6:$AJ$6,"C.Nhật",F143:AJ143)/8)</f>
        <v>26</v>
      </c>
      <c r="AL143" s="378">
        <f t="shared" ref="AL143" si="152">SUM(F144:AJ144)/8*1.5</f>
        <v>0</v>
      </c>
      <c r="AM143" s="380">
        <f t="shared" ref="AM143" si="153">SUMIF($F$6:$AJ$6,"C.Nhật",$F143:$AJ144)/8*2</f>
        <v>0</v>
      </c>
      <c r="AN143" s="382">
        <f t="shared" ref="AN143" si="154">SUM(AK143:AM144)</f>
        <v>26</v>
      </c>
      <c r="AO143" s="384">
        <v>0</v>
      </c>
      <c r="AP143" s="382"/>
      <c r="AQ143" s="382"/>
      <c r="AR143" s="382"/>
      <c r="AS143" s="372"/>
      <c r="AT143" s="355"/>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379"/>
      <c r="AL144" s="379"/>
      <c r="AM144" s="381"/>
      <c r="AN144" s="383"/>
      <c r="AO144" s="385"/>
      <c r="AP144" s="383"/>
      <c r="AQ144" s="383"/>
      <c r="AR144" s="383"/>
      <c r="AS144" s="373"/>
      <c r="AT144" s="355"/>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55">A143+1</f>
        <v>26</v>
      </c>
      <c r="B145" s="386" t="s">
        <v>126</v>
      </c>
      <c r="C145" s="374" t="str">
        <f>VLOOKUP(B145,DS,2,0)</f>
        <v>Nguyễn Văn Bé Hai</v>
      </c>
      <c r="D145" s="376" t="str">
        <f>VLOOKUP(B145,DS,3,0)</f>
        <v>Công nhân</v>
      </c>
      <c r="E145" s="79" t="s">
        <v>33</v>
      </c>
      <c r="F145" s="193"/>
      <c r="G145" s="193">
        <v>8</v>
      </c>
      <c r="H145" s="193">
        <v>8</v>
      </c>
      <c r="I145" s="193"/>
      <c r="J145" s="193">
        <v>8</v>
      </c>
      <c r="K145" s="193">
        <v>8</v>
      </c>
      <c r="L145" s="193">
        <v>8</v>
      </c>
      <c r="M145" s="193">
        <v>8</v>
      </c>
      <c r="N145" s="193">
        <v>8</v>
      </c>
      <c r="O145" s="193">
        <v>8</v>
      </c>
      <c r="P145" s="193"/>
      <c r="Q145" s="193">
        <v>8</v>
      </c>
      <c r="R145" s="193">
        <v>8</v>
      </c>
      <c r="S145" s="193">
        <v>8</v>
      </c>
      <c r="T145" s="193">
        <v>8</v>
      </c>
      <c r="U145" s="193">
        <v>8</v>
      </c>
      <c r="V145" s="193">
        <v>8</v>
      </c>
      <c r="W145" s="193"/>
      <c r="X145" s="193">
        <v>8</v>
      </c>
      <c r="Y145" s="193">
        <v>8</v>
      </c>
      <c r="Z145" s="193">
        <v>8</v>
      </c>
      <c r="AA145" s="193">
        <v>8</v>
      </c>
      <c r="AB145" s="193">
        <v>8</v>
      </c>
      <c r="AC145" s="193">
        <v>8</v>
      </c>
      <c r="AD145" s="193"/>
      <c r="AE145" s="193">
        <v>8</v>
      </c>
      <c r="AF145" s="193">
        <v>8</v>
      </c>
      <c r="AG145" s="193">
        <v>8</v>
      </c>
      <c r="AH145" s="193">
        <v>8</v>
      </c>
      <c r="AI145" s="193">
        <v>8</v>
      </c>
      <c r="AJ145" s="193">
        <v>8</v>
      </c>
      <c r="AK145" s="378">
        <f t="shared" ref="AK145" si="156">((SUM(F145:AJ145))/8)-(SUMIF($F$6:$AJ$6,"C.Nhật",F145:AJ145)/8)</f>
        <v>26</v>
      </c>
      <c r="AL145" s="378">
        <f t="shared" ref="AL145" si="157">SUM(F146:AJ146)/8*1.5</f>
        <v>0</v>
      </c>
      <c r="AM145" s="380">
        <f t="shared" ref="AM145" si="158">SUMIF($F$6:$AJ$6,"C.Nhật",$F145:$AJ146)/8*2</f>
        <v>0</v>
      </c>
      <c r="AN145" s="382">
        <f t="shared" ref="AN145" si="159">SUM(AK145:AM146)</f>
        <v>26</v>
      </c>
      <c r="AO145" s="384">
        <v>0</v>
      </c>
      <c r="AP145" s="382"/>
      <c r="AQ145" s="382"/>
      <c r="AR145" s="382"/>
      <c r="AS145" s="372"/>
      <c r="AT145" s="286"/>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379"/>
      <c r="AL146" s="379"/>
      <c r="AM146" s="381"/>
      <c r="AN146" s="383"/>
      <c r="AO146" s="385"/>
      <c r="AP146" s="383"/>
      <c r="AQ146" s="383"/>
      <c r="AR146" s="383"/>
      <c r="AS146" s="373"/>
      <c r="AT146" s="286"/>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 si="160">A145+1</f>
        <v>27</v>
      </c>
      <c r="B147" s="386" t="s">
        <v>127</v>
      </c>
      <c r="C147" s="374" t="str">
        <f>VLOOKUP(B147,DS,2,0)</f>
        <v>Thạch Tiền</v>
      </c>
      <c r="D147" s="376" t="str">
        <f>VLOOKUP(B147,DS,3,0)</f>
        <v>Công nhân</v>
      </c>
      <c r="E147" s="79" t="s">
        <v>33</v>
      </c>
      <c r="F147" s="193"/>
      <c r="G147" s="193">
        <v>8</v>
      </c>
      <c r="H147" s="193">
        <v>8</v>
      </c>
      <c r="I147" s="193"/>
      <c r="J147" s="193">
        <v>8</v>
      </c>
      <c r="K147" s="193">
        <v>8</v>
      </c>
      <c r="L147" s="193">
        <v>8</v>
      </c>
      <c r="M147" s="193">
        <v>8</v>
      </c>
      <c r="N147" s="193">
        <v>8</v>
      </c>
      <c r="O147" s="193">
        <v>8</v>
      </c>
      <c r="P147" s="193"/>
      <c r="Q147" s="193">
        <v>8</v>
      </c>
      <c r="R147" s="193">
        <v>8</v>
      </c>
      <c r="S147" s="193">
        <v>8</v>
      </c>
      <c r="T147" s="193">
        <v>8</v>
      </c>
      <c r="U147" s="193">
        <v>8</v>
      </c>
      <c r="V147" s="193">
        <v>8</v>
      </c>
      <c r="W147" s="193"/>
      <c r="X147" s="193">
        <v>8</v>
      </c>
      <c r="Y147" s="193">
        <v>8</v>
      </c>
      <c r="Z147" s="193">
        <v>8</v>
      </c>
      <c r="AA147" s="193">
        <v>8</v>
      </c>
      <c r="AB147" s="193">
        <v>8</v>
      </c>
      <c r="AC147" s="193">
        <v>8</v>
      </c>
      <c r="AD147" s="193"/>
      <c r="AE147" s="193">
        <v>8</v>
      </c>
      <c r="AF147" s="193">
        <v>8</v>
      </c>
      <c r="AG147" s="193">
        <v>8</v>
      </c>
      <c r="AH147" s="193">
        <v>8</v>
      </c>
      <c r="AI147" s="193">
        <v>8</v>
      </c>
      <c r="AJ147" s="193">
        <v>8</v>
      </c>
      <c r="AK147" s="378">
        <f t="shared" ref="AK147" si="161">((SUM(F147:AJ147))/8)-(SUMIF($F$6:$AJ$6,"C.Nhật",F147:AJ147)/8)</f>
        <v>26</v>
      </c>
      <c r="AL147" s="378">
        <f t="shared" ref="AL147" si="162">SUM(F148:AJ148)/8*1.5</f>
        <v>0</v>
      </c>
      <c r="AM147" s="380">
        <f t="shared" ref="AM147" si="163">SUMIF($F$6:$AJ$6,"C.Nhật",$F147:$AJ148)/8*2</f>
        <v>0</v>
      </c>
      <c r="AN147" s="382">
        <f t="shared" ref="AN147" si="164">SUM(AK147:AM148)</f>
        <v>26</v>
      </c>
      <c r="AO147" s="384">
        <v>0</v>
      </c>
      <c r="AP147" s="382"/>
      <c r="AQ147" s="382"/>
      <c r="AR147" s="382"/>
      <c r="AS147" s="372"/>
      <c r="AT147" s="286"/>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379"/>
      <c r="AL148" s="379"/>
      <c r="AM148" s="381"/>
      <c r="AN148" s="383"/>
      <c r="AO148" s="385"/>
      <c r="AP148" s="383"/>
      <c r="AQ148" s="383"/>
      <c r="AR148" s="383"/>
      <c r="AS148" s="373"/>
      <c r="AT148" s="286"/>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65">A147+1</f>
        <v>28</v>
      </c>
      <c r="B149" s="386" t="s">
        <v>128</v>
      </c>
      <c r="C149" s="374" t="str">
        <f>VLOOKUP(B149,DS,2,0)</f>
        <v>Hứa Hậu</v>
      </c>
      <c r="D149" s="376" t="str">
        <f>VLOOKUP(B149,DS,3,0)</f>
        <v>Công nhân</v>
      </c>
      <c r="E149" s="79" t="s">
        <v>33</v>
      </c>
      <c r="F149" s="193"/>
      <c r="G149" s="193">
        <v>8</v>
      </c>
      <c r="H149" s="193">
        <v>8</v>
      </c>
      <c r="I149" s="193"/>
      <c r="J149" s="193">
        <v>8</v>
      </c>
      <c r="K149" s="193">
        <v>8</v>
      </c>
      <c r="L149" s="193">
        <v>8</v>
      </c>
      <c r="M149" s="193">
        <v>8</v>
      </c>
      <c r="N149" s="193">
        <v>8</v>
      </c>
      <c r="O149" s="193">
        <v>8</v>
      </c>
      <c r="P149" s="193"/>
      <c r="Q149" s="193">
        <v>8</v>
      </c>
      <c r="R149" s="193">
        <v>8</v>
      </c>
      <c r="S149" s="193">
        <v>8</v>
      </c>
      <c r="T149" s="193">
        <v>8</v>
      </c>
      <c r="U149" s="193">
        <v>8</v>
      </c>
      <c r="V149" s="193">
        <v>8</v>
      </c>
      <c r="W149" s="193"/>
      <c r="X149" s="193">
        <v>8</v>
      </c>
      <c r="Y149" s="193">
        <v>8</v>
      </c>
      <c r="Z149" s="193">
        <v>8</v>
      </c>
      <c r="AA149" s="193">
        <v>8</v>
      </c>
      <c r="AB149" s="193">
        <v>8</v>
      </c>
      <c r="AC149" s="193">
        <v>8</v>
      </c>
      <c r="AD149" s="193"/>
      <c r="AE149" s="193">
        <v>8</v>
      </c>
      <c r="AF149" s="193">
        <v>8</v>
      </c>
      <c r="AG149" s="193">
        <v>8</v>
      </c>
      <c r="AH149" s="193">
        <v>8</v>
      </c>
      <c r="AI149" s="193">
        <v>8</v>
      </c>
      <c r="AJ149" s="193">
        <v>8</v>
      </c>
      <c r="AK149" s="378">
        <f t="shared" ref="AK149" si="166">((SUM(F149:AJ149))/8)-(SUMIF($F$6:$AJ$6,"C.Nhật",F149:AJ149)/8)</f>
        <v>26</v>
      </c>
      <c r="AL149" s="378">
        <f t="shared" ref="AL149" si="167">SUM(F150:AJ150)/8*1.5</f>
        <v>0</v>
      </c>
      <c r="AM149" s="380">
        <f t="shared" ref="AM149" si="168">SUMIF($F$6:$AJ$6,"C.Nhật",$F149:$AJ150)/8*2</f>
        <v>0</v>
      </c>
      <c r="AN149" s="382">
        <f t="shared" ref="AN149" si="169">SUM(AK149:AM150)</f>
        <v>26</v>
      </c>
      <c r="AO149" s="384">
        <v>0</v>
      </c>
      <c r="AP149" s="382"/>
      <c r="AQ149" s="382"/>
      <c r="AR149" s="382"/>
      <c r="AS149" s="372"/>
      <c r="AT149" s="286"/>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379"/>
      <c r="AL150" s="379"/>
      <c r="AM150" s="381"/>
      <c r="AN150" s="383"/>
      <c r="AO150" s="385"/>
      <c r="AP150" s="383"/>
      <c r="AQ150" s="383"/>
      <c r="AR150" s="383"/>
      <c r="AS150" s="373"/>
      <c r="AT150" s="286"/>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A165" si="170">A149+1</f>
        <v>29</v>
      </c>
      <c r="B151" s="386" t="s">
        <v>129</v>
      </c>
      <c r="C151" s="374" t="str">
        <f>VLOOKUP(B151,DS,2,0)</f>
        <v>Sơn Pép</v>
      </c>
      <c r="D151" s="376" t="str">
        <f>VLOOKUP(B151,DS,3,0)</f>
        <v>Công nhân</v>
      </c>
      <c r="E151" s="79" t="s">
        <v>33</v>
      </c>
      <c r="F151" s="193"/>
      <c r="G151" s="193">
        <v>8</v>
      </c>
      <c r="H151" s="193">
        <v>8</v>
      </c>
      <c r="I151" s="193"/>
      <c r="J151" s="193">
        <v>8</v>
      </c>
      <c r="K151" s="193">
        <v>8</v>
      </c>
      <c r="L151" s="193">
        <v>8</v>
      </c>
      <c r="M151" s="193">
        <v>8</v>
      </c>
      <c r="N151" s="193">
        <v>8</v>
      </c>
      <c r="O151" s="193">
        <v>8</v>
      </c>
      <c r="P151" s="193"/>
      <c r="Q151" s="193">
        <v>8</v>
      </c>
      <c r="R151" s="193">
        <v>8</v>
      </c>
      <c r="S151" s="193">
        <v>8</v>
      </c>
      <c r="T151" s="193">
        <v>8</v>
      </c>
      <c r="U151" s="193">
        <v>8</v>
      </c>
      <c r="V151" s="193">
        <v>8</v>
      </c>
      <c r="W151" s="193"/>
      <c r="X151" s="193">
        <v>8</v>
      </c>
      <c r="Y151" s="193">
        <v>8</v>
      </c>
      <c r="Z151" s="193">
        <v>8</v>
      </c>
      <c r="AA151" s="193">
        <v>8</v>
      </c>
      <c r="AB151" s="193">
        <v>8</v>
      </c>
      <c r="AC151" s="193">
        <v>8</v>
      </c>
      <c r="AD151" s="193"/>
      <c r="AE151" s="193">
        <v>8</v>
      </c>
      <c r="AF151" s="193">
        <v>8</v>
      </c>
      <c r="AG151" s="193">
        <v>8</v>
      </c>
      <c r="AH151" s="193">
        <v>8</v>
      </c>
      <c r="AI151" s="193">
        <v>8</v>
      </c>
      <c r="AJ151" s="193">
        <v>8</v>
      </c>
      <c r="AK151" s="378">
        <f t="shared" ref="AK151" si="171">((SUM(F151:AJ151))/8)-(SUMIF($F$6:$AJ$6,"C.Nhật",F151:AJ151)/8)</f>
        <v>26</v>
      </c>
      <c r="AL151" s="378">
        <f t="shared" ref="AL151" si="172">SUM(F152:AJ152)/8*1.5</f>
        <v>0</v>
      </c>
      <c r="AM151" s="380">
        <f t="shared" ref="AM151" si="173">SUMIF($F$6:$AJ$6,"C.Nhật",$F151:$AJ152)/8*2</f>
        <v>0</v>
      </c>
      <c r="AN151" s="382">
        <f t="shared" ref="AN151" si="174">SUM(AK151:AM152)</f>
        <v>26</v>
      </c>
      <c r="AO151" s="384">
        <v>0</v>
      </c>
      <c r="AP151" s="382"/>
      <c r="AQ151" s="382"/>
      <c r="AR151" s="382"/>
      <c r="AS151" s="372"/>
      <c r="AT151" s="286"/>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379"/>
      <c r="AL152" s="379"/>
      <c r="AM152" s="381"/>
      <c r="AN152" s="383"/>
      <c r="AO152" s="385"/>
      <c r="AP152" s="383"/>
      <c r="AQ152" s="383"/>
      <c r="AR152" s="383"/>
      <c r="AS152" s="373"/>
      <c r="AT152" s="286"/>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si="170"/>
        <v>30</v>
      </c>
      <c r="B153" s="386" t="s">
        <v>130</v>
      </c>
      <c r="C153" s="374" t="str">
        <f>VLOOKUP(B153,DS,2,0)</f>
        <v>Nguyễn Văn Tâm</v>
      </c>
      <c r="D153" s="376" t="str">
        <f>VLOOKUP(B153,DS,3,0)</f>
        <v>Công nhân</v>
      </c>
      <c r="E153" s="79" t="s">
        <v>33</v>
      </c>
      <c r="F153" s="193"/>
      <c r="G153" s="193">
        <v>8</v>
      </c>
      <c r="H153" s="193">
        <v>8</v>
      </c>
      <c r="I153" s="193"/>
      <c r="J153" s="193">
        <v>8</v>
      </c>
      <c r="K153" s="193">
        <v>8</v>
      </c>
      <c r="L153" s="193">
        <v>8</v>
      </c>
      <c r="M153" s="193">
        <v>8</v>
      </c>
      <c r="N153" s="193">
        <v>8</v>
      </c>
      <c r="O153" s="193">
        <v>8</v>
      </c>
      <c r="P153" s="193"/>
      <c r="Q153" s="193">
        <v>8</v>
      </c>
      <c r="R153" s="193">
        <v>8</v>
      </c>
      <c r="S153" s="193">
        <v>8</v>
      </c>
      <c r="T153" s="193">
        <v>8</v>
      </c>
      <c r="U153" s="193">
        <v>8</v>
      </c>
      <c r="V153" s="193">
        <v>8</v>
      </c>
      <c r="W153" s="193"/>
      <c r="X153" s="193">
        <v>8</v>
      </c>
      <c r="Y153" s="193">
        <v>8</v>
      </c>
      <c r="Z153" s="193">
        <v>8</v>
      </c>
      <c r="AA153" s="193">
        <v>8</v>
      </c>
      <c r="AB153" s="193">
        <v>8</v>
      </c>
      <c r="AC153" s="193">
        <v>8</v>
      </c>
      <c r="AD153" s="193"/>
      <c r="AE153" s="193">
        <v>8</v>
      </c>
      <c r="AF153" s="193">
        <v>8</v>
      </c>
      <c r="AG153" s="193">
        <v>8</v>
      </c>
      <c r="AH153" s="193">
        <v>8</v>
      </c>
      <c r="AI153" s="193">
        <v>8</v>
      </c>
      <c r="AJ153" s="193">
        <v>8</v>
      </c>
      <c r="AK153" s="378">
        <f t="shared" ref="AK153" si="175">((SUM(F153:AJ153))/8)-(SUMIF($F$6:$AJ$6,"C.Nhật",F153:AJ153)/8)</f>
        <v>26</v>
      </c>
      <c r="AL153" s="378">
        <f t="shared" ref="AL153" si="176">SUM(F154:AJ154)/8*1.5</f>
        <v>0</v>
      </c>
      <c r="AM153" s="380">
        <f t="shared" ref="AM153" si="177">SUMIF($F$6:$AJ$6,"C.Nhật",$F153:$AJ154)/8*2</f>
        <v>0</v>
      </c>
      <c r="AN153" s="382">
        <f t="shared" ref="AN153" si="178">SUM(AK153:AM154)</f>
        <v>26</v>
      </c>
      <c r="AO153" s="384">
        <v>0</v>
      </c>
      <c r="AP153" s="382"/>
      <c r="AQ153" s="382"/>
      <c r="AR153" s="382"/>
      <c r="AS153" s="372"/>
      <c r="AT153" s="286"/>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379"/>
      <c r="AL154" s="379"/>
      <c r="AM154" s="381"/>
      <c r="AN154" s="383"/>
      <c r="AO154" s="385"/>
      <c r="AP154" s="383"/>
      <c r="AQ154" s="383"/>
      <c r="AR154" s="383"/>
      <c r="AS154" s="373"/>
      <c r="AT154" s="286"/>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si="170"/>
        <v>31</v>
      </c>
      <c r="B155" s="386" t="s">
        <v>131</v>
      </c>
      <c r="C155" s="374" t="str">
        <f>VLOOKUP(B155,DS,2,0)</f>
        <v>Sơn Lét</v>
      </c>
      <c r="D155" s="376" t="str">
        <f>VLOOKUP(B155,DS,3,0)</f>
        <v>Công nhân</v>
      </c>
      <c r="E155" s="79" t="s">
        <v>33</v>
      </c>
      <c r="F155" s="193"/>
      <c r="G155" s="193">
        <v>8</v>
      </c>
      <c r="H155" s="193">
        <v>8</v>
      </c>
      <c r="I155" s="193"/>
      <c r="J155" s="193">
        <v>8</v>
      </c>
      <c r="K155" s="193">
        <v>8</v>
      </c>
      <c r="L155" s="193">
        <v>8</v>
      </c>
      <c r="M155" s="193">
        <v>8</v>
      </c>
      <c r="N155" s="193">
        <v>8</v>
      </c>
      <c r="O155" s="193">
        <v>8</v>
      </c>
      <c r="P155" s="193"/>
      <c r="Q155" s="193">
        <v>8</v>
      </c>
      <c r="R155" s="193">
        <v>8</v>
      </c>
      <c r="S155" s="193">
        <v>8</v>
      </c>
      <c r="T155" s="193">
        <v>8</v>
      </c>
      <c r="U155" s="193">
        <v>8</v>
      </c>
      <c r="V155" s="193">
        <v>8</v>
      </c>
      <c r="W155" s="193"/>
      <c r="X155" s="193">
        <v>8</v>
      </c>
      <c r="Y155" s="193">
        <v>8</v>
      </c>
      <c r="Z155" s="193">
        <v>8</v>
      </c>
      <c r="AA155" s="193">
        <v>8</v>
      </c>
      <c r="AB155" s="193">
        <v>8</v>
      </c>
      <c r="AC155" s="193">
        <v>8</v>
      </c>
      <c r="AD155" s="193"/>
      <c r="AE155" s="193">
        <v>8</v>
      </c>
      <c r="AF155" s="193">
        <v>8</v>
      </c>
      <c r="AG155" s="193">
        <v>8</v>
      </c>
      <c r="AH155" s="193">
        <v>8</v>
      </c>
      <c r="AI155" s="193">
        <v>8</v>
      </c>
      <c r="AJ155" s="193">
        <v>8</v>
      </c>
      <c r="AK155" s="378">
        <f t="shared" ref="AK155" si="179">((SUM(F155:AJ155))/8)-(SUMIF($F$6:$AJ$6,"C.Nhật",F155:AJ155)/8)</f>
        <v>26</v>
      </c>
      <c r="AL155" s="378">
        <f t="shared" ref="AL155" si="180">SUM(F156:AJ156)/8*1.5</f>
        <v>0</v>
      </c>
      <c r="AM155" s="380">
        <f t="shared" ref="AM155" si="181">SUMIF($F$6:$AJ$6,"C.Nhật",$F155:$AJ156)/8*2</f>
        <v>0</v>
      </c>
      <c r="AN155" s="382">
        <f t="shared" ref="AN155" si="182">SUM(AK155:AM156)</f>
        <v>26</v>
      </c>
      <c r="AO155" s="384">
        <v>0</v>
      </c>
      <c r="AP155" s="382"/>
      <c r="AQ155" s="382"/>
      <c r="AR155" s="382"/>
      <c r="AS155" s="372"/>
      <c r="AT155" s="355"/>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c r="AK156" s="379"/>
      <c r="AL156" s="379"/>
      <c r="AM156" s="381"/>
      <c r="AN156" s="383"/>
      <c r="AO156" s="385"/>
      <c r="AP156" s="383"/>
      <c r="AQ156" s="383"/>
      <c r="AR156" s="383"/>
      <c r="AS156" s="373"/>
      <c r="AT156" s="355"/>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si="170"/>
        <v>32</v>
      </c>
      <c r="B157" s="386" t="s">
        <v>132</v>
      </c>
      <c r="C157" s="374" t="str">
        <f>VLOOKUP(B157,DS,2,0)</f>
        <v>Trần Nhiên</v>
      </c>
      <c r="D157" s="376" t="str">
        <f>VLOOKUP(B157,DS,3,0)</f>
        <v>Công nhân</v>
      </c>
      <c r="E157" s="79" t="s">
        <v>33</v>
      </c>
      <c r="F157" s="193"/>
      <c r="G157" s="193">
        <v>8</v>
      </c>
      <c r="H157" s="193">
        <v>8</v>
      </c>
      <c r="I157" s="193"/>
      <c r="J157" s="193">
        <v>8</v>
      </c>
      <c r="K157" s="193">
        <v>8</v>
      </c>
      <c r="L157" s="193">
        <v>8</v>
      </c>
      <c r="M157" s="193">
        <v>8</v>
      </c>
      <c r="N157" s="193">
        <v>8</v>
      </c>
      <c r="O157" s="193">
        <v>8</v>
      </c>
      <c r="P157" s="193"/>
      <c r="Q157" s="193">
        <v>8</v>
      </c>
      <c r="R157" s="193">
        <v>8</v>
      </c>
      <c r="S157" s="193">
        <v>8</v>
      </c>
      <c r="T157" s="193">
        <v>8</v>
      </c>
      <c r="U157" s="193">
        <v>8</v>
      </c>
      <c r="V157" s="193">
        <v>8</v>
      </c>
      <c r="W157" s="193"/>
      <c r="X157" s="193">
        <v>8</v>
      </c>
      <c r="Y157" s="193">
        <v>8</v>
      </c>
      <c r="Z157" s="193">
        <v>8</v>
      </c>
      <c r="AA157" s="193">
        <v>8</v>
      </c>
      <c r="AB157" s="193">
        <v>8</v>
      </c>
      <c r="AC157" s="193">
        <v>8</v>
      </c>
      <c r="AD157" s="193"/>
      <c r="AE157" s="193">
        <v>8</v>
      </c>
      <c r="AF157" s="193">
        <v>8</v>
      </c>
      <c r="AG157" s="193">
        <v>8</v>
      </c>
      <c r="AH157" s="193">
        <v>8</v>
      </c>
      <c r="AI157" s="193">
        <v>8</v>
      </c>
      <c r="AJ157" s="193">
        <v>8</v>
      </c>
      <c r="AK157" s="378">
        <f t="shared" ref="AK157" si="183">((SUM(F157:AJ157))/8)-(SUMIF($F$6:$AJ$6,"C.Nhật",F157:AJ157)/8)</f>
        <v>26</v>
      </c>
      <c r="AL157" s="378">
        <f t="shared" ref="AL157" si="184">SUM(F158:AJ158)/8*1.5</f>
        <v>0</v>
      </c>
      <c r="AM157" s="380">
        <f t="shared" ref="AM157" si="185">SUMIF($F$6:$AJ$6,"C.Nhật",$F157:$AJ158)/8*2</f>
        <v>0</v>
      </c>
      <c r="AN157" s="382">
        <f t="shared" ref="AN157" si="186">SUM(AK157:AM158)</f>
        <v>26</v>
      </c>
      <c r="AO157" s="384">
        <v>0</v>
      </c>
      <c r="AP157" s="382"/>
      <c r="AQ157" s="382"/>
      <c r="AR157" s="382"/>
      <c r="AS157" s="372"/>
      <c r="AT157" s="355"/>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194"/>
      <c r="AK158" s="379"/>
      <c r="AL158" s="379"/>
      <c r="AM158" s="381"/>
      <c r="AN158" s="383"/>
      <c r="AO158" s="385"/>
      <c r="AP158" s="383"/>
      <c r="AQ158" s="383"/>
      <c r="AR158" s="383"/>
      <c r="AS158" s="373"/>
      <c r="AT158" s="355"/>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si="170"/>
        <v>33</v>
      </c>
      <c r="B159" s="386" t="s">
        <v>133</v>
      </c>
      <c r="C159" s="374" t="str">
        <f>VLOOKUP(B159,DS,2,0)</f>
        <v>Thạch Giang</v>
      </c>
      <c r="D159" s="376" t="str">
        <f>VLOOKUP(B159,DS,3,0)</f>
        <v>Công nhân</v>
      </c>
      <c r="E159" s="79" t="s">
        <v>33</v>
      </c>
      <c r="F159" s="193"/>
      <c r="G159" s="193">
        <v>8</v>
      </c>
      <c r="H159" s="193">
        <v>8</v>
      </c>
      <c r="I159" s="193"/>
      <c r="J159" s="193">
        <v>8</v>
      </c>
      <c r="K159" s="193">
        <v>8</v>
      </c>
      <c r="L159" s="193">
        <v>8</v>
      </c>
      <c r="M159" s="193">
        <v>8</v>
      </c>
      <c r="N159" s="193">
        <v>8</v>
      </c>
      <c r="O159" s="193">
        <v>8</v>
      </c>
      <c r="P159" s="193"/>
      <c r="Q159" s="193">
        <v>8</v>
      </c>
      <c r="R159" s="193">
        <v>8</v>
      </c>
      <c r="S159" s="193">
        <v>8</v>
      </c>
      <c r="T159" s="193">
        <v>8</v>
      </c>
      <c r="U159" s="193">
        <v>8</v>
      </c>
      <c r="V159" s="193">
        <v>8</v>
      </c>
      <c r="W159" s="193"/>
      <c r="X159" s="193">
        <v>8</v>
      </c>
      <c r="Y159" s="193">
        <v>8</v>
      </c>
      <c r="Z159" s="193">
        <v>8</v>
      </c>
      <c r="AA159" s="193">
        <v>8</v>
      </c>
      <c r="AB159" s="193">
        <v>8</v>
      </c>
      <c r="AC159" s="193">
        <v>8</v>
      </c>
      <c r="AD159" s="193"/>
      <c r="AE159" s="193">
        <v>8</v>
      </c>
      <c r="AF159" s="193">
        <v>8</v>
      </c>
      <c r="AG159" s="193">
        <v>8</v>
      </c>
      <c r="AH159" s="193">
        <v>8</v>
      </c>
      <c r="AI159" s="193">
        <v>8</v>
      </c>
      <c r="AJ159" s="193">
        <v>8</v>
      </c>
      <c r="AK159" s="378">
        <f t="shared" ref="AK159" si="187">((SUM(F159:AJ159))/8)-(SUMIF($F$6:$AJ$6,"C.Nhật",F159:AJ159)/8)</f>
        <v>26</v>
      </c>
      <c r="AL159" s="378">
        <f t="shared" ref="AL159" si="188">SUM(F160:AJ160)/8*1.5</f>
        <v>0</v>
      </c>
      <c r="AM159" s="380">
        <f t="shared" ref="AM159" si="189">SUMIF($F$6:$AJ$6,"C.Nhật",$F159:$AJ160)/8*2</f>
        <v>0</v>
      </c>
      <c r="AN159" s="382">
        <f t="shared" ref="AN159" si="190">SUM(AK159:AM160)</f>
        <v>26</v>
      </c>
      <c r="AO159" s="384">
        <v>0</v>
      </c>
      <c r="AP159" s="382"/>
      <c r="AQ159" s="382"/>
      <c r="AR159" s="382"/>
      <c r="AS159" s="372"/>
      <c r="AT159" s="355"/>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194"/>
      <c r="AK160" s="379"/>
      <c r="AL160" s="379"/>
      <c r="AM160" s="381"/>
      <c r="AN160" s="383"/>
      <c r="AO160" s="385"/>
      <c r="AP160" s="383"/>
      <c r="AQ160" s="383"/>
      <c r="AR160" s="383"/>
      <c r="AS160" s="373"/>
      <c r="AT160" s="355"/>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si="170"/>
        <v>34</v>
      </c>
      <c r="B161" s="386" t="s">
        <v>134</v>
      </c>
      <c r="C161" s="374" t="str">
        <f>VLOOKUP(B161,DS,2,0)</f>
        <v>Thạch Quyền</v>
      </c>
      <c r="D161" s="376" t="str">
        <f>VLOOKUP(B161,DS,3,0)</f>
        <v>Công nhân</v>
      </c>
      <c r="E161" s="79" t="s">
        <v>33</v>
      </c>
      <c r="F161" s="193"/>
      <c r="G161" s="193">
        <v>8</v>
      </c>
      <c r="H161" s="193">
        <v>8</v>
      </c>
      <c r="I161" s="193"/>
      <c r="J161" s="193">
        <v>8</v>
      </c>
      <c r="K161" s="193">
        <v>8</v>
      </c>
      <c r="L161" s="193">
        <v>8</v>
      </c>
      <c r="M161" s="193">
        <v>8</v>
      </c>
      <c r="N161" s="193">
        <v>8</v>
      </c>
      <c r="O161" s="193">
        <v>8</v>
      </c>
      <c r="P161" s="193"/>
      <c r="Q161" s="193">
        <v>8</v>
      </c>
      <c r="R161" s="193">
        <v>8</v>
      </c>
      <c r="S161" s="193">
        <v>8</v>
      </c>
      <c r="T161" s="193">
        <v>8</v>
      </c>
      <c r="U161" s="193">
        <v>8</v>
      </c>
      <c r="V161" s="193">
        <v>8</v>
      </c>
      <c r="W161" s="193"/>
      <c r="X161" s="193">
        <v>8</v>
      </c>
      <c r="Y161" s="193">
        <v>8</v>
      </c>
      <c r="Z161" s="193">
        <v>8</v>
      </c>
      <c r="AA161" s="193">
        <v>8</v>
      </c>
      <c r="AB161" s="193">
        <v>8</v>
      </c>
      <c r="AC161" s="193">
        <v>8</v>
      </c>
      <c r="AD161" s="193"/>
      <c r="AE161" s="193">
        <v>8</v>
      </c>
      <c r="AF161" s="193">
        <v>8</v>
      </c>
      <c r="AG161" s="193">
        <v>8</v>
      </c>
      <c r="AH161" s="193">
        <v>8</v>
      </c>
      <c r="AI161" s="193">
        <v>8</v>
      </c>
      <c r="AJ161" s="193">
        <v>8</v>
      </c>
      <c r="AK161" s="378">
        <f t="shared" ref="AK161" si="191">((SUM(F161:AJ161))/8)-(SUMIF($F$6:$AJ$6,"C.Nhật",F161:AJ161)/8)</f>
        <v>26</v>
      </c>
      <c r="AL161" s="378">
        <f t="shared" ref="AL161" si="192">SUM(F162:AJ162)/8*1.5</f>
        <v>0</v>
      </c>
      <c r="AM161" s="380">
        <f t="shared" ref="AM161" si="193">SUMIF($F$6:$AJ$6,"C.Nhật",$F161:$AJ162)/8*2</f>
        <v>0</v>
      </c>
      <c r="AN161" s="382">
        <f t="shared" ref="AN161" si="194">SUM(AK161:AM162)</f>
        <v>26</v>
      </c>
      <c r="AO161" s="384">
        <v>0</v>
      </c>
      <c r="AP161" s="382"/>
      <c r="AQ161" s="382"/>
      <c r="AR161" s="382"/>
      <c r="AS161" s="372"/>
      <c r="AT161" s="286"/>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194"/>
      <c r="AI162" s="194"/>
      <c r="AJ162" s="194"/>
      <c r="AK162" s="379"/>
      <c r="AL162" s="379"/>
      <c r="AM162" s="381"/>
      <c r="AN162" s="383"/>
      <c r="AO162" s="385"/>
      <c r="AP162" s="383"/>
      <c r="AQ162" s="383"/>
      <c r="AR162" s="383"/>
      <c r="AS162" s="373"/>
      <c r="AT162" s="286"/>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si="170"/>
        <v>35</v>
      </c>
      <c r="B163" s="386" t="s">
        <v>135</v>
      </c>
      <c r="C163" s="374" t="str">
        <f>VLOOKUP(B163,DS,2,0)</f>
        <v>Lâm Lin</v>
      </c>
      <c r="D163" s="376" t="str">
        <f>VLOOKUP(B163,DS,3,0)</f>
        <v>Công nhân</v>
      </c>
      <c r="E163" s="79" t="s">
        <v>33</v>
      </c>
      <c r="F163" s="193"/>
      <c r="G163" s="193">
        <v>8</v>
      </c>
      <c r="H163" s="193">
        <v>8</v>
      </c>
      <c r="I163" s="193"/>
      <c r="J163" s="193">
        <v>8</v>
      </c>
      <c r="K163" s="193">
        <v>8</v>
      </c>
      <c r="L163" s="193">
        <v>8</v>
      </c>
      <c r="M163" s="193">
        <v>8</v>
      </c>
      <c r="N163" s="193">
        <v>8</v>
      </c>
      <c r="O163" s="193">
        <v>8</v>
      </c>
      <c r="P163" s="193"/>
      <c r="Q163" s="193">
        <v>8</v>
      </c>
      <c r="R163" s="193">
        <v>8</v>
      </c>
      <c r="S163" s="193">
        <v>8</v>
      </c>
      <c r="T163" s="193">
        <v>8</v>
      </c>
      <c r="U163" s="193">
        <v>8</v>
      </c>
      <c r="V163" s="193">
        <v>8</v>
      </c>
      <c r="W163" s="193"/>
      <c r="X163" s="193">
        <v>8</v>
      </c>
      <c r="Y163" s="193">
        <v>8</v>
      </c>
      <c r="Z163" s="193">
        <v>8</v>
      </c>
      <c r="AA163" s="193">
        <v>8</v>
      </c>
      <c r="AB163" s="193">
        <v>8</v>
      </c>
      <c r="AC163" s="193">
        <v>8</v>
      </c>
      <c r="AD163" s="193"/>
      <c r="AE163" s="193">
        <v>8</v>
      </c>
      <c r="AF163" s="193">
        <v>8</v>
      </c>
      <c r="AG163" s="193">
        <v>8</v>
      </c>
      <c r="AH163" s="193">
        <v>8</v>
      </c>
      <c r="AI163" s="193">
        <v>8</v>
      </c>
      <c r="AJ163" s="193">
        <v>8</v>
      </c>
      <c r="AK163" s="378">
        <f t="shared" ref="AK163" si="195">((SUM(F163:AJ163))/8)-(SUMIF($F$6:$AJ$6,"C.Nhật",F163:AJ163)/8)</f>
        <v>26</v>
      </c>
      <c r="AL163" s="378">
        <f t="shared" ref="AL163" si="196">SUM(F164:AJ164)/8*1.5</f>
        <v>0</v>
      </c>
      <c r="AM163" s="380">
        <f t="shared" ref="AM163" si="197">SUMIF($F$6:$AJ$6,"C.Nhật",$F163:$AJ164)/8*2</f>
        <v>0</v>
      </c>
      <c r="AN163" s="382">
        <f t="shared" ref="AN163" si="198">SUM(AK163:AM164)</f>
        <v>26</v>
      </c>
      <c r="AO163" s="384">
        <v>0</v>
      </c>
      <c r="AP163" s="382"/>
      <c r="AQ163" s="382"/>
      <c r="AR163" s="382"/>
      <c r="AS163" s="372"/>
      <c r="AT163" s="286"/>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c r="AH164" s="194"/>
      <c r="AI164" s="194"/>
      <c r="AJ164" s="194"/>
      <c r="AK164" s="379"/>
      <c r="AL164" s="379"/>
      <c r="AM164" s="381"/>
      <c r="AN164" s="383"/>
      <c r="AO164" s="385"/>
      <c r="AP164" s="383"/>
      <c r="AQ164" s="383"/>
      <c r="AR164" s="383"/>
      <c r="AS164" s="373"/>
      <c r="AT164" s="286"/>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si="170"/>
        <v>36</v>
      </c>
      <c r="B165" s="386" t="s">
        <v>136</v>
      </c>
      <c r="C165" s="374" t="str">
        <f>VLOOKUP(B165,DS,2,0)</f>
        <v>Lâm Chanh Đa Ra</v>
      </c>
      <c r="D165" s="376" t="str">
        <f>VLOOKUP(B165,DS,3,0)</f>
        <v>Công nhân</v>
      </c>
      <c r="E165" s="79" t="s">
        <v>33</v>
      </c>
      <c r="F165" s="193"/>
      <c r="G165" s="193">
        <v>8</v>
      </c>
      <c r="H165" s="193">
        <v>8</v>
      </c>
      <c r="I165" s="193"/>
      <c r="J165" s="193">
        <v>8</v>
      </c>
      <c r="K165" s="193">
        <v>8</v>
      </c>
      <c r="L165" s="193">
        <v>8</v>
      </c>
      <c r="M165" s="193">
        <v>8</v>
      </c>
      <c r="N165" s="193">
        <v>8</v>
      </c>
      <c r="O165" s="193">
        <v>8</v>
      </c>
      <c r="P165" s="193"/>
      <c r="Q165" s="193">
        <v>8</v>
      </c>
      <c r="R165" s="193">
        <v>8</v>
      </c>
      <c r="S165" s="193">
        <v>8</v>
      </c>
      <c r="T165" s="193">
        <v>8</v>
      </c>
      <c r="U165" s="193">
        <v>8</v>
      </c>
      <c r="V165" s="193">
        <v>8</v>
      </c>
      <c r="W165" s="193"/>
      <c r="X165" s="193">
        <v>8</v>
      </c>
      <c r="Y165" s="193">
        <v>8</v>
      </c>
      <c r="Z165" s="193">
        <v>8</v>
      </c>
      <c r="AA165" s="193">
        <v>8</v>
      </c>
      <c r="AB165" s="193">
        <v>8</v>
      </c>
      <c r="AC165" s="193">
        <v>8</v>
      </c>
      <c r="AD165" s="193"/>
      <c r="AE165" s="193">
        <v>8</v>
      </c>
      <c r="AF165" s="193">
        <v>8</v>
      </c>
      <c r="AG165" s="193">
        <v>8</v>
      </c>
      <c r="AH165" s="193">
        <v>8</v>
      </c>
      <c r="AI165" s="193">
        <v>8</v>
      </c>
      <c r="AJ165" s="193">
        <v>8</v>
      </c>
      <c r="AK165" s="378">
        <f t="shared" ref="AK165" si="199">((SUM(F165:AJ165))/8)-(SUMIF($F$6:$AJ$6,"C.Nhật",F165:AJ165)/8)</f>
        <v>26</v>
      </c>
      <c r="AL165" s="378">
        <f t="shared" ref="AL165" si="200">SUM(F166:AJ166)/8*1.5</f>
        <v>0</v>
      </c>
      <c r="AM165" s="380">
        <f t="shared" ref="AM165" si="201">SUMIF($F$6:$AJ$6,"C.Nhật",$F165:$AJ166)/8*2</f>
        <v>0</v>
      </c>
      <c r="AN165" s="382">
        <f t="shared" ref="AN165" si="202">SUM(AK165:AM166)</f>
        <v>26</v>
      </c>
      <c r="AO165" s="384">
        <v>0</v>
      </c>
      <c r="AP165" s="382"/>
      <c r="AQ165" s="382"/>
      <c r="AR165" s="382"/>
      <c r="AS165" s="372"/>
      <c r="AT165" s="286"/>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c r="AH166" s="194"/>
      <c r="AI166" s="194"/>
      <c r="AJ166" s="194"/>
      <c r="AK166" s="379"/>
      <c r="AL166" s="379"/>
      <c r="AM166" s="381"/>
      <c r="AN166" s="383"/>
      <c r="AO166" s="385"/>
      <c r="AP166" s="383"/>
      <c r="AQ166" s="383"/>
      <c r="AR166" s="383"/>
      <c r="AS166" s="373"/>
      <c r="AT166" s="286"/>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83" customFormat="1" ht="12.75">
      <c r="A167" s="19"/>
      <c r="B167" s="84"/>
      <c r="C167" s="4"/>
      <c r="D167" s="132"/>
      <c r="E167" s="4"/>
      <c r="F167" s="88"/>
      <c r="G167" s="88"/>
      <c r="H167" s="85"/>
      <c r="I167" s="85"/>
      <c r="J167" s="140"/>
      <c r="K167" s="88"/>
      <c r="L167" s="85"/>
      <c r="M167" s="88"/>
      <c r="N167" s="88"/>
      <c r="O167" s="88"/>
      <c r="P167" s="88"/>
      <c r="Q167" s="85"/>
      <c r="R167" s="88"/>
      <c r="S167" s="88"/>
      <c r="T167" s="140"/>
      <c r="U167" s="88"/>
      <c r="V167" s="88"/>
      <c r="W167" s="88"/>
      <c r="X167" s="84"/>
      <c r="Y167" s="88"/>
      <c r="Z167" s="88"/>
      <c r="AA167" s="88"/>
      <c r="AB167" s="88"/>
      <c r="AC167" s="88"/>
      <c r="AD167" s="85"/>
      <c r="AE167" s="88"/>
      <c r="AF167" s="88"/>
      <c r="AG167" s="88"/>
      <c r="AH167" s="88"/>
      <c r="AI167" s="88"/>
      <c r="AJ167" s="88"/>
      <c r="AK167" s="4"/>
      <c r="AL167" s="4"/>
      <c r="AM167" s="117"/>
      <c r="AN167" s="87"/>
      <c r="AO167" s="87"/>
      <c r="AP167" s="87"/>
      <c r="AQ167" s="87"/>
      <c r="AR167" s="87"/>
      <c r="AS167" s="4"/>
      <c r="AT167" s="123"/>
    </row>
    <row r="168" spans="1:90" s="83" customFormat="1" ht="12.75">
      <c r="A168" s="19" t="s">
        <v>14</v>
      </c>
      <c r="B168" s="84"/>
      <c r="C168" s="4"/>
      <c r="D168" s="132"/>
      <c r="E168" s="4"/>
      <c r="F168" s="88"/>
      <c r="G168" s="88"/>
      <c r="H168" s="85"/>
      <c r="I168" s="85"/>
      <c r="J168" s="140"/>
      <c r="K168" s="88"/>
      <c r="L168" s="85"/>
      <c r="M168" s="88"/>
      <c r="N168" s="88"/>
      <c r="O168" s="88"/>
      <c r="P168" s="88"/>
      <c r="Q168" s="85"/>
      <c r="R168" s="88"/>
      <c r="S168" s="88"/>
      <c r="T168" s="140"/>
      <c r="U168" s="88"/>
      <c r="V168" s="88"/>
      <c r="W168" s="88"/>
      <c r="X168" s="84"/>
      <c r="Y168" s="88"/>
      <c r="Z168" s="88"/>
      <c r="AA168" s="88"/>
      <c r="AB168" s="88"/>
      <c r="AC168" s="88"/>
      <c r="AD168" s="85"/>
      <c r="AE168" s="88"/>
      <c r="AF168" s="88"/>
      <c r="AG168" s="88"/>
      <c r="AH168" s="88"/>
      <c r="AI168" s="88"/>
      <c r="AJ168" s="88"/>
      <c r="AK168" s="4"/>
      <c r="AL168" s="4"/>
      <c r="AM168" s="117"/>
      <c r="AN168" s="87"/>
      <c r="AO168" s="87"/>
      <c r="AP168" s="87"/>
      <c r="AQ168" s="87"/>
      <c r="AR168" s="87"/>
      <c r="AS168" s="4"/>
      <c r="AT168" s="123"/>
    </row>
    <row r="169" spans="1:90" s="83" customFormat="1" ht="12.75">
      <c r="A169" s="16"/>
      <c r="B169" s="16"/>
      <c r="C169" s="4"/>
      <c r="D169" s="132"/>
      <c r="E169" s="4"/>
      <c r="F169" s="88"/>
      <c r="G169" s="88"/>
      <c r="H169" s="141"/>
      <c r="I169" s="141"/>
      <c r="J169" s="141"/>
      <c r="K169" s="88"/>
      <c r="L169" s="141"/>
      <c r="M169" s="88"/>
      <c r="N169" s="88"/>
      <c r="O169" s="88"/>
      <c r="P169" s="88"/>
      <c r="Q169" s="88"/>
      <c r="R169" s="88"/>
      <c r="S169" s="88"/>
      <c r="T169" s="88"/>
      <c r="U169" s="88"/>
      <c r="V169" s="88"/>
      <c r="W169" s="88"/>
      <c r="X169" s="88"/>
      <c r="Y169" s="88"/>
      <c r="Z169" s="88"/>
      <c r="AA169" s="88"/>
      <c r="AB169" s="88"/>
      <c r="AC169" s="88"/>
      <c r="AD169" s="141"/>
      <c r="AE169" s="88"/>
      <c r="AF169" s="88"/>
      <c r="AG169" s="88"/>
      <c r="AH169" s="88"/>
      <c r="AI169" s="88"/>
      <c r="AJ169" s="88"/>
      <c r="AK169" s="4"/>
      <c r="AL169" s="4"/>
      <c r="AM169" s="117"/>
      <c r="AN169" s="89"/>
      <c r="AO169" s="89"/>
      <c r="AP169" s="89"/>
      <c r="AQ169" s="89"/>
      <c r="AR169" s="89"/>
      <c r="AS169" s="4"/>
      <c r="AT169" s="123"/>
    </row>
    <row r="170" spans="1:90" s="86" customFormat="1" ht="15" customHeight="1">
      <c r="A170" s="16"/>
      <c r="B170" s="16"/>
      <c r="C170" s="4"/>
      <c r="D170" s="132"/>
      <c r="E170" s="4"/>
      <c r="F170" s="88"/>
      <c r="G170" s="88"/>
      <c r="H170" s="141"/>
      <c r="I170" s="141"/>
      <c r="J170" s="141"/>
      <c r="K170" s="88"/>
      <c r="L170" s="141"/>
      <c r="M170" s="88"/>
      <c r="N170" s="88"/>
      <c r="O170" s="88"/>
      <c r="P170" s="88"/>
      <c r="Q170" s="88"/>
      <c r="R170" s="88"/>
      <c r="S170" s="88"/>
      <c r="T170" s="88"/>
      <c r="U170" s="88"/>
      <c r="V170" s="88"/>
      <c r="W170" s="88"/>
      <c r="X170" s="88"/>
      <c r="Y170" s="88"/>
      <c r="Z170" s="88"/>
      <c r="AA170" s="88"/>
      <c r="AB170" s="88"/>
      <c r="AC170" s="88"/>
      <c r="AD170" s="141"/>
      <c r="AE170" s="88"/>
      <c r="AF170" s="88"/>
      <c r="AG170" s="88"/>
      <c r="AH170" s="88"/>
      <c r="AI170" s="88"/>
      <c r="AJ170" s="88"/>
      <c r="AK170" s="4"/>
      <c r="AL170" s="4"/>
      <c r="AM170" s="117"/>
      <c r="AN170" s="89"/>
      <c r="AO170" s="89"/>
      <c r="AP170" s="89"/>
      <c r="AQ170" s="89"/>
      <c r="AR170" s="89"/>
      <c r="AS170" s="4"/>
      <c r="AT170" s="4"/>
    </row>
    <row r="171" spans="1:90" s="86" customFormat="1" ht="11.25">
      <c r="A171" s="16"/>
      <c r="B171" s="16"/>
      <c r="C171" s="4"/>
      <c r="D171" s="132"/>
      <c r="E171" s="4"/>
      <c r="F171" s="88"/>
      <c r="G171" s="88"/>
      <c r="H171" s="141"/>
      <c r="I171" s="141"/>
      <c r="J171" s="141"/>
      <c r="K171" s="88"/>
      <c r="L171" s="141"/>
      <c r="M171" s="88"/>
      <c r="N171" s="88"/>
      <c r="O171" s="88"/>
      <c r="P171" s="88"/>
      <c r="Q171" s="88"/>
      <c r="R171" s="88"/>
      <c r="S171" s="88"/>
      <c r="T171" s="88"/>
      <c r="U171" s="88"/>
      <c r="V171" s="88"/>
      <c r="W171" s="88"/>
      <c r="X171" s="88"/>
      <c r="Y171" s="88"/>
      <c r="Z171" s="88"/>
      <c r="AA171" s="88"/>
      <c r="AB171" s="88"/>
      <c r="AC171" s="88"/>
      <c r="AD171" s="141"/>
      <c r="AE171" s="88"/>
      <c r="AF171" s="88"/>
      <c r="AG171" s="88"/>
      <c r="AH171" s="88"/>
      <c r="AI171" s="88"/>
      <c r="AJ171" s="88"/>
      <c r="AK171" s="4"/>
      <c r="AL171" s="4"/>
      <c r="AM171" s="117"/>
      <c r="AN171" s="89"/>
      <c r="AO171" s="89"/>
      <c r="AP171" s="89"/>
      <c r="AQ171" s="89"/>
      <c r="AR171" s="89"/>
      <c r="AS171" s="4"/>
      <c r="AT171" s="4"/>
    </row>
    <row r="172" spans="1:90" s="86" customFormat="1" ht="11.25">
      <c r="A172" s="16"/>
      <c r="B172" s="16"/>
      <c r="C172" s="4"/>
      <c r="D172" s="132"/>
      <c r="E172" s="4"/>
      <c r="F172" s="88"/>
      <c r="G172" s="88"/>
      <c r="H172" s="141"/>
      <c r="I172" s="141"/>
      <c r="J172" s="141"/>
      <c r="K172" s="88"/>
      <c r="L172" s="141"/>
      <c r="M172" s="88"/>
      <c r="N172" s="88"/>
      <c r="O172" s="88"/>
      <c r="P172" s="88"/>
      <c r="Q172" s="88"/>
      <c r="R172" s="88"/>
      <c r="S172" s="88"/>
      <c r="T172" s="88"/>
      <c r="U172" s="88"/>
      <c r="V172" s="88"/>
      <c r="W172" s="88"/>
      <c r="X172" s="88"/>
      <c r="Y172" s="88"/>
      <c r="Z172" s="88"/>
      <c r="AA172" s="88"/>
      <c r="AB172" s="88"/>
      <c r="AC172" s="88"/>
      <c r="AD172" s="141"/>
      <c r="AE172" s="88"/>
      <c r="AF172" s="88"/>
      <c r="AG172" s="88"/>
      <c r="AH172" s="88"/>
      <c r="AI172" s="88"/>
      <c r="AJ172" s="88"/>
      <c r="AK172" s="4"/>
      <c r="AL172" s="4"/>
      <c r="AM172" s="117"/>
      <c r="AN172" s="89"/>
      <c r="AO172" s="89"/>
      <c r="AP172" s="89"/>
      <c r="AQ172" s="89"/>
      <c r="AR172" s="89"/>
      <c r="AS172" s="4"/>
      <c r="AT172" s="4"/>
    </row>
    <row r="173" spans="1:90" s="86" customFormat="1" ht="11.25">
      <c r="A173" s="13"/>
      <c r="B173" s="13"/>
      <c r="C173" s="19"/>
      <c r="D173" s="133"/>
      <c r="E173" s="90"/>
      <c r="F173" s="140"/>
      <c r="G173" s="142"/>
      <c r="H173" s="85"/>
      <c r="I173" s="85"/>
      <c r="J173" s="85"/>
      <c r="K173" s="142"/>
      <c r="L173" s="85"/>
      <c r="M173" s="142"/>
      <c r="N173" s="142"/>
      <c r="O173" s="142"/>
      <c r="P173" s="142"/>
      <c r="Q173" s="85"/>
      <c r="R173" s="140"/>
      <c r="S173" s="142"/>
      <c r="T173" s="142"/>
      <c r="U173" s="85"/>
      <c r="V173" s="142"/>
      <c r="W173" s="142"/>
      <c r="X173" s="85"/>
      <c r="Y173" s="142"/>
      <c r="Z173" s="142"/>
      <c r="AA173" s="142"/>
      <c r="AB173" s="142"/>
      <c r="AC173" s="142"/>
      <c r="AD173" s="85"/>
      <c r="AE173" s="142"/>
      <c r="AF173" s="142"/>
      <c r="AG173" s="142"/>
      <c r="AH173" s="142"/>
      <c r="AI173" s="142"/>
      <c r="AJ173" s="142"/>
      <c r="AK173" s="90"/>
      <c r="AM173" s="118"/>
      <c r="AN173" s="13"/>
      <c r="AO173" s="13"/>
      <c r="AP173" s="13"/>
      <c r="AQ173" s="13"/>
      <c r="AR173" s="13"/>
      <c r="AS173" s="19"/>
      <c r="AT173" s="4"/>
    </row>
    <row r="174" spans="1:90" s="86" customFormat="1" ht="12.75">
      <c r="A174" s="2"/>
      <c r="B174" s="2" t="s">
        <v>0</v>
      </c>
      <c r="C174" s="2"/>
      <c r="D174" s="134"/>
      <c r="E174" s="2"/>
      <c r="F174" s="143"/>
      <c r="G174" s="143"/>
      <c r="H174" s="143"/>
      <c r="I174" s="143"/>
      <c r="J174" s="143"/>
      <c r="K174" s="143"/>
      <c r="L174" s="143"/>
      <c r="M174" s="143"/>
      <c r="N174" s="143"/>
      <c r="O174" s="143"/>
      <c r="P174" s="143"/>
      <c r="Q174" s="143"/>
      <c r="R174" s="143"/>
      <c r="S174" s="143"/>
      <c r="T174" s="143"/>
      <c r="U174" s="143"/>
      <c r="V174" s="143"/>
      <c r="W174" s="143"/>
      <c r="X174" s="143"/>
      <c r="Y174" s="143"/>
      <c r="Z174" s="143"/>
      <c r="AA174" s="143"/>
      <c r="AB174" s="143"/>
      <c r="AC174" s="143"/>
      <c r="AD174" s="143"/>
      <c r="AE174" s="143"/>
      <c r="AF174" s="143"/>
      <c r="AG174" s="143"/>
      <c r="AH174" s="144"/>
      <c r="AI174" s="144"/>
      <c r="AJ174" s="144"/>
      <c r="AK174" s="2"/>
      <c r="AL174" s="2"/>
      <c r="AM174" s="119"/>
      <c r="AN174" s="2"/>
      <c r="AO174" s="2"/>
      <c r="AP174" s="2"/>
      <c r="AQ174" s="2"/>
      <c r="AR174" s="2"/>
      <c r="AS174" s="2"/>
      <c r="AT174" s="4"/>
    </row>
    <row r="175" spans="1:90" s="86" customFormat="1" ht="12.75">
      <c r="A175" s="2"/>
      <c r="B175" s="2"/>
      <c r="C175" s="2" t="s">
        <v>48</v>
      </c>
      <c r="D175" s="134"/>
      <c r="E175" s="2"/>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144"/>
      <c r="AI175" s="144"/>
      <c r="AJ175" s="144"/>
      <c r="AK175" s="2"/>
      <c r="AL175" s="2"/>
      <c r="AM175" s="119"/>
      <c r="AN175" s="2"/>
      <c r="AO175" s="2"/>
      <c r="AP175" s="2"/>
      <c r="AQ175" s="2"/>
      <c r="AR175" s="2"/>
      <c r="AS175" s="2"/>
      <c r="AT175" s="19"/>
    </row>
    <row r="176" spans="1:90" ht="15" customHeight="1">
      <c r="C176" s="2" t="s">
        <v>49</v>
      </c>
    </row>
    <row r="177" spans="3:3" ht="15" customHeight="1">
      <c r="C177" s="2" t="s">
        <v>50</v>
      </c>
    </row>
    <row r="178" spans="3:3" ht="15" customHeight="1">
      <c r="C178" s="2" t="s">
        <v>51</v>
      </c>
    </row>
    <row r="179" spans="3:3" ht="15" customHeight="1">
      <c r="C179" s="2" t="s">
        <v>52</v>
      </c>
    </row>
    <row r="180" spans="3:3" ht="15" customHeight="1">
      <c r="C180" s="2" t="s">
        <v>53</v>
      </c>
    </row>
    <row r="181" spans="3:3" ht="15" customHeight="1">
      <c r="C181" s="2" t="s">
        <v>54</v>
      </c>
    </row>
    <row r="182" spans="3:3" ht="15" customHeight="1">
      <c r="C182" s="2" t="s">
        <v>55</v>
      </c>
    </row>
    <row r="183" spans="3:3" ht="15" customHeight="1">
      <c r="C183" s="2" t="s">
        <v>56</v>
      </c>
    </row>
  </sheetData>
  <protectedRanges>
    <protectedRange password="CC78" sqref="A1:A3" name="Range1_2_1"/>
    <protectedRange password="CC78" sqref="A8:A17" name="Range1_1"/>
    <protectedRange password="CC78" sqref="C8:E17 A8:A17" name="Range1_6"/>
    <protectedRange password="CC78" sqref="B8:B17" name="Range1_4"/>
    <protectedRange password="CC78" sqref="J20:J23 Q18:Q19" name="Range1_1_1_1"/>
    <protectedRange password="CC78" sqref="J24" name="Range1_3_1_1"/>
    <protectedRange password="CC78" sqref="A45:A47 A88:A90" name="Range1_2_1_1"/>
    <protectedRange password="CC78" sqref="A52:A65" name="Range1_1_1"/>
    <protectedRange password="CC78" sqref="A52:A65 C52:E65" name="Range1_6_1"/>
    <protectedRange password="CC78" sqref="B52:B65" name="Range1_4_1"/>
    <protectedRange password="CC78" sqref="J68:J71 Q66:Q67" name="Range1_1_1_1_1"/>
    <protectedRange password="CC78" sqref="J72" name="Range1_3_1_1_1"/>
    <protectedRange password="CC78" sqref="A95:A166" name="Range1_1_2"/>
    <protectedRange password="CC78" sqref="C95:E166 A95:A166" name="Range1_6_2"/>
    <protectedRange password="CC78" sqref="B95:B166" name="Range1_4_2"/>
    <protectedRange password="CC78" sqref="J169:J172 Q167:Q168" name="Range1_1_1_1_2"/>
    <protectedRange password="CC78" sqref="J173" name="Range1_3_1_1_2"/>
  </protectedRanges>
  <autoFilter ref="A7:AS7"/>
  <mergeCells count="666">
    <mergeCell ref="AP157:AP158"/>
    <mergeCell ref="AQ157:AQ158"/>
    <mergeCell ref="AR157:AR158"/>
    <mergeCell ref="AS157:AS158"/>
    <mergeCell ref="A159:A160"/>
    <mergeCell ref="B159:B160"/>
    <mergeCell ref="C159:C160"/>
    <mergeCell ref="D159:D160"/>
    <mergeCell ref="AK159:AK160"/>
    <mergeCell ref="AL159:AL160"/>
    <mergeCell ref="AM159:AM160"/>
    <mergeCell ref="AN159:AN160"/>
    <mergeCell ref="AO159:AO160"/>
    <mergeCell ref="AP159:AP160"/>
    <mergeCell ref="AQ159:AQ160"/>
    <mergeCell ref="AR159:AR160"/>
    <mergeCell ref="AS159:AS160"/>
    <mergeCell ref="A157:A158"/>
    <mergeCell ref="B157:B158"/>
    <mergeCell ref="C157:C158"/>
    <mergeCell ref="D157:D158"/>
    <mergeCell ref="AK157:AK158"/>
    <mergeCell ref="AL157:AL158"/>
    <mergeCell ref="AM157:AM158"/>
    <mergeCell ref="AN157:AN158"/>
    <mergeCell ref="AO157:AO158"/>
    <mergeCell ref="A155:A156"/>
    <mergeCell ref="B155:B156"/>
    <mergeCell ref="C155:C156"/>
    <mergeCell ref="D155:D156"/>
    <mergeCell ref="AK155:AK156"/>
    <mergeCell ref="AL155:AL156"/>
    <mergeCell ref="AM155:AM156"/>
    <mergeCell ref="AN155:AN156"/>
    <mergeCell ref="AO155:AO156"/>
    <mergeCell ref="AP141:AP142"/>
    <mergeCell ref="AQ141:AQ142"/>
    <mergeCell ref="AR141:AR142"/>
    <mergeCell ref="AS141:AS142"/>
    <mergeCell ref="A143:A144"/>
    <mergeCell ref="B143:B144"/>
    <mergeCell ref="C143:C144"/>
    <mergeCell ref="D143:D144"/>
    <mergeCell ref="AK143:AK144"/>
    <mergeCell ref="AL143:AL144"/>
    <mergeCell ref="AM143:AM144"/>
    <mergeCell ref="AN143:AN144"/>
    <mergeCell ref="AO143:AO144"/>
    <mergeCell ref="AP143:AP144"/>
    <mergeCell ref="AQ143:AQ144"/>
    <mergeCell ref="AR143:AR144"/>
    <mergeCell ref="AS143:AS144"/>
    <mergeCell ref="A141:A142"/>
    <mergeCell ref="B141:B142"/>
    <mergeCell ref="C141:C142"/>
    <mergeCell ref="D141:D142"/>
    <mergeCell ref="AK141:AK142"/>
    <mergeCell ref="AL141:AL142"/>
    <mergeCell ref="AM141:AM142"/>
    <mergeCell ref="AN141:AN142"/>
    <mergeCell ref="AO141:AO142"/>
    <mergeCell ref="AR14:AR15"/>
    <mergeCell ref="AS14:AS15"/>
    <mergeCell ref="A139:A140"/>
    <mergeCell ref="B139:B140"/>
    <mergeCell ref="C139:C140"/>
    <mergeCell ref="D139:D140"/>
    <mergeCell ref="AK139:AK140"/>
    <mergeCell ref="AL139:AL140"/>
    <mergeCell ref="AM139:AM140"/>
    <mergeCell ref="AN139:AN140"/>
    <mergeCell ref="AO139:AO140"/>
    <mergeCell ref="AP139:AP140"/>
    <mergeCell ref="AQ139:AQ140"/>
    <mergeCell ref="AR139:AR140"/>
    <mergeCell ref="AS139:AS140"/>
    <mergeCell ref="A14:A15"/>
    <mergeCell ref="B14:B15"/>
    <mergeCell ref="C14:C15"/>
    <mergeCell ref="D14:D15"/>
    <mergeCell ref="AK14:AK15"/>
    <mergeCell ref="AL14:AL15"/>
    <mergeCell ref="AM14:AM15"/>
    <mergeCell ref="AN14:AN15"/>
    <mergeCell ref="AO14:AO15"/>
    <mergeCell ref="A62:A63"/>
    <mergeCell ref="B62:B63"/>
    <mergeCell ref="C62:C63"/>
    <mergeCell ref="D62:D63"/>
    <mergeCell ref="AK62:AK63"/>
    <mergeCell ref="AL62:AL63"/>
    <mergeCell ref="AM62:AM63"/>
    <mergeCell ref="AN62:AN63"/>
    <mergeCell ref="AO62:AO63"/>
    <mergeCell ref="A54:A55"/>
    <mergeCell ref="B54:B55"/>
    <mergeCell ref="C54:C55"/>
    <mergeCell ref="AR58:AR59"/>
    <mergeCell ref="AS58:AS59"/>
    <mergeCell ref="A60:A61"/>
    <mergeCell ref="B60:B61"/>
    <mergeCell ref="C60:C61"/>
    <mergeCell ref="D60:D61"/>
    <mergeCell ref="AK60:AK61"/>
    <mergeCell ref="AL60:AL61"/>
    <mergeCell ref="AM60:AM61"/>
    <mergeCell ref="AN60:AN61"/>
    <mergeCell ref="AO60:AO61"/>
    <mergeCell ref="AP60:AP61"/>
    <mergeCell ref="AQ60:AQ61"/>
    <mergeCell ref="AR60:AR61"/>
    <mergeCell ref="AS60:AS61"/>
    <mergeCell ref="A58:A59"/>
    <mergeCell ref="B58:B59"/>
    <mergeCell ref="C58:C59"/>
    <mergeCell ref="D58:D59"/>
    <mergeCell ref="AK58:AK59"/>
    <mergeCell ref="AL58:AL59"/>
    <mergeCell ref="A56:A57"/>
    <mergeCell ref="B56:B57"/>
    <mergeCell ref="C56:C57"/>
    <mergeCell ref="D56:D57"/>
    <mergeCell ref="AK56:AK57"/>
    <mergeCell ref="AL56:AL57"/>
    <mergeCell ref="AM56:AM57"/>
    <mergeCell ref="AN56:AN57"/>
    <mergeCell ref="AO56:AO57"/>
    <mergeCell ref="D54:D55"/>
    <mergeCell ref="AK54:AK55"/>
    <mergeCell ref="AL54:AL55"/>
    <mergeCell ref="AM54:AM55"/>
    <mergeCell ref="AN54:AN55"/>
    <mergeCell ref="AO54:AO55"/>
    <mergeCell ref="AT49:AT50"/>
    <mergeCell ref="AP52:AP53"/>
    <mergeCell ref="AQ52:AQ53"/>
    <mergeCell ref="AR52:AR53"/>
    <mergeCell ref="AS52:AS53"/>
    <mergeCell ref="AR49:AR50"/>
    <mergeCell ref="AS49:AS50"/>
    <mergeCell ref="AP54:AP55"/>
    <mergeCell ref="AQ54:AQ55"/>
    <mergeCell ref="AR54:AR55"/>
    <mergeCell ref="AS54:AS55"/>
    <mergeCell ref="A52:A53"/>
    <mergeCell ref="B52:B53"/>
    <mergeCell ref="C52:C53"/>
    <mergeCell ref="D52:D53"/>
    <mergeCell ref="AK52:AK53"/>
    <mergeCell ref="AL52:AL53"/>
    <mergeCell ref="AM52:AM53"/>
    <mergeCell ref="AN52:AN53"/>
    <mergeCell ref="AO52:AO53"/>
    <mergeCell ref="B49:B50"/>
    <mergeCell ref="C49:C50"/>
    <mergeCell ref="D49:D50"/>
    <mergeCell ref="E49:E50"/>
    <mergeCell ref="AK49:AM49"/>
    <mergeCell ref="AN49:AN50"/>
    <mergeCell ref="AO49:AO50"/>
    <mergeCell ref="AP49:AP50"/>
    <mergeCell ref="AQ49:AQ50"/>
    <mergeCell ref="AM1:AS1"/>
    <mergeCell ref="A16:A17"/>
    <mergeCell ref="B16:B17"/>
    <mergeCell ref="C16:C17"/>
    <mergeCell ref="D16:D17"/>
    <mergeCell ref="AK16:AK17"/>
    <mergeCell ref="AL16:AL17"/>
    <mergeCell ref="AS10:AS11"/>
    <mergeCell ref="AK10:AK11"/>
    <mergeCell ref="AL10:AL11"/>
    <mergeCell ref="AM10:AM11"/>
    <mergeCell ref="AL12:AL13"/>
    <mergeCell ref="AM12:AM13"/>
    <mergeCell ref="AR10:AR11"/>
    <mergeCell ref="AN16:AN17"/>
    <mergeCell ref="A12:A13"/>
    <mergeCell ref="B12:B13"/>
    <mergeCell ref="D12:D13"/>
    <mergeCell ref="AK12:AK13"/>
    <mergeCell ref="AN12:AN13"/>
    <mergeCell ref="AP12:AP13"/>
    <mergeCell ref="AR12:AR13"/>
    <mergeCell ref="AR16:AR17"/>
    <mergeCell ref="C12:C13"/>
    <mergeCell ref="A10:A11"/>
    <mergeCell ref="B10:B11"/>
    <mergeCell ref="C10:C11"/>
    <mergeCell ref="D10:D11"/>
    <mergeCell ref="A5:A6"/>
    <mergeCell ref="C5:C6"/>
    <mergeCell ref="D5:D6"/>
    <mergeCell ref="B5:B6"/>
    <mergeCell ref="AQ5:AQ6"/>
    <mergeCell ref="AM8:AM9"/>
    <mergeCell ref="AO5:AO6"/>
    <mergeCell ref="AP5:AP6"/>
    <mergeCell ref="AL8:AL9"/>
    <mergeCell ref="A8:A9"/>
    <mergeCell ref="B8:B9"/>
    <mergeCell ref="C8:C9"/>
    <mergeCell ref="D8:D9"/>
    <mergeCell ref="AN10:AN11"/>
    <mergeCell ref="E5:E6"/>
    <mergeCell ref="AN5:AN6"/>
    <mergeCell ref="AK5:AM5"/>
    <mergeCell ref="AK8:AK9"/>
    <mergeCell ref="AN8:AN9"/>
    <mergeCell ref="AT5:AT6"/>
    <mergeCell ref="AO8:AO9"/>
    <mergeCell ref="AP8:AP9"/>
    <mergeCell ref="AQ8:AQ9"/>
    <mergeCell ref="AR8:AR9"/>
    <mergeCell ref="AS8:AS9"/>
    <mergeCell ref="AS5:AS6"/>
    <mergeCell ref="AR5:AR6"/>
    <mergeCell ref="AO10:AO11"/>
    <mergeCell ref="AP10:AP11"/>
    <mergeCell ref="AQ10:AQ11"/>
    <mergeCell ref="AS12:AS13"/>
    <mergeCell ref="AS16:AS17"/>
    <mergeCell ref="AQ12:AQ13"/>
    <mergeCell ref="AM16:AM17"/>
    <mergeCell ref="AO16:AO17"/>
    <mergeCell ref="AP16:AP17"/>
    <mergeCell ref="AQ16:AQ17"/>
    <mergeCell ref="AO12:AO13"/>
    <mergeCell ref="AM88:AS88"/>
    <mergeCell ref="AP58:AP59"/>
    <mergeCell ref="AQ58:AQ59"/>
    <mergeCell ref="AP56:AP57"/>
    <mergeCell ref="AQ56:AQ57"/>
    <mergeCell ref="AR56:AR57"/>
    <mergeCell ref="AS56:AS57"/>
    <mergeCell ref="AM58:AM59"/>
    <mergeCell ref="AN58:AN59"/>
    <mergeCell ref="AO58:AO59"/>
    <mergeCell ref="AP62:AP63"/>
    <mergeCell ref="AQ62:AQ63"/>
    <mergeCell ref="AR62:AR63"/>
    <mergeCell ref="AS62:AS63"/>
    <mergeCell ref="AP14:AP15"/>
    <mergeCell ref="AQ14:AQ15"/>
    <mergeCell ref="A92:A93"/>
    <mergeCell ref="B92:B93"/>
    <mergeCell ref="C92:C93"/>
    <mergeCell ref="D92:D93"/>
    <mergeCell ref="E92:E93"/>
    <mergeCell ref="AK92:AM92"/>
    <mergeCell ref="AN92:AN93"/>
    <mergeCell ref="AO92:AO93"/>
    <mergeCell ref="AP92:AP93"/>
    <mergeCell ref="AQ92:AQ93"/>
    <mergeCell ref="AR92:AR93"/>
    <mergeCell ref="AS92:AS93"/>
    <mergeCell ref="AN64:AN65"/>
    <mergeCell ref="AM64:AM65"/>
    <mergeCell ref="AL64:AL65"/>
    <mergeCell ref="AK64:AK65"/>
    <mergeCell ref="D64:D65"/>
    <mergeCell ref="C64:C65"/>
    <mergeCell ref="AQ64:AQ65"/>
    <mergeCell ref="AP64:AP65"/>
    <mergeCell ref="AO64:AO65"/>
    <mergeCell ref="B64:B65"/>
    <mergeCell ref="A64:A65"/>
    <mergeCell ref="AM45:AS45"/>
    <mergeCell ref="A49:A50"/>
    <mergeCell ref="AL97:AL98"/>
    <mergeCell ref="AM97:AM98"/>
    <mergeCell ref="AN97:AN98"/>
    <mergeCell ref="AO97:AO98"/>
    <mergeCell ref="AT92:AT93"/>
    <mergeCell ref="A95:A96"/>
    <mergeCell ref="B95:B96"/>
    <mergeCell ref="C95:C96"/>
    <mergeCell ref="D95:D96"/>
    <mergeCell ref="AK95:AK96"/>
    <mergeCell ref="AL95:AL96"/>
    <mergeCell ref="AM95:AM96"/>
    <mergeCell ref="AN95:AN96"/>
    <mergeCell ref="AO95:AO96"/>
    <mergeCell ref="AP95:AP96"/>
    <mergeCell ref="AQ95:AQ96"/>
    <mergeCell ref="AR95:AR96"/>
    <mergeCell ref="AS95:AS96"/>
    <mergeCell ref="AS64:AS65"/>
    <mergeCell ref="AR64:AR65"/>
    <mergeCell ref="AN101:AN102"/>
    <mergeCell ref="AO101:AO102"/>
    <mergeCell ref="AP97:AP98"/>
    <mergeCell ref="AQ97:AQ98"/>
    <mergeCell ref="AR97:AR98"/>
    <mergeCell ref="AS97:AS98"/>
    <mergeCell ref="A99:A100"/>
    <mergeCell ref="B99:B100"/>
    <mergeCell ref="C99:C100"/>
    <mergeCell ref="D99:D100"/>
    <mergeCell ref="AK99:AK100"/>
    <mergeCell ref="AL99:AL100"/>
    <mergeCell ref="AM99:AM100"/>
    <mergeCell ref="AN99:AN100"/>
    <mergeCell ref="AO99:AO100"/>
    <mergeCell ref="AP99:AP100"/>
    <mergeCell ref="AQ99:AQ100"/>
    <mergeCell ref="AR99:AR100"/>
    <mergeCell ref="AS99:AS100"/>
    <mergeCell ref="A97:A98"/>
    <mergeCell ref="B97:B98"/>
    <mergeCell ref="C97:C98"/>
    <mergeCell ref="D97:D98"/>
    <mergeCell ref="AK97:AK98"/>
    <mergeCell ref="AP101:AP102"/>
    <mergeCell ref="AQ101:AQ102"/>
    <mergeCell ref="AR101:AR102"/>
    <mergeCell ref="AS101:AS102"/>
    <mergeCell ref="A103:A104"/>
    <mergeCell ref="B103:B104"/>
    <mergeCell ref="C103:C104"/>
    <mergeCell ref="D103:D104"/>
    <mergeCell ref="AK103:AK104"/>
    <mergeCell ref="AL103:AL104"/>
    <mergeCell ref="AM103:AM104"/>
    <mergeCell ref="AN103:AN104"/>
    <mergeCell ref="AO103:AO104"/>
    <mergeCell ref="AP103:AP104"/>
    <mergeCell ref="AQ103:AQ104"/>
    <mergeCell ref="AR103:AR104"/>
    <mergeCell ref="AS103:AS104"/>
    <mergeCell ref="A101:A102"/>
    <mergeCell ref="B101:B102"/>
    <mergeCell ref="C101:C102"/>
    <mergeCell ref="D101:D102"/>
    <mergeCell ref="AK101:AK102"/>
    <mergeCell ref="AL101:AL102"/>
    <mergeCell ref="AM101:AM102"/>
    <mergeCell ref="AS105:AS106"/>
    <mergeCell ref="A107:A108"/>
    <mergeCell ref="B107:B108"/>
    <mergeCell ref="C107:C108"/>
    <mergeCell ref="D107:D108"/>
    <mergeCell ref="AK107:AK108"/>
    <mergeCell ref="AL107:AL108"/>
    <mergeCell ref="AM107:AM108"/>
    <mergeCell ref="AN107:AN108"/>
    <mergeCell ref="AO107:AO108"/>
    <mergeCell ref="AP107:AP108"/>
    <mergeCell ref="AQ107:AQ108"/>
    <mergeCell ref="AR107:AR108"/>
    <mergeCell ref="AS107:AS108"/>
    <mergeCell ref="A105:A106"/>
    <mergeCell ref="B105:B106"/>
    <mergeCell ref="C105:C106"/>
    <mergeCell ref="D105:D106"/>
    <mergeCell ref="AK105:AK106"/>
    <mergeCell ref="AL105:AL106"/>
    <mergeCell ref="AM105:AM106"/>
    <mergeCell ref="AN105:AN106"/>
    <mergeCell ref="AO105:AO106"/>
    <mergeCell ref="D109:D110"/>
    <mergeCell ref="AK109:AK110"/>
    <mergeCell ref="AL109:AL110"/>
    <mergeCell ref="AM109:AM110"/>
    <mergeCell ref="AN109:AN110"/>
    <mergeCell ref="AO109:AO110"/>
    <mergeCell ref="AP105:AP106"/>
    <mergeCell ref="AQ105:AQ106"/>
    <mergeCell ref="AR105:AR106"/>
    <mergeCell ref="AL113:AL114"/>
    <mergeCell ref="AM113:AM114"/>
    <mergeCell ref="AN113:AN114"/>
    <mergeCell ref="AO113:AO114"/>
    <mergeCell ref="AP109:AP110"/>
    <mergeCell ref="AQ109:AQ110"/>
    <mergeCell ref="AR109:AR110"/>
    <mergeCell ref="AS109:AS110"/>
    <mergeCell ref="A111:A112"/>
    <mergeCell ref="B111:B112"/>
    <mergeCell ref="C111:C112"/>
    <mergeCell ref="D111:D112"/>
    <mergeCell ref="AK111:AK112"/>
    <mergeCell ref="AL111:AL112"/>
    <mergeCell ref="AM111:AM112"/>
    <mergeCell ref="AN111:AN112"/>
    <mergeCell ref="AO111:AO112"/>
    <mergeCell ref="AP111:AP112"/>
    <mergeCell ref="AQ111:AQ112"/>
    <mergeCell ref="AR111:AR112"/>
    <mergeCell ref="AS111:AS112"/>
    <mergeCell ref="A109:A110"/>
    <mergeCell ref="B109:B110"/>
    <mergeCell ref="C109:C110"/>
    <mergeCell ref="AN117:AN118"/>
    <mergeCell ref="AO117:AO118"/>
    <mergeCell ref="AP113:AP114"/>
    <mergeCell ref="AQ113:AQ114"/>
    <mergeCell ref="AR113:AR114"/>
    <mergeCell ref="AS113:AS114"/>
    <mergeCell ref="A115:A116"/>
    <mergeCell ref="B115:B116"/>
    <mergeCell ref="C115:C116"/>
    <mergeCell ref="D115:D116"/>
    <mergeCell ref="AK115:AK116"/>
    <mergeCell ref="AL115:AL116"/>
    <mergeCell ref="AM115:AM116"/>
    <mergeCell ref="AN115:AN116"/>
    <mergeCell ref="AO115:AO116"/>
    <mergeCell ref="AP115:AP116"/>
    <mergeCell ref="AQ115:AQ116"/>
    <mergeCell ref="AR115:AR116"/>
    <mergeCell ref="AS115:AS116"/>
    <mergeCell ref="A113:A114"/>
    <mergeCell ref="B113:B114"/>
    <mergeCell ref="C113:C114"/>
    <mergeCell ref="D113:D114"/>
    <mergeCell ref="AK113:AK114"/>
    <mergeCell ref="AP117:AP118"/>
    <mergeCell ref="AQ117:AQ118"/>
    <mergeCell ref="AR117:AR118"/>
    <mergeCell ref="AS117:AS118"/>
    <mergeCell ref="A119:A120"/>
    <mergeCell ref="B119:B120"/>
    <mergeCell ref="C119:C120"/>
    <mergeCell ref="D119:D120"/>
    <mergeCell ref="AK119:AK120"/>
    <mergeCell ref="AL119:AL120"/>
    <mergeCell ref="AM119:AM120"/>
    <mergeCell ref="AN119:AN120"/>
    <mergeCell ref="AO119:AO120"/>
    <mergeCell ref="AP119:AP120"/>
    <mergeCell ref="AQ119:AQ120"/>
    <mergeCell ref="AR119:AR120"/>
    <mergeCell ref="AS119:AS120"/>
    <mergeCell ref="A117:A118"/>
    <mergeCell ref="B117:B118"/>
    <mergeCell ref="C117:C118"/>
    <mergeCell ref="D117:D118"/>
    <mergeCell ref="AK117:AK118"/>
    <mergeCell ref="AL117:AL118"/>
    <mergeCell ref="AM117:AM118"/>
    <mergeCell ref="AS121:AS122"/>
    <mergeCell ref="A123:A124"/>
    <mergeCell ref="B123:B124"/>
    <mergeCell ref="C123:C124"/>
    <mergeCell ref="D123:D124"/>
    <mergeCell ref="AK123:AK124"/>
    <mergeCell ref="AL123:AL124"/>
    <mergeCell ref="AM123:AM124"/>
    <mergeCell ref="AN123:AN124"/>
    <mergeCell ref="AO123:AO124"/>
    <mergeCell ref="AP123:AP124"/>
    <mergeCell ref="AQ123:AQ124"/>
    <mergeCell ref="AR123:AR124"/>
    <mergeCell ref="AS123:AS124"/>
    <mergeCell ref="A121:A122"/>
    <mergeCell ref="B121:B122"/>
    <mergeCell ref="C121:C122"/>
    <mergeCell ref="D121:D122"/>
    <mergeCell ref="AK121:AK122"/>
    <mergeCell ref="AL121:AL122"/>
    <mergeCell ref="AM121:AM122"/>
    <mergeCell ref="AN121:AN122"/>
    <mergeCell ref="AO121:AO122"/>
    <mergeCell ref="D125:D126"/>
    <mergeCell ref="AK125:AK126"/>
    <mergeCell ref="AL125:AL126"/>
    <mergeCell ref="AM125:AM126"/>
    <mergeCell ref="AN125:AN126"/>
    <mergeCell ref="AO125:AO126"/>
    <mergeCell ref="AP121:AP122"/>
    <mergeCell ref="AQ121:AQ122"/>
    <mergeCell ref="AR121:AR122"/>
    <mergeCell ref="AL129:AL130"/>
    <mergeCell ref="AM129:AM130"/>
    <mergeCell ref="AN129:AN130"/>
    <mergeCell ref="AO129:AO130"/>
    <mergeCell ref="AP125:AP126"/>
    <mergeCell ref="AQ125:AQ126"/>
    <mergeCell ref="AR125:AR126"/>
    <mergeCell ref="AS125:AS126"/>
    <mergeCell ref="A127:A128"/>
    <mergeCell ref="B127:B128"/>
    <mergeCell ref="C127:C128"/>
    <mergeCell ref="D127:D128"/>
    <mergeCell ref="AK127:AK128"/>
    <mergeCell ref="AL127:AL128"/>
    <mergeCell ref="AM127:AM128"/>
    <mergeCell ref="AN127:AN128"/>
    <mergeCell ref="AO127:AO128"/>
    <mergeCell ref="AP127:AP128"/>
    <mergeCell ref="AQ127:AQ128"/>
    <mergeCell ref="AR127:AR128"/>
    <mergeCell ref="AS127:AS128"/>
    <mergeCell ref="A125:A126"/>
    <mergeCell ref="B125:B126"/>
    <mergeCell ref="C125:C126"/>
    <mergeCell ref="AN133:AN134"/>
    <mergeCell ref="AO133:AO134"/>
    <mergeCell ref="AP129:AP130"/>
    <mergeCell ref="AQ129:AQ130"/>
    <mergeCell ref="AR129:AR130"/>
    <mergeCell ref="AS129:AS130"/>
    <mergeCell ref="A131:A132"/>
    <mergeCell ref="B131:B132"/>
    <mergeCell ref="C131:C132"/>
    <mergeCell ref="D131:D132"/>
    <mergeCell ref="AK131:AK132"/>
    <mergeCell ref="AL131:AL132"/>
    <mergeCell ref="AM131:AM132"/>
    <mergeCell ref="AN131:AN132"/>
    <mergeCell ref="AO131:AO132"/>
    <mergeCell ref="AP131:AP132"/>
    <mergeCell ref="AQ131:AQ132"/>
    <mergeCell ref="AR131:AR132"/>
    <mergeCell ref="AS131:AS132"/>
    <mergeCell ref="A129:A130"/>
    <mergeCell ref="B129:B130"/>
    <mergeCell ref="C129:C130"/>
    <mergeCell ref="D129:D130"/>
    <mergeCell ref="AK129:AK130"/>
    <mergeCell ref="AP133:AP134"/>
    <mergeCell ref="AQ133:AQ134"/>
    <mergeCell ref="AR133:AR134"/>
    <mergeCell ref="AS133:AS134"/>
    <mergeCell ref="A135:A136"/>
    <mergeCell ref="B135:B136"/>
    <mergeCell ref="C135:C136"/>
    <mergeCell ref="D135:D136"/>
    <mergeCell ref="AK135:AK136"/>
    <mergeCell ref="AL135:AL136"/>
    <mergeCell ref="AM135:AM136"/>
    <mergeCell ref="AN135:AN136"/>
    <mergeCell ref="AO135:AO136"/>
    <mergeCell ref="AP135:AP136"/>
    <mergeCell ref="AQ135:AQ136"/>
    <mergeCell ref="AR135:AR136"/>
    <mergeCell ref="AS135:AS136"/>
    <mergeCell ref="A133:A134"/>
    <mergeCell ref="B133:B134"/>
    <mergeCell ref="C133:C134"/>
    <mergeCell ref="D133:D134"/>
    <mergeCell ref="AK133:AK134"/>
    <mergeCell ref="AL133:AL134"/>
    <mergeCell ref="AM133:AM134"/>
    <mergeCell ref="A163:A164"/>
    <mergeCell ref="B163:B164"/>
    <mergeCell ref="A161:A162"/>
    <mergeCell ref="B161:B162"/>
    <mergeCell ref="AS137:AS138"/>
    <mergeCell ref="A137:A138"/>
    <mergeCell ref="B137:B138"/>
    <mergeCell ref="C137:C138"/>
    <mergeCell ref="D137:D138"/>
    <mergeCell ref="AK137:AK138"/>
    <mergeCell ref="AL137:AL138"/>
    <mergeCell ref="AM137:AM138"/>
    <mergeCell ref="AN137:AN138"/>
    <mergeCell ref="AO137:AO138"/>
    <mergeCell ref="AP137:AP138"/>
    <mergeCell ref="AQ137:AQ138"/>
    <mergeCell ref="AR137:AR138"/>
    <mergeCell ref="AP145:AP146"/>
    <mergeCell ref="AQ145:AQ146"/>
    <mergeCell ref="AR145:AR146"/>
    <mergeCell ref="AS145:AS146"/>
    <mergeCell ref="C147:C148"/>
    <mergeCell ref="D147:D148"/>
    <mergeCell ref="AK147:AK148"/>
    <mergeCell ref="A165:A166"/>
    <mergeCell ref="B165:B166"/>
    <mergeCell ref="D145:D146"/>
    <mergeCell ref="AK145:AK146"/>
    <mergeCell ref="AL145:AL146"/>
    <mergeCell ref="AM145:AM146"/>
    <mergeCell ref="AN145:AN146"/>
    <mergeCell ref="AO145:AO146"/>
    <mergeCell ref="AL149:AL150"/>
    <mergeCell ref="AM149:AM150"/>
    <mergeCell ref="AN149:AN150"/>
    <mergeCell ref="AO149:AO150"/>
    <mergeCell ref="A145:A146"/>
    <mergeCell ref="B145:B146"/>
    <mergeCell ref="AN153:AN154"/>
    <mergeCell ref="AO153:AO154"/>
    <mergeCell ref="A149:A150"/>
    <mergeCell ref="B149:B150"/>
    <mergeCell ref="A147:A148"/>
    <mergeCell ref="B147:B148"/>
    <mergeCell ref="A153:A154"/>
    <mergeCell ref="B153:B154"/>
    <mergeCell ref="A151:A152"/>
    <mergeCell ref="B151:B152"/>
    <mergeCell ref="AL147:AL148"/>
    <mergeCell ref="AM147:AM148"/>
    <mergeCell ref="AN147:AN148"/>
    <mergeCell ref="AO147:AO148"/>
    <mergeCell ref="AP147:AP148"/>
    <mergeCell ref="AQ147:AQ148"/>
    <mergeCell ref="AR147:AR148"/>
    <mergeCell ref="AS147:AS148"/>
    <mergeCell ref="C145:C146"/>
    <mergeCell ref="AP149:AP150"/>
    <mergeCell ref="AQ149:AQ150"/>
    <mergeCell ref="AR149:AR150"/>
    <mergeCell ref="AS149:AS150"/>
    <mergeCell ref="C151:C152"/>
    <mergeCell ref="D151:D152"/>
    <mergeCell ref="AK151:AK152"/>
    <mergeCell ref="AL151:AL152"/>
    <mergeCell ref="AM151:AM152"/>
    <mergeCell ref="AN151:AN152"/>
    <mergeCell ref="AO151:AO152"/>
    <mergeCell ref="AP151:AP152"/>
    <mergeCell ref="AQ151:AQ152"/>
    <mergeCell ref="AR151:AR152"/>
    <mergeCell ref="AS151:AS152"/>
    <mergeCell ref="C149:C150"/>
    <mergeCell ref="D149:D150"/>
    <mergeCell ref="AK149:AK150"/>
    <mergeCell ref="AP153:AP154"/>
    <mergeCell ref="AQ153:AQ154"/>
    <mergeCell ref="AR153:AR154"/>
    <mergeCell ref="AS153:AS154"/>
    <mergeCell ref="C161:C162"/>
    <mergeCell ref="D161:D162"/>
    <mergeCell ref="AK161:AK162"/>
    <mergeCell ref="AL161:AL162"/>
    <mergeCell ref="AM161:AM162"/>
    <mergeCell ref="AN161:AN162"/>
    <mergeCell ref="AO161:AO162"/>
    <mergeCell ref="AP161:AP162"/>
    <mergeCell ref="AQ161:AQ162"/>
    <mergeCell ref="AR161:AR162"/>
    <mergeCell ref="AS161:AS162"/>
    <mergeCell ref="C153:C154"/>
    <mergeCell ref="D153:D154"/>
    <mergeCell ref="AK153:AK154"/>
    <mergeCell ref="AL153:AL154"/>
    <mergeCell ref="AM153:AM154"/>
    <mergeCell ref="AP155:AP156"/>
    <mergeCell ref="AQ155:AQ156"/>
    <mergeCell ref="AR155:AR156"/>
    <mergeCell ref="AS155:AS156"/>
    <mergeCell ref="AS165:AS166"/>
    <mergeCell ref="C163:C164"/>
    <mergeCell ref="D163:D164"/>
    <mergeCell ref="AK163:AK164"/>
    <mergeCell ref="AL163:AL164"/>
    <mergeCell ref="AM163:AM164"/>
    <mergeCell ref="AN163:AN164"/>
    <mergeCell ref="AO163:AO164"/>
    <mergeCell ref="C165:C166"/>
    <mergeCell ref="D165:D166"/>
    <mergeCell ref="AK165:AK166"/>
    <mergeCell ref="AL165:AL166"/>
    <mergeCell ref="AM165:AM166"/>
    <mergeCell ref="AN165:AN166"/>
    <mergeCell ref="AO165:AO166"/>
    <mergeCell ref="AP163:AP164"/>
    <mergeCell ref="AQ163:AQ164"/>
    <mergeCell ref="AR163:AR164"/>
    <mergeCell ref="AS163:AS164"/>
    <mergeCell ref="AP165:AP166"/>
    <mergeCell ref="AQ165:AQ166"/>
    <mergeCell ref="AR165:AR166"/>
  </mergeCells>
  <phoneticPr fontId="47" type="noConversion"/>
  <conditionalFormatting sqref="F5:AJ6 F8:AJ17 F95:AJ166">
    <cfRule type="expression" dxfId="176" priority="12" stopIfTrue="1">
      <formula>IF(WEEKDAY(F$5)=1,TRUE,FALSE)</formula>
    </cfRule>
  </conditionalFormatting>
  <conditionalFormatting sqref="F49:AJ50 F52:AJ65">
    <cfRule type="expression" dxfId="175" priority="11" stopIfTrue="1">
      <formula>IF(WEEKDAY(F$5)=1,TRUE,FALSE)</formula>
    </cfRule>
  </conditionalFormatting>
  <conditionalFormatting sqref="F92:AJ93">
    <cfRule type="expression" dxfId="174" priority="10" stopIfTrue="1">
      <formula>IF(WEEKDAY(F$5)=1,TRUE,FALSE)</formula>
    </cfRule>
  </conditionalFormatting>
  <conditionalFormatting sqref="F8:AJ17">
    <cfRule type="expression" dxfId="173" priority="9" stopIfTrue="1">
      <formula>IF(WEEKDAY(F$5)=1,TRUE,FALSE)</formula>
    </cfRule>
  </conditionalFormatting>
  <conditionalFormatting sqref="F52:AJ65">
    <cfRule type="expression" dxfId="172" priority="8" stopIfTrue="1">
      <formula>IF(WEEKDAY(F$5)=1,TRUE,FALSE)</formula>
    </cfRule>
  </conditionalFormatting>
  <conditionalFormatting sqref="F95:AJ166">
    <cfRule type="expression" dxfId="171" priority="7" stopIfTrue="1">
      <formula>IF(WEEKDAY(F$5)=1,TRUE,FALSE)</formula>
    </cfRule>
  </conditionalFormatting>
  <conditionalFormatting sqref="F52:AJ65">
    <cfRule type="expression" dxfId="170" priority="6" stopIfTrue="1">
      <formula>IF(WEEKDAY(F$5)=1,TRUE,FALSE)</formula>
    </cfRule>
  </conditionalFormatting>
  <conditionalFormatting sqref="F52:AJ65">
    <cfRule type="expression" dxfId="169" priority="5" stopIfTrue="1">
      <formula>IF(WEEKDAY(F$5)=1,TRUE,FALSE)</formula>
    </cfRule>
  </conditionalFormatting>
  <conditionalFormatting sqref="F95:AJ166">
    <cfRule type="expression" dxfId="168" priority="4" stopIfTrue="1">
      <formula>IF(WEEKDAY(F$5)=1,TRUE,FALSE)</formula>
    </cfRule>
  </conditionalFormatting>
  <conditionalFormatting sqref="F95:AJ166">
    <cfRule type="expression" dxfId="167" priority="3" stopIfTrue="1">
      <formula>IF(WEEKDAY(F$5)=1,TRUE,FALSE)</formula>
    </cfRule>
  </conditionalFormatting>
  <conditionalFormatting sqref="F95:AJ166">
    <cfRule type="expression" dxfId="166" priority="2" stopIfTrue="1">
      <formula>IF(WEEKDAY(F$5)=1,TRUE,FALSE)</formula>
    </cfRule>
  </conditionalFormatting>
  <conditionalFormatting sqref="F95:AJ166">
    <cfRule type="expression" dxfId="165"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2.xml><?xml version="1.0" encoding="utf-8"?>
<worksheet xmlns="http://schemas.openxmlformats.org/spreadsheetml/2006/main" xmlns:r="http://schemas.openxmlformats.org/officeDocument/2006/relationships">
  <sheetPr codeName="Sheet6" enableFormatConditionsCalculation="0">
    <tabColor theme="3" tint="-0.249977111117893"/>
  </sheetPr>
  <dimension ref="A1:AE290"/>
  <sheetViews>
    <sheetView zoomScaleNormal="70" workbookViewId="0">
      <pane xSplit="3" ySplit="9" topLeftCell="J157" activePane="bottomRight" state="frozen"/>
      <selection activeCell="C54" sqref="C54:C55"/>
      <selection pane="topRight" activeCell="C54" sqref="C54:C55"/>
      <selection pane="bottomLeft" activeCell="C54" sqref="C54:C55"/>
      <selection pane="bottomRight" activeCell="U3" sqref="U3"/>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57"/>
      <c r="C1" s="57"/>
      <c r="D1" s="435" t="str">
        <f>"BẢNG THANH TOÁN LƯƠNG THÁNG"&amp;" "&amp;TEXT($E$4,"mm")&amp;" / "&amp;TEXT($E$4,"yyyy")</f>
        <v>BẢNG THANH TOÁN LƯƠNG THÁNG 01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57"/>
      <c r="C2" s="57"/>
      <c r="D2" s="57"/>
      <c r="E2" s="94"/>
      <c r="F2" s="57"/>
      <c r="G2" s="57"/>
      <c r="H2" s="57"/>
      <c r="I2" s="57"/>
      <c r="J2" s="95"/>
      <c r="K2" s="57"/>
      <c r="L2" s="57"/>
      <c r="M2" s="57"/>
      <c r="N2" s="57"/>
      <c r="O2" s="57"/>
      <c r="P2" s="57"/>
      <c r="Q2" s="57"/>
      <c r="R2" s="57"/>
      <c r="S2" s="57"/>
      <c r="T2" s="69"/>
      <c r="U2" s="93">
        <v>26</v>
      </c>
      <c r="V2" s="130">
        <v>31</v>
      </c>
      <c r="W2" s="96"/>
      <c r="X2" s="96"/>
      <c r="Y2" s="5"/>
      <c r="Z2" s="5"/>
    </row>
    <row r="3" spans="1:31" s="4" customFormat="1" ht="15" customHeight="1">
      <c r="A3" s="161" t="s">
        <v>65</v>
      </c>
      <c r="B3" s="57"/>
      <c r="C3" s="57"/>
      <c r="D3" s="57"/>
      <c r="E3" s="94"/>
      <c r="F3" s="57"/>
      <c r="G3" s="57"/>
      <c r="H3" s="57"/>
      <c r="I3" s="57"/>
      <c r="J3" s="95"/>
      <c r="K3" s="57"/>
      <c r="L3" s="57"/>
      <c r="M3" s="57"/>
      <c r="N3" s="57"/>
      <c r="O3" s="57"/>
      <c r="P3" s="57"/>
      <c r="Q3" s="57"/>
      <c r="R3" s="57"/>
      <c r="S3" s="57"/>
      <c r="T3" s="69"/>
      <c r="U3" s="153"/>
      <c r="V3" s="154"/>
      <c r="W3" s="96"/>
      <c r="X3" s="96"/>
      <c r="Y3" s="5"/>
      <c r="Z3" s="5"/>
    </row>
    <row r="4" spans="1:31" s="4" customFormat="1" ht="15" customHeight="1">
      <c r="A4" s="161" t="str">
        <f>TH!A3</f>
        <v>MST: 1100878093</v>
      </c>
      <c r="B4" s="57"/>
      <c r="C4" s="57"/>
      <c r="D4" s="57"/>
      <c r="E4" s="328">
        <f>'CC - 01'!$E$4</f>
        <v>42005</v>
      </c>
      <c r="F4" s="57"/>
      <c r="G4" s="57"/>
      <c r="H4" s="57"/>
      <c r="I4" s="57"/>
      <c r="J4" s="95"/>
      <c r="K4" s="57"/>
      <c r="L4" s="92"/>
      <c r="M4" s="57"/>
      <c r="N4" s="57"/>
      <c r="O4" s="57"/>
      <c r="P4" s="57"/>
      <c r="Q4" s="14"/>
      <c r="R4" s="57"/>
      <c r="S4" s="57"/>
      <c r="T4" s="57"/>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42" t="s">
        <v>41</v>
      </c>
      <c r="G8" s="43" t="s">
        <v>19</v>
      </c>
      <c r="H8" s="350" t="s">
        <v>41</v>
      </c>
      <c r="I8" s="148"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1" si="0">VLOOKUP(B10,DS,2,0)</f>
        <v>Mai Út Hiền</v>
      </c>
      <c r="D10" s="135" t="str">
        <f t="shared" ref="D10:D11" si="1">VLOOKUP(B10,DS,3,0)</f>
        <v>Cơ Điện</v>
      </c>
      <c r="E10" s="103">
        <f t="shared" ref="E10:E11" si="2">VLOOKUP(B10,DS,4,0)</f>
        <v>4336000</v>
      </c>
      <c r="F10" s="108">
        <f>VLOOKUP(B10,'CC - 01'!$B$8:$AS$17,36,0)</f>
        <v>26</v>
      </c>
      <c r="G10" s="243">
        <f t="shared" ref="G10" si="3">ROUND(E10/$U$2*F10,0)</f>
        <v>4336000</v>
      </c>
      <c r="H10" s="108">
        <f>(VLOOKUP(B10,'CC - 01'!$B$8:$AS$17,37,0)+VLOOKUP(B10,'CC - 01'!$B$8:$AS$17,37,0))</f>
        <v>0</v>
      </c>
      <c r="I10" s="243">
        <f t="shared" ref="I10" si="4">ROUND(E10/$U$2*H10,0)</f>
        <v>0</v>
      </c>
      <c r="J10" s="109">
        <f t="shared" ref="J10" si="5">F10+H10</f>
        <v>26</v>
      </c>
      <c r="K10" s="47">
        <f>G10+I10</f>
        <v>4336000</v>
      </c>
      <c r="L10" s="103">
        <f t="shared" ref="L10:L14" si="6">+F10*15000</f>
        <v>390000</v>
      </c>
      <c r="M10" s="49">
        <f t="shared" ref="M10:M11" si="7">K10+L10</f>
        <v>4726000</v>
      </c>
      <c r="N10" s="48">
        <f>IF(VLOOKUP(B10,DS,9,0)="x",E10*$N$5,0)</f>
        <v>346880</v>
      </c>
      <c r="O10" s="48">
        <f>IF(VLOOKUP(B10,DS,9,0)="x",E10*$O$5,0)</f>
        <v>65040</v>
      </c>
      <c r="P10" s="48">
        <f>IF(VLOOKUP(B10,DS,9,0)="x",E10*$P$5,0)</f>
        <v>43360</v>
      </c>
      <c r="Q10" s="47">
        <f t="shared" ref="Q10:Q11" si="8">M10-SUM(N10:P10)</f>
        <v>4270720</v>
      </c>
      <c r="R10" s="47">
        <f>VLOOKUP(B10,DS,23,0)</f>
        <v>0</v>
      </c>
      <c r="S10" s="55">
        <f t="shared" ref="S10:S11" si="9">Q10-R10</f>
        <v>4270720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- 01'!$B$8:$AS$17,36,0)</f>
        <v>26</v>
      </c>
      <c r="G11" s="243">
        <f t="shared" ref="G11" si="10">ROUND(E11/$U$2*F11,0)</f>
        <v>4056000</v>
      </c>
      <c r="H11" s="108">
        <f>(VLOOKUP(B11,'CC - 01'!$B$8:$AS$17,37,0)+VLOOKUP(B11,'CC - 01'!$B$8:$AS$17,37,0))</f>
        <v>0</v>
      </c>
      <c r="I11" s="243">
        <f t="shared" ref="I11" si="11">ROUND(E11/$U$2*H11,0)</f>
        <v>0</v>
      </c>
      <c r="J11" s="109">
        <f t="shared" ref="J11" si="12">F11+H11</f>
        <v>26</v>
      </c>
      <c r="K11" s="47">
        <f t="shared" ref="K11:K14" si="13">G11+I11</f>
        <v>4056000</v>
      </c>
      <c r="L11" s="103">
        <f t="shared" si="6"/>
        <v>390000</v>
      </c>
      <c r="M11" s="49">
        <f t="shared" si="7"/>
        <v>4446000</v>
      </c>
      <c r="N11" s="48">
        <f>IF(VLOOKUP(B11,DS,9,0)="x",E11*$N$5,0)</f>
        <v>324480</v>
      </c>
      <c r="O11" s="48">
        <f>IF(VLOOKUP(B11,DS,9,0)="x",E11*$O$5,0)</f>
        <v>60840</v>
      </c>
      <c r="P11" s="48">
        <f>IF(VLOOKUP(B11,DS,9,0)="x",E11*$P$5,0)</f>
        <v>40560</v>
      </c>
      <c r="Q11" s="47">
        <f t="shared" si="8"/>
        <v>4020120</v>
      </c>
      <c r="R11" s="47">
        <f>VLOOKUP(B11,DS,23,0)</f>
        <v>0</v>
      </c>
      <c r="S11" s="55">
        <f t="shared" si="9"/>
        <v>4020120</v>
      </c>
      <c r="T11" s="47"/>
      <c r="U11" s="123"/>
      <c r="V11" s="45"/>
      <c r="W11" s="34"/>
      <c r="X11" s="5"/>
      <c r="Y11" s="5"/>
      <c r="Z11" s="5"/>
      <c r="AA11" s="4"/>
      <c r="AB11" s="4"/>
      <c r="AC11" s="4"/>
      <c r="AD11" s="4"/>
      <c r="AE11" s="4"/>
    </row>
    <row r="12" spans="1:31" s="44" customFormat="1" ht="23.25" customHeight="1">
      <c r="A12" s="46">
        <v>3</v>
      </c>
      <c r="B12" s="46" t="s">
        <v>69</v>
      </c>
      <c r="C12" s="102" t="str">
        <f t="shared" ref="C12:C14" si="14">VLOOKUP(B12,DS,2,0)</f>
        <v>Võ Thị Út</v>
      </c>
      <c r="D12" s="135" t="str">
        <f t="shared" ref="D12:D14" si="15">VLOOKUP(B12,DS,3,0)</f>
        <v>KCS</v>
      </c>
      <c r="E12" s="103">
        <f t="shared" ref="E12:E14" si="16">VLOOKUP(B12,DS,4,0)</f>
        <v>4400000</v>
      </c>
      <c r="F12" s="108">
        <f>VLOOKUP(B12,'CC - 01'!$B$8:$AS$17,36,0)</f>
        <v>26</v>
      </c>
      <c r="G12" s="243">
        <f t="shared" ref="G12:G14" si="17">ROUND(E12/$U$2*F12,0)</f>
        <v>4400000</v>
      </c>
      <c r="H12" s="108">
        <f>(VLOOKUP(B12,'CC - 01'!$B$8:$AS$17,37,0)+VLOOKUP(B12,'CC - 01'!$B$8:$AS$17,37,0))</f>
        <v>0</v>
      </c>
      <c r="I12" s="243">
        <f t="shared" ref="I12:I14" si="18">ROUND(E12/$U$2*H12,0)</f>
        <v>0</v>
      </c>
      <c r="J12" s="109">
        <f t="shared" ref="J12:J14" si="19">F12+H12</f>
        <v>26</v>
      </c>
      <c r="K12" s="47">
        <f t="shared" si="13"/>
        <v>4400000</v>
      </c>
      <c r="L12" s="103">
        <f t="shared" si="6"/>
        <v>390000</v>
      </c>
      <c r="M12" s="49">
        <f t="shared" ref="M12:M14" si="20">K12+L12</f>
        <v>4790000</v>
      </c>
      <c r="N12" s="48">
        <f>IF(VLOOKUP(B12,DS,9,0)="x",E12*$N$5,0)</f>
        <v>352000</v>
      </c>
      <c r="O12" s="48">
        <f>IF(VLOOKUP(B12,DS,9,0)="x",E12*$O$5,0)</f>
        <v>66000</v>
      </c>
      <c r="P12" s="48">
        <f>IF(VLOOKUP(B12,DS,9,0)="x",E12*$P$5,0)</f>
        <v>44000</v>
      </c>
      <c r="Q12" s="47">
        <f t="shared" ref="Q12:Q14" si="21">M12-SUM(N12:P12)</f>
        <v>4328000</v>
      </c>
      <c r="R12" s="47">
        <f>VLOOKUP(B12,DS,23,0)</f>
        <v>0</v>
      </c>
      <c r="S12" s="55">
        <f t="shared" ref="S12:S14" si="22">Q12-R12</f>
        <v>4328000</v>
      </c>
      <c r="T12" s="47"/>
      <c r="U12" s="123"/>
      <c r="V12" s="45"/>
      <c r="W12" s="34"/>
      <c r="X12" s="5"/>
      <c r="Y12" s="5"/>
      <c r="Z12" s="5"/>
      <c r="AA12" s="4"/>
      <c r="AB12" s="4"/>
      <c r="AC12" s="4"/>
      <c r="AD12" s="4"/>
      <c r="AE12" s="4"/>
    </row>
    <row r="13" spans="1:31" s="44" customFormat="1" ht="23.25" customHeight="1">
      <c r="A13" s="46">
        <v>4</v>
      </c>
      <c r="B13" s="46" t="s">
        <v>70</v>
      </c>
      <c r="C13" s="102" t="str">
        <f t="shared" si="14"/>
        <v>Nguyễn Thị Thiết</v>
      </c>
      <c r="D13" s="135" t="str">
        <f t="shared" si="15"/>
        <v>KCS</v>
      </c>
      <c r="E13" s="103">
        <f t="shared" si="16"/>
        <v>4056000</v>
      </c>
      <c r="F13" s="108">
        <f>VLOOKUP(B13,'CC - 01'!$B$8:$AS$17,36,0)</f>
        <v>26</v>
      </c>
      <c r="G13" s="243">
        <f t="shared" si="17"/>
        <v>4056000</v>
      </c>
      <c r="H13" s="108">
        <f>(VLOOKUP(B13,'CC - 01'!$B$8:$AS$17,37,0)+VLOOKUP(B13,'CC - 01'!$B$8:$AS$17,37,0))</f>
        <v>0</v>
      </c>
      <c r="I13" s="243">
        <f t="shared" si="18"/>
        <v>0</v>
      </c>
      <c r="J13" s="109">
        <f t="shared" si="19"/>
        <v>26</v>
      </c>
      <c r="K13" s="47">
        <f t="shared" si="13"/>
        <v>4056000</v>
      </c>
      <c r="L13" s="103">
        <f t="shared" si="6"/>
        <v>390000</v>
      </c>
      <c r="M13" s="49">
        <f t="shared" si="20"/>
        <v>4446000</v>
      </c>
      <c r="N13" s="48">
        <f>IF(VLOOKUP(B13,DS,9,0)="x",E13*$N$5,0)</f>
        <v>324480</v>
      </c>
      <c r="O13" s="48">
        <f>IF(VLOOKUP(B13,DS,9,0)="x",E13*$O$5,0)</f>
        <v>60840</v>
      </c>
      <c r="P13" s="48">
        <f>IF(VLOOKUP(B13,DS,9,0)="x",E13*$P$5,0)</f>
        <v>40560</v>
      </c>
      <c r="Q13" s="47">
        <f t="shared" si="21"/>
        <v>4020120</v>
      </c>
      <c r="R13" s="47">
        <f>VLOOKUP(B13,DS,23,0)</f>
        <v>0</v>
      </c>
      <c r="S13" s="55">
        <f t="shared" si="22"/>
        <v>4020120</v>
      </c>
      <c r="T13" s="47"/>
      <c r="U13" s="123"/>
      <c r="V13" s="45"/>
      <c r="W13" s="34"/>
      <c r="X13" s="5"/>
      <c r="Y13" s="5"/>
      <c r="Z13" s="5"/>
      <c r="AA13" s="4"/>
      <c r="AB13" s="4"/>
      <c r="AC13" s="4"/>
      <c r="AD13" s="4"/>
      <c r="AE13" s="4"/>
    </row>
    <row r="14" spans="1:31" s="44" customFormat="1" ht="23.25" customHeight="1">
      <c r="A14" s="46">
        <v>5</v>
      </c>
      <c r="B14" s="46" t="s">
        <v>71</v>
      </c>
      <c r="C14" s="102" t="str">
        <f t="shared" si="14"/>
        <v>Nguyễn Trường Giang</v>
      </c>
      <c r="D14" s="135" t="str">
        <f t="shared" si="15"/>
        <v>Cơ Điện</v>
      </c>
      <c r="E14" s="103">
        <f t="shared" si="16"/>
        <v>3613000</v>
      </c>
      <c r="F14" s="108">
        <f>VLOOKUP(B14,'CC - 01'!$B$8:$AS$17,36,0)</f>
        <v>26</v>
      </c>
      <c r="G14" s="243">
        <f t="shared" si="17"/>
        <v>3613000</v>
      </c>
      <c r="H14" s="108">
        <f>(VLOOKUP(B14,'CC - 01'!$B$8:$AS$17,37,0)+VLOOKUP(B14,'CC - 01'!$B$8:$AS$17,37,0))</f>
        <v>0</v>
      </c>
      <c r="I14" s="243">
        <f t="shared" si="18"/>
        <v>0</v>
      </c>
      <c r="J14" s="109">
        <f t="shared" si="19"/>
        <v>26</v>
      </c>
      <c r="K14" s="47">
        <f t="shared" si="13"/>
        <v>3613000</v>
      </c>
      <c r="L14" s="103">
        <f t="shared" si="6"/>
        <v>390000</v>
      </c>
      <c r="M14" s="49">
        <f t="shared" si="20"/>
        <v>4003000</v>
      </c>
      <c r="N14" s="48">
        <f>IF(VLOOKUP(B14,DS,9,0)="x",E14*$N$5,0)</f>
        <v>289040</v>
      </c>
      <c r="O14" s="48">
        <f>IF(VLOOKUP(B14,DS,9,0)="x",E14*$O$5,0)</f>
        <v>54195</v>
      </c>
      <c r="P14" s="48">
        <f>IF(VLOOKUP(B14,DS,9,0)="x",E14*$P$5,0)</f>
        <v>36130</v>
      </c>
      <c r="Q14" s="47">
        <f t="shared" si="21"/>
        <v>3623635</v>
      </c>
      <c r="R14" s="47">
        <f>VLOOKUP(B14,DS,23,0)</f>
        <v>0</v>
      </c>
      <c r="S14" s="55">
        <f t="shared" si="22"/>
        <v>3623635</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52"/>
      <c r="O15" s="52"/>
      <c r="P15" s="52"/>
      <c r="Q15" s="52"/>
      <c r="R15" s="52"/>
      <c r="S15" s="52"/>
      <c r="T15" s="47"/>
      <c r="U15" s="123"/>
      <c r="V15" s="45"/>
      <c r="W15" s="45"/>
      <c r="X15" s="45"/>
      <c r="Y15" s="45"/>
      <c r="Z15" s="45"/>
    </row>
    <row r="16" spans="1:31" s="40" customFormat="1" ht="21" customHeight="1">
      <c r="A16" s="440" t="s">
        <v>26</v>
      </c>
      <c r="B16" s="440"/>
      <c r="C16" s="440"/>
      <c r="D16" s="440"/>
      <c r="E16" s="162">
        <f>SUM(E10:E15)</f>
        <v>20461000</v>
      </c>
      <c r="F16" s="162"/>
      <c r="G16" s="162">
        <f>SUM(G10:G15)</f>
        <v>20461000</v>
      </c>
      <c r="H16" s="162"/>
      <c r="I16" s="162">
        <f>SUM(I10:I15)</f>
        <v>0</v>
      </c>
      <c r="J16" s="32"/>
      <c r="K16" s="32">
        <f t="shared" ref="K16:S16" si="23">SUM(K10:K15)</f>
        <v>20461000</v>
      </c>
      <c r="L16" s="32">
        <f t="shared" si="23"/>
        <v>1950000</v>
      </c>
      <c r="M16" s="32">
        <f t="shared" si="23"/>
        <v>22411000</v>
      </c>
      <c r="N16" s="32">
        <f t="shared" si="23"/>
        <v>1636880</v>
      </c>
      <c r="O16" s="32">
        <f t="shared" si="23"/>
        <v>306915</v>
      </c>
      <c r="P16" s="32">
        <f t="shared" si="23"/>
        <v>204610</v>
      </c>
      <c r="Q16" s="32">
        <f t="shared" si="23"/>
        <v>20262595</v>
      </c>
      <c r="R16" s="32">
        <f t="shared" si="23"/>
        <v>0</v>
      </c>
      <c r="S16" s="32">
        <f t="shared" si="23"/>
        <v>20262595</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31   tháng   01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219"/>
      <c r="C59" s="219"/>
      <c r="D59" s="441" t="str">
        <f>D1</f>
        <v>BẢNG THANH TOÁN LƯƠNG THÁNG 01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219"/>
      <c r="C60" s="219"/>
      <c r="D60" s="219"/>
      <c r="E60" s="222"/>
      <c r="F60" s="219"/>
      <c r="G60" s="219"/>
      <c r="H60" s="219"/>
      <c r="I60" s="219"/>
      <c r="J60" s="223"/>
      <c r="K60" s="219"/>
      <c r="L60" s="219"/>
      <c r="M60" s="219"/>
      <c r="N60" s="219"/>
      <c r="O60" s="219"/>
      <c r="P60" s="219"/>
      <c r="Q60" s="219"/>
      <c r="R60" s="219"/>
      <c r="S60" s="219"/>
      <c r="T60" s="173"/>
      <c r="U60" s="123"/>
      <c r="V60" s="8"/>
      <c r="W60" s="220"/>
      <c r="X60" s="220"/>
      <c r="Y60" s="221"/>
      <c r="Z60" s="221"/>
    </row>
    <row r="61" spans="1:31" s="197" customFormat="1" ht="15" customHeight="1">
      <c r="A61" s="161" t="str">
        <f>$A$3</f>
        <v>Số điện thoại: 072.3850606 - Fax: 072.3850608</v>
      </c>
      <c r="B61" s="219"/>
      <c r="C61" s="219"/>
      <c r="D61" s="219"/>
      <c r="E61" s="222"/>
      <c r="F61" s="219"/>
      <c r="G61" s="219"/>
      <c r="H61" s="219"/>
      <c r="I61" s="219"/>
      <c r="J61" s="223"/>
      <c r="K61" s="219"/>
      <c r="L61" s="219"/>
      <c r="M61" s="219"/>
      <c r="N61" s="219"/>
      <c r="O61" s="219"/>
      <c r="P61" s="219"/>
      <c r="Q61" s="219"/>
      <c r="R61" s="219"/>
      <c r="S61" s="219"/>
      <c r="T61" s="173"/>
      <c r="U61" s="123"/>
      <c r="V61" s="8"/>
      <c r="W61" s="220"/>
      <c r="X61" s="220"/>
      <c r="Y61" s="221"/>
      <c r="Z61" s="221"/>
    </row>
    <row r="62" spans="1:31" s="197" customFormat="1" ht="15" customHeight="1">
      <c r="A62" s="161" t="str">
        <f>$A$4</f>
        <v>MST: 1100878093</v>
      </c>
      <c r="B62" s="219"/>
      <c r="C62" s="219"/>
      <c r="D62" s="219"/>
      <c r="E62" s="222"/>
      <c r="F62" s="219"/>
      <c r="G62" s="219"/>
      <c r="H62" s="219"/>
      <c r="I62" s="219"/>
      <c r="J62" s="223"/>
      <c r="K62" s="219"/>
      <c r="L62" s="224"/>
      <c r="M62" s="219"/>
      <c r="N62" s="219"/>
      <c r="O62" s="219"/>
      <c r="P62" s="219"/>
      <c r="Q62" s="225"/>
      <c r="R62" s="219"/>
      <c r="S62" s="219"/>
      <c r="T62" s="219"/>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204"/>
      <c r="V64" s="230"/>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204"/>
      <c r="V65" s="230"/>
      <c r="W65" s="230"/>
      <c r="X65" s="221"/>
      <c r="Y65" s="221"/>
      <c r="Z65" s="221"/>
      <c r="AA65" s="197"/>
      <c r="AB65" s="197"/>
      <c r="AC65" s="197"/>
      <c r="AD65" s="197"/>
      <c r="AE65" s="197"/>
    </row>
    <row r="66" spans="1:31" s="231" customFormat="1" ht="35.25" customHeight="1">
      <c r="A66" s="447"/>
      <c r="B66" s="447"/>
      <c r="C66" s="449"/>
      <c r="D66" s="449"/>
      <c r="E66" s="450"/>
      <c r="F66" s="232" t="s">
        <v>41</v>
      </c>
      <c r="G66" s="229" t="s">
        <v>19</v>
      </c>
      <c r="H66" s="350" t="s">
        <v>41</v>
      </c>
      <c r="I66" s="229" t="s">
        <v>19</v>
      </c>
      <c r="J66" s="460"/>
      <c r="K66" s="454"/>
      <c r="L66" s="431"/>
      <c r="M66" s="454"/>
      <c r="N66" s="462"/>
      <c r="O66" s="454"/>
      <c r="P66" s="454"/>
      <c r="Q66" s="454"/>
      <c r="R66" s="454"/>
      <c r="S66" s="454"/>
      <c r="T66" s="456"/>
      <c r="U66" s="204"/>
      <c r="V66" s="230"/>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204"/>
      <c r="V67" s="234"/>
      <c r="W67" s="234"/>
      <c r="X67" s="235"/>
      <c r="Y67" s="235"/>
      <c r="Z67" s="235"/>
      <c r="AA67" s="236"/>
      <c r="AB67" s="236"/>
      <c r="AC67" s="236"/>
      <c r="AD67" s="236"/>
      <c r="AE67" s="236"/>
    </row>
    <row r="68" spans="1:31" s="249" customFormat="1" ht="23.25" customHeight="1">
      <c r="A68" s="238">
        <v>1</v>
      </c>
      <c r="B68" s="238" t="s">
        <v>78</v>
      </c>
      <c r="C68" s="239" t="str">
        <f t="shared" ref="C68" si="24">VLOOKUP(B68,DS,2,0)</f>
        <v>Nguyễn Thiện Duy</v>
      </c>
      <c r="D68" s="240" t="str">
        <f t="shared" ref="D68" si="25">VLOOKUP(B68,DS,3,0)</f>
        <v>Giám đốc</v>
      </c>
      <c r="E68" s="241">
        <f t="shared" ref="E68" si="26">VLOOKUP(B68,DS,4,0)</f>
        <v>10851000</v>
      </c>
      <c r="F68" s="242">
        <f>VLOOKUP(B68,'CC - 01'!B52:AN65,36,0)</f>
        <v>26</v>
      </c>
      <c r="G68" s="243">
        <f t="shared" ref="G68" si="27">ROUND(E68/$U$2*F68,0)</f>
        <v>10851000</v>
      </c>
      <c r="H68" s="108">
        <f>(VLOOKUP(B68,'CC - 01'!$B$52:$AS$65,37,0)+VLOOKUP(B68,'CC - 01'!$B$52:$AS$65,37,0))</f>
        <v>0</v>
      </c>
      <c r="I68" s="243">
        <f t="shared" ref="I68" si="28">ROUND(E68/$U$2*H68,0)</f>
        <v>0</v>
      </c>
      <c r="J68" s="244">
        <f t="shared" ref="J68:K68" si="29">F68+H68</f>
        <v>26</v>
      </c>
      <c r="K68" s="47">
        <f t="shared" si="29"/>
        <v>10851000</v>
      </c>
      <c r="L68" s="103">
        <f>+F68*15000</f>
        <v>390000</v>
      </c>
      <c r="M68" s="246">
        <f t="shared" ref="M68" si="30">K68+SUM(L68:L68)</f>
        <v>11241000</v>
      </c>
      <c r="N68" s="48">
        <f>IF(VLOOKUP(B68,DS,9,0)="x",'L - 01'!E68*$N$5,0)</f>
        <v>868080</v>
      </c>
      <c r="O68" s="245">
        <f t="shared" ref="O68" si="31">IF(VLOOKUP(B68,DS,9,0)="x",E68*0.015,0)</f>
        <v>162765</v>
      </c>
      <c r="P68" s="245">
        <f t="shared" ref="P68" si="32">IF(VLOOKUP(B68,DS,9,0)="X",E68*0.01,0)</f>
        <v>108510</v>
      </c>
      <c r="Q68" s="243">
        <f t="shared" ref="Q68" si="33">M68-SUM(N68:P68)</f>
        <v>10101645</v>
      </c>
      <c r="R68" s="243">
        <f t="shared" ref="R68" si="34">VLOOKUP(B68,DS,23,0)</f>
        <v>0</v>
      </c>
      <c r="S68" s="247">
        <f>Q68-R68</f>
        <v>10101645</v>
      </c>
      <c r="T68" s="243"/>
      <c r="U68" s="204"/>
      <c r="V68" s="248"/>
      <c r="W68" s="230"/>
      <c r="X68" s="221"/>
      <c r="Y68" s="221"/>
      <c r="Z68" s="221"/>
      <c r="AA68" s="197"/>
      <c r="AB68" s="197"/>
      <c r="AC68" s="197"/>
      <c r="AD68" s="197"/>
      <c r="AE68" s="197"/>
    </row>
    <row r="69" spans="1:31" s="249" customFormat="1" ht="23.25" customHeight="1">
      <c r="A69" s="238">
        <v>2</v>
      </c>
      <c r="B69" s="238" t="s">
        <v>80</v>
      </c>
      <c r="C69" s="239" t="str">
        <f t="shared" ref="C69:C74" si="35">VLOOKUP(B69,DS,2,0)</f>
        <v>Nguyễn Văn Sẽ</v>
      </c>
      <c r="D69" s="240" t="str">
        <f t="shared" ref="D69:D74" si="36">VLOOKUP(B69,DS,3,0)</f>
        <v>Kỹ Thuật</v>
      </c>
      <c r="E69" s="241">
        <f t="shared" ref="E69:E74" si="37">VLOOKUP(B69,DS,4,0)</f>
        <v>4895000</v>
      </c>
      <c r="F69" s="242">
        <f>VLOOKUP(B69,'CC - 01'!B53:AN66,36,0)</f>
        <v>26</v>
      </c>
      <c r="G69" s="243">
        <f t="shared" ref="G69:G74" si="38">ROUND(E69/$U$2*F69,0)</f>
        <v>4895000</v>
      </c>
      <c r="H69" s="108">
        <f>(VLOOKUP(B69,'CC - 01'!$B$52:$AS$65,37,0)+VLOOKUP(B69,'CC - 01'!$B$52:$AS$65,37,0))</f>
        <v>0</v>
      </c>
      <c r="I69" s="243">
        <f t="shared" ref="I69:I74" si="39">ROUND(E69/$U$2*H69,0)</f>
        <v>0</v>
      </c>
      <c r="J69" s="244">
        <f t="shared" ref="J69:J74" si="40">F69+H69</f>
        <v>26</v>
      </c>
      <c r="K69" s="47">
        <f t="shared" ref="K69:K74" si="41">G69+I69</f>
        <v>4895000</v>
      </c>
      <c r="L69" s="103">
        <f t="shared" ref="L69:L74" si="42">+F69*15000</f>
        <v>390000</v>
      </c>
      <c r="M69" s="246">
        <f t="shared" ref="M69:M74" si="43">K69+SUM(L69:L69)</f>
        <v>5285000</v>
      </c>
      <c r="N69" s="48">
        <f>IF(VLOOKUP(B69,DS,9,0)="x",'L - 01'!E69*$N$5,0)</f>
        <v>391600</v>
      </c>
      <c r="O69" s="245">
        <f t="shared" ref="O69:O74" si="44">IF(VLOOKUP(B69,DS,9,0)="x",E69*0.015,0)</f>
        <v>73425</v>
      </c>
      <c r="P69" s="245">
        <f t="shared" ref="P69:P74" si="45">IF(VLOOKUP(B69,DS,9,0)="X",E69*0.01,0)</f>
        <v>48950</v>
      </c>
      <c r="Q69" s="243">
        <f t="shared" ref="Q69:Q74" si="46">M69-SUM(N69:P69)</f>
        <v>4771025</v>
      </c>
      <c r="R69" s="243">
        <f t="shared" ref="R69:R74" si="47">VLOOKUP(B69,DS,23,0)</f>
        <v>0</v>
      </c>
      <c r="S69" s="247">
        <f t="shared" ref="S69:S74" si="48">Q69-R69</f>
        <v>4771025</v>
      </c>
      <c r="T69" s="243"/>
      <c r="U69" s="204"/>
      <c r="V69" s="248"/>
      <c r="W69" s="230"/>
      <c r="X69" s="221"/>
      <c r="Y69" s="221"/>
      <c r="Z69" s="221"/>
      <c r="AA69" s="197"/>
      <c r="AB69" s="197"/>
      <c r="AC69" s="197"/>
      <c r="AD69" s="197"/>
      <c r="AE69" s="197"/>
    </row>
    <row r="70" spans="1:31" s="249" customFormat="1" ht="23.25" customHeight="1">
      <c r="A70" s="238">
        <v>3</v>
      </c>
      <c r="B70" s="238" t="s">
        <v>82</v>
      </c>
      <c r="C70" s="239" t="str">
        <f t="shared" si="35"/>
        <v>Võ Uyên Phương</v>
      </c>
      <c r="D70" s="240" t="str">
        <f t="shared" si="36"/>
        <v>LĐ- TL</v>
      </c>
      <c r="E70" s="241">
        <f t="shared" si="37"/>
        <v>4895000</v>
      </c>
      <c r="F70" s="242">
        <f>VLOOKUP(B70,'CC - 01'!B54:AN67,36,0)</f>
        <v>26</v>
      </c>
      <c r="G70" s="243">
        <f t="shared" si="38"/>
        <v>4895000</v>
      </c>
      <c r="H70" s="108">
        <f>(VLOOKUP(B70,'CC - 01'!$B$52:$AS$65,37,0)+VLOOKUP(B70,'CC - 01'!$B$52:$AS$65,37,0))</f>
        <v>0</v>
      </c>
      <c r="I70" s="243">
        <f t="shared" si="39"/>
        <v>0</v>
      </c>
      <c r="J70" s="244">
        <f t="shared" si="40"/>
        <v>26</v>
      </c>
      <c r="K70" s="47">
        <f t="shared" si="41"/>
        <v>4895000</v>
      </c>
      <c r="L70" s="103">
        <f t="shared" si="42"/>
        <v>390000</v>
      </c>
      <c r="M70" s="246">
        <f t="shared" si="43"/>
        <v>5285000</v>
      </c>
      <c r="N70" s="48">
        <f>IF(VLOOKUP(B70,DS,9,0)="x",'L - 01'!E70*$N$5,0)</f>
        <v>391600</v>
      </c>
      <c r="O70" s="245">
        <f t="shared" si="44"/>
        <v>73425</v>
      </c>
      <c r="P70" s="245">
        <f t="shared" si="45"/>
        <v>48950</v>
      </c>
      <c r="Q70" s="243">
        <f t="shared" si="46"/>
        <v>4771025</v>
      </c>
      <c r="R70" s="243">
        <f t="shared" si="47"/>
        <v>0</v>
      </c>
      <c r="S70" s="247">
        <f t="shared" si="48"/>
        <v>4771025</v>
      </c>
      <c r="T70" s="243"/>
      <c r="U70" s="204"/>
      <c r="V70" s="248"/>
      <c r="W70" s="230"/>
      <c r="X70" s="221"/>
      <c r="Y70" s="221"/>
      <c r="Z70" s="221"/>
      <c r="AA70" s="197"/>
      <c r="AB70" s="197"/>
      <c r="AC70" s="197"/>
      <c r="AD70" s="197"/>
      <c r="AE70" s="197"/>
    </row>
    <row r="71" spans="1:31" s="249" customFormat="1" ht="23.25" customHeight="1">
      <c r="A71" s="238">
        <v>4</v>
      </c>
      <c r="B71" s="238" t="s">
        <v>85</v>
      </c>
      <c r="C71" s="239" t="str">
        <f t="shared" si="35"/>
        <v>Lê Nguyễn Huy Cường</v>
      </c>
      <c r="D71" s="240" t="str">
        <f t="shared" si="36"/>
        <v>XNK</v>
      </c>
      <c r="E71" s="241">
        <f t="shared" si="37"/>
        <v>4336000</v>
      </c>
      <c r="F71" s="242">
        <f>VLOOKUP(B71,'CC - 01'!B55:AN68,36,0)</f>
        <v>26</v>
      </c>
      <c r="G71" s="243">
        <f t="shared" si="38"/>
        <v>4336000</v>
      </c>
      <c r="H71" s="108">
        <f>(VLOOKUP(B71,'CC - 01'!$B$52:$AS$65,37,0)+VLOOKUP(B71,'CC - 01'!$B$52:$AS$65,37,0))</f>
        <v>0</v>
      </c>
      <c r="I71" s="243">
        <f t="shared" si="39"/>
        <v>0</v>
      </c>
      <c r="J71" s="244">
        <f t="shared" si="40"/>
        <v>26</v>
      </c>
      <c r="K71" s="47">
        <f t="shared" si="41"/>
        <v>4336000</v>
      </c>
      <c r="L71" s="103">
        <f t="shared" si="42"/>
        <v>390000</v>
      </c>
      <c r="M71" s="246">
        <f t="shared" si="43"/>
        <v>4726000</v>
      </c>
      <c r="N71" s="48">
        <f>IF(VLOOKUP(B71,DS,9,0)="x",'L - 01'!E71*$N$5,0)</f>
        <v>346880</v>
      </c>
      <c r="O71" s="245">
        <f t="shared" si="44"/>
        <v>65040</v>
      </c>
      <c r="P71" s="245">
        <f t="shared" si="45"/>
        <v>43360</v>
      </c>
      <c r="Q71" s="243">
        <f t="shared" si="46"/>
        <v>4270720</v>
      </c>
      <c r="R71" s="243">
        <f t="shared" si="47"/>
        <v>0</v>
      </c>
      <c r="S71" s="247">
        <f t="shared" si="48"/>
        <v>4270720</v>
      </c>
      <c r="T71" s="243"/>
      <c r="U71" s="204"/>
      <c r="V71" s="248"/>
      <c r="W71" s="230"/>
      <c r="X71" s="221"/>
      <c r="Y71" s="221"/>
      <c r="Z71" s="221"/>
      <c r="AA71" s="197"/>
      <c r="AB71" s="197"/>
      <c r="AC71" s="197"/>
      <c r="AD71" s="197"/>
      <c r="AE71" s="197"/>
    </row>
    <row r="72" spans="1:31" s="249" customFormat="1" ht="23.25" customHeight="1">
      <c r="A72" s="238">
        <v>5</v>
      </c>
      <c r="B72" s="238" t="s">
        <v>88</v>
      </c>
      <c r="C72" s="239" t="str">
        <f t="shared" si="35"/>
        <v>Nguyễn Văn Bé Tư</v>
      </c>
      <c r="D72" s="240" t="str">
        <f t="shared" si="36"/>
        <v>Tài xế</v>
      </c>
      <c r="E72" s="241">
        <f t="shared" si="37"/>
        <v>3496000</v>
      </c>
      <c r="F72" s="242">
        <f>VLOOKUP(B72,'CC - 01'!B56:AN69,36,0)</f>
        <v>26</v>
      </c>
      <c r="G72" s="243">
        <f t="shared" si="38"/>
        <v>3496000</v>
      </c>
      <c r="H72" s="108">
        <f>(VLOOKUP(B72,'CC - 01'!$B$52:$AS$65,37,0)+VLOOKUP(B72,'CC - 01'!$B$52:$AS$65,37,0))</f>
        <v>0</v>
      </c>
      <c r="I72" s="243">
        <f t="shared" si="39"/>
        <v>0</v>
      </c>
      <c r="J72" s="244">
        <f t="shared" si="40"/>
        <v>26</v>
      </c>
      <c r="K72" s="47">
        <f t="shared" si="41"/>
        <v>3496000</v>
      </c>
      <c r="L72" s="103">
        <f t="shared" si="42"/>
        <v>390000</v>
      </c>
      <c r="M72" s="246">
        <f t="shared" si="43"/>
        <v>3886000</v>
      </c>
      <c r="N72" s="48">
        <f>IF(VLOOKUP(B72,DS,9,0)="x",'L - 01'!E72*$N$5,0)</f>
        <v>279680</v>
      </c>
      <c r="O72" s="245">
        <f t="shared" si="44"/>
        <v>52440</v>
      </c>
      <c r="P72" s="245">
        <f t="shared" si="45"/>
        <v>34960</v>
      </c>
      <c r="Q72" s="243">
        <f t="shared" si="46"/>
        <v>3518920</v>
      </c>
      <c r="R72" s="243">
        <f t="shared" si="47"/>
        <v>0</v>
      </c>
      <c r="S72" s="247">
        <f t="shared" si="48"/>
        <v>3518920</v>
      </c>
      <c r="T72" s="243"/>
      <c r="U72" s="204"/>
      <c r="V72" s="248"/>
      <c r="W72" s="230"/>
      <c r="X72" s="221"/>
      <c r="Y72" s="221"/>
      <c r="Z72" s="221"/>
      <c r="AA72" s="197"/>
      <c r="AB72" s="197"/>
      <c r="AC72" s="197"/>
      <c r="AD72" s="197"/>
      <c r="AE72" s="197"/>
    </row>
    <row r="73" spans="1:31" s="249" customFormat="1" ht="23.25" customHeight="1">
      <c r="A73" s="238">
        <v>6</v>
      </c>
      <c r="B73" s="238" t="s">
        <v>89</v>
      </c>
      <c r="C73" s="239" t="str">
        <f t="shared" si="35"/>
        <v>Dương Thanh Tuấn</v>
      </c>
      <c r="D73" s="240" t="str">
        <f t="shared" si="36"/>
        <v>Nhân sự</v>
      </c>
      <c r="E73" s="241">
        <f t="shared" si="37"/>
        <v>4056000</v>
      </c>
      <c r="F73" s="242">
        <f>VLOOKUP(B73,'CC - 01'!B57:AN70,36,0)</f>
        <v>26</v>
      </c>
      <c r="G73" s="243">
        <f t="shared" si="38"/>
        <v>4056000</v>
      </c>
      <c r="H73" s="108">
        <f>(VLOOKUP(B73,'CC - 01'!$B$52:$AS$65,37,0)+VLOOKUP(B73,'CC - 01'!$B$52:$AS$65,37,0))</f>
        <v>0</v>
      </c>
      <c r="I73" s="243">
        <f t="shared" si="39"/>
        <v>0</v>
      </c>
      <c r="J73" s="244">
        <f t="shared" si="40"/>
        <v>26</v>
      </c>
      <c r="K73" s="47">
        <f t="shared" si="41"/>
        <v>4056000</v>
      </c>
      <c r="L73" s="103">
        <f t="shared" si="42"/>
        <v>390000</v>
      </c>
      <c r="M73" s="246">
        <f t="shared" si="43"/>
        <v>4446000</v>
      </c>
      <c r="N73" s="48">
        <f>IF(VLOOKUP(B73,DS,9,0)="x",'L - 01'!E73*$N$5,0)</f>
        <v>324480</v>
      </c>
      <c r="O73" s="245">
        <f t="shared" si="44"/>
        <v>60840</v>
      </c>
      <c r="P73" s="245">
        <f t="shared" si="45"/>
        <v>40560</v>
      </c>
      <c r="Q73" s="243">
        <f t="shared" si="46"/>
        <v>4020120</v>
      </c>
      <c r="R73" s="243">
        <f t="shared" si="47"/>
        <v>0</v>
      </c>
      <c r="S73" s="247">
        <f t="shared" si="48"/>
        <v>4020120</v>
      </c>
      <c r="T73" s="243"/>
      <c r="U73" s="204"/>
      <c r="V73" s="248"/>
      <c r="W73" s="230"/>
      <c r="X73" s="221"/>
      <c r="Y73" s="221"/>
      <c r="Z73" s="221"/>
      <c r="AA73" s="197"/>
      <c r="AB73" s="197"/>
      <c r="AC73" s="197"/>
      <c r="AD73" s="197"/>
      <c r="AE73" s="197"/>
    </row>
    <row r="74" spans="1:31" s="249" customFormat="1" ht="23.25" customHeight="1">
      <c r="A74" s="238">
        <v>7</v>
      </c>
      <c r="B74" s="238" t="s">
        <v>92</v>
      </c>
      <c r="C74" s="239" t="str">
        <f t="shared" si="35"/>
        <v>Trần Văn Đoạn</v>
      </c>
      <c r="D74" s="240" t="str">
        <f t="shared" si="36"/>
        <v>Tài xế</v>
      </c>
      <c r="E74" s="241">
        <f t="shared" si="37"/>
        <v>3163000</v>
      </c>
      <c r="F74" s="242">
        <f>VLOOKUP(B74,'CC - 01'!B58:AN71,36,0)</f>
        <v>26</v>
      </c>
      <c r="G74" s="243">
        <f t="shared" si="38"/>
        <v>3163000</v>
      </c>
      <c r="H74" s="108">
        <f>(VLOOKUP(B74,'CC - 01'!$B$52:$AS$65,37,0)+VLOOKUP(B74,'CC - 01'!$B$52:$AS$65,37,0))</f>
        <v>0</v>
      </c>
      <c r="I74" s="243">
        <f t="shared" si="39"/>
        <v>0</v>
      </c>
      <c r="J74" s="244">
        <f t="shared" si="40"/>
        <v>26</v>
      </c>
      <c r="K74" s="47">
        <f t="shared" si="41"/>
        <v>3163000</v>
      </c>
      <c r="L74" s="103">
        <f t="shared" si="42"/>
        <v>390000</v>
      </c>
      <c r="M74" s="246">
        <f t="shared" si="43"/>
        <v>3553000</v>
      </c>
      <c r="N74" s="48">
        <f>IF(VLOOKUP(B74,DS,9,0)="x",'L - 01'!E74*$N$5,0)</f>
        <v>253040</v>
      </c>
      <c r="O74" s="245">
        <f t="shared" si="44"/>
        <v>47445</v>
      </c>
      <c r="P74" s="245">
        <f t="shared" si="45"/>
        <v>31630</v>
      </c>
      <c r="Q74" s="243">
        <f t="shared" si="46"/>
        <v>3220885</v>
      </c>
      <c r="R74" s="243">
        <f t="shared" si="47"/>
        <v>0</v>
      </c>
      <c r="S74" s="247">
        <f t="shared" si="48"/>
        <v>3220885</v>
      </c>
      <c r="T74" s="243"/>
      <c r="U74" s="204"/>
      <c r="V74" s="248"/>
      <c r="W74" s="230"/>
      <c r="X74" s="221"/>
      <c r="Y74" s="221"/>
      <c r="Z74" s="221"/>
      <c r="AA74" s="197"/>
      <c r="AB74" s="197"/>
      <c r="AC74" s="197"/>
      <c r="AD74" s="197"/>
      <c r="AE74" s="197"/>
    </row>
    <row r="75" spans="1:31" s="249" customFormat="1" ht="22.5" customHeight="1">
      <c r="A75" s="250"/>
      <c r="B75" s="250"/>
      <c r="C75" s="251"/>
      <c r="D75" s="252"/>
      <c r="E75" s="253"/>
      <c r="F75" s="253"/>
      <c r="G75" s="253"/>
      <c r="H75" s="253"/>
      <c r="I75" s="253"/>
      <c r="J75" s="254"/>
      <c r="K75" s="253"/>
      <c r="L75" s="253"/>
      <c r="M75" s="255"/>
      <c r="N75" s="253"/>
      <c r="O75" s="253"/>
      <c r="P75" s="253"/>
      <c r="Q75" s="253"/>
      <c r="R75" s="253"/>
      <c r="S75" s="253"/>
      <c r="T75" s="243"/>
      <c r="U75" s="204"/>
      <c r="V75" s="248"/>
      <c r="W75" s="248"/>
      <c r="X75" s="248"/>
      <c r="Y75" s="248"/>
      <c r="Z75" s="248"/>
    </row>
    <row r="76" spans="1:31" s="259" customFormat="1" ht="21" customHeight="1">
      <c r="A76" s="457" t="s">
        <v>26</v>
      </c>
      <c r="B76" s="458"/>
      <c r="C76" s="458"/>
      <c r="D76" s="458"/>
      <c r="E76" s="256">
        <f>SUM(E68:E75)</f>
        <v>35692000</v>
      </c>
      <c r="F76" s="256"/>
      <c r="G76" s="256">
        <f t="shared" ref="G76:S76" si="49">SUM(G68:G75)</f>
        <v>35692000</v>
      </c>
      <c r="H76" s="256">
        <f t="shared" si="49"/>
        <v>0</v>
      </c>
      <c r="I76" s="256">
        <f t="shared" si="49"/>
        <v>0</v>
      </c>
      <c r="J76" s="256">
        <f t="shared" si="49"/>
        <v>182</v>
      </c>
      <c r="K76" s="257">
        <f t="shared" si="49"/>
        <v>35692000</v>
      </c>
      <c r="L76" s="257">
        <f t="shared" si="49"/>
        <v>2730000</v>
      </c>
      <c r="M76" s="257">
        <f t="shared" si="49"/>
        <v>38422000</v>
      </c>
      <c r="N76" s="257">
        <f t="shared" si="49"/>
        <v>2855360</v>
      </c>
      <c r="O76" s="257">
        <f t="shared" si="49"/>
        <v>535380</v>
      </c>
      <c r="P76" s="257">
        <f t="shared" si="49"/>
        <v>356920</v>
      </c>
      <c r="Q76" s="257">
        <f t="shared" si="49"/>
        <v>34674340</v>
      </c>
      <c r="R76" s="257">
        <f t="shared" si="49"/>
        <v>0</v>
      </c>
      <c r="S76" s="257">
        <f t="shared" si="49"/>
        <v>34674340</v>
      </c>
      <c r="T76" s="257"/>
      <c r="U76" s="204"/>
      <c r="V76" s="258"/>
      <c r="W76" s="258"/>
      <c r="X76" s="258"/>
      <c r="Y76" s="258"/>
      <c r="Z76" s="258"/>
    </row>
    <row r="77" spans="1:31" s="267" customFormat="1" ht="13.5" customHeight="1">
      <c r="A77" s="260"/>
      <c r="B77" s="260"/>
      <c r="C77" s="261"/>
      <c r="D77" s="262"/>
      <c r="E77" s="263"/>
      <c r="F77" s="261"/>
      <c r="G77" s="261"/>
      <c r="H77" s="261"/>
      <c r="I77" s="261"/>
      <c r="J77" s="264"/>
      <c r="K77" s="261"/>
      <c r="L77" s="261"/>
      <c r="M77" s="265"/>
      <c r="N77" s="261"/>
      <c r="O77" s="261"/>
      <c r="P77" s="261"/>
      <c r="Q77" s="261"/>
      <c r="R77" s="261"/>
      <c r="S77" s="261"/>
      <c r="T77" s="261"/>
      <c r="U77" s="204"/>
      <c r="V77" s="266"/>
      <c r="W77" s="266"/>
      <c r="X77" s="266"/>
      <c r="Y77" s="266"/>
      <c r="Z77" s="266"/>
    </row>
    <row r="78" spans="1:31" s="249" customFormat="1" ht="17.25" customHeight="1">
      <c r="A78" s="268"/>
      <c r="B78" s="268"/>
      <c r="C78" s="268"/>
      <c r="D78" s="269"/>
      <c r="E78" s="270"/>
      <c r="F78" s="268"/>
      <c r="G78" s="268"/>
      <c r="H78" s="268"/>
      <c r="I78" s="268"/>
      <c r="J78" s="271"/>
      <c r="K78" s="270"/>
      <c r="L78" s="268"/>
      <c r="M78" s="268"/>
      <c r="N78" s="268"/>
      <c r="O78" s="268"/>
      <c r="P78" s="268"/>
      <c r="Q78" s="268"/>
      <c r="R78" s="268"/>
      <c r="S78" s="272" t="str">
        <f>$S$18</f>
        <v>Long An, ngày  31   tháng   01   năm 2015</v>
      </c>
      <c r="T78" s="268"/>
      <c r="U78" s="273"/>
      <c r="V78" s="248"/>
      <c r="W78" s="248"/>
      <c r="X78" s="248"/>
      <c r="Y78" s="248"/>
      <c r="Z78" s="248"/>
    </row>
    <row r="79" spans="1:31" s="249" customFormat="1" ht="12.75">
      <c r="A79" s="274"/>
      <c r="B79" s="274"/>
      <c r="C79" s="273" t="s">
        <v>63</v>
      </c>
      <c r="D79" s="275"/>
      <c r="E79" s="224"/>
      <c r="F79" s="273"/>
      <c r="G79" s="224"/>
      <c r="H79" s="224"/>
      <c r="I79" s="224"/>
      <c r="J79" s="276"/>
      <c r="K79" s="248"/>
      <c r="L79" s="277"/>
      <c r="M79" s="290"/>
      <c r="N79" s="278"/>
      <c r="O79" s="278"/>
      <c r="P79" s="278"/>
      <c r="Q79" s="278"/>
      <c r="S79" s="278" t="s">
        <v>23</v>
      </c>
      <c r="T79" s="273"/>
      <c r="U79" s="273"/>
      <c r="V79" s="248"/>
      <c r="W79" s="248"/>
      <c r="X79" s="248"/>
      <c r="Y79" s="248"/>
      <c r="Z79" s="248"/>
    </row>
    <row r="80" spans="1:31" s="267" customFormat="1" ht="12">
      <c r="A80" s="260"/>
      <c r="B80" s="260"/>
      <c r="C80" s="279"/>
      <c r="D80" s="279"/>
      <c r="E80" s="280"/>
      <c r="F80" s="207"/>
      <c r="G80" s="280"/>
      <c r="H80" s="280"/>
      <c r="I80" s="280"/>
      <c r="J80" s="264"/>
      <c r="K80" s="266"/>
      <c r="L80" s="281"/>
      <c r="N80" s="282"/>
      <c r="O80" s="282"/>
      <c r="P80" s="282"/>
      <c r="Q80" s="282"/>
      <c r="S80" s="282"/>
      <c r="T80" s="207"/>
      <c r="U80" s="204"/>
      <c r="V80" s="266"/>
      <c r="W80" s="266"/>
      <c r="X80" s="266"/>
      <c r="Y80" s="266"/>
      <c r="Z80" s="26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s="4" customFormat="1" ht="41.25" customHeight="1">
      <c r="A117" s="161" t="str">
        <f>$A$1</f>
        <v>Công ty TNHH Hải sản An Lạc</v>
      </c>
      <c r="B117" s="289"/>
      <c r="C117" s="289"/>
      <c r="D117" s="435" t="str">
        <f>D1</f>
        <v>BẢNG THANH TOÁN LƯƠNG THÁNG 01 / 2015</v>
      </c>
      <c r="E117" s="435"/>
      <c r="F117" s="435"/>
      <c r="G117" s="435"/>
      <c r="H117" s="435"/>
      <c r="I117" s="435"/>
      <c r="J117" s="435"/>
      <c r="K117" s="435"/>
      <c r="L117" s="435"/>
      <c r="M117" s="435"/>
      <c r="N117" s="435"/>
      <c r="O117" s="435"/>
      <c r="P117" s="435"/>
      <c r="Q117" s="436"/>
      <c r="R117" s="437" t="s">
        <v>155</v>
      </c>
      <c r="S117" s="438"/>
      <c r="T117" s="439"/>
      <c r="U117" s="6"/>
      <c r="V117" s="8"/>
      <c r="W117" s="96"/>
      <c r="X117" s="96"/>
      <c r="Y117" s="5"/>
      <c r="Z117" s="5"/>
    </row>
    <row r="118" spans="1:31" s="4" customFormat="1" ht="15" customHeight="1">
      <c r="A118" s="161" t="str">
        <f>$A$2</f>
        <v>Địa chỉ: Lô A14, đường 4A, KCN Hải Sơn, Đức Hòa, Long An</v>
      </c>
      <c r="B118" s="289"/>
      <c r="C118" s="289"/>
      <c r="D118" s="289"/>
      <c r="E118" s="94"/>
      <c r="F118" s="289"/>
      <c r="G118" s="289"/>
      <c r="H118" s="289"/>
      <c r="I118" s="289"/>
      <c r="J118" s="95"/>
      <c r="K118" s="289"/>
      <c r="L118" s="289"/>
      <c r="M118" s="289"/>
      <c r="N118" s="289"/>
      <c r="O118" s="289"/>
      <c r="P118" s="289"/>
      <c r="Q118" s="289"/>
      <c r="R118" s="289"/>
      <c r="S118" s="289"/>
      <c r="T118" s="69"/>
      <c r="U118" s="6"/>
      <c r="V118" s="8"/>
      <c r="W118" s="96"/>
      <c r="X118" s="96"/>
      <c r="Y118" s="5"/>
      <c r="Z118" s="5"/>
    </row>
    <row r="119" spans="1:31" s="4" customFormat="1" ht="15" customHeight="1">
      <c r="A119" s="161" t="str">
        <f>$A$3</f>
        <v>Số điện thoại: 072.3850606 - Fax: 072.3850608</v>
      </c>
      <c r="B119" s="289"/>
      <c r="C119" s="289"/>
      <c r="D119" s="289"/>
      <c r="E119" s="94"/>
      <c r="F119" s="289"/>
      <c r="G119" s="289"/>
      <c r="H119" s="289"/>
      <c r="I119" s="289"/>
      <c r="J119" s="95"/>
      <c r="K119" s="289"/>
      <c r="L119" s="289"/>
      <c r="M119" s="289"/>
      <c r="N119" s="289"/>
      <c r="O119" s="289"/>
      <c r="P119" s="289"/>
      <c r="Q119" s="289"/>
      <c r="R119" s="289"/>
      <c r="S119" s="289"/>
      <c r="T119" s="69"/>
      <c r="U119" s="6"/>
      <c r="V119" s="8"/>
      <c r="W119" s="96"/>
      <c r="X119" s="96"/>
      <c r="Y119" s="5"/>
      <c r="Z119" s="5"/>
    </row>
    <row r="120" spans="1:31" s="4" customFormat="1" ht="15" customHeight="1">
      <c r="A120" s="161" t="str">
        <f>$A$4</f>
        <v>MST: 1100878093</v>
      </c>
      <c r="B120" s="289"/>
      <c r="C120" s="289"/>
      <c r="D120" s="289"/>
      <c r="E120" s="94"/>
      <c r="F120" s="289"/>
      <c r="G120" s="289"/>
      <c r="H120" s="289"/>
      <c r="I120" s="289"/>
      <c r="J120" s="95"/>
      <c r="K120" s="289"/>
      <c r="L120" s="92"/>
      <c r="M120" s="289"/>
      <c r="N120" s="289"/>
      <c r="O120" s="289"/>
      <c r="P120" s="289"/>
      <c r="Q120" s="14"/>
      <c r="R120" s="289"/>
      <c r="S120" s="289"/>
      <c r="T120" s="289"/>
      <c r="U120" s="6"/>
      <c r="V120" s="8"/>
      <c r="W120" s="96"/>
      <c r="X120" s="96"/>
      <c r="Y120" s="5"/>
      <c r="Z120" s="5"/>
    </row>
    <row r="121" spans="1:31" s="124" customFormat="1" ht="14.25" customHeight="1">
      <c r="A121" s="122"/>
      <c r="B121" s="123"/>
      <c r="C121" s="123"/>
      <c r="D121" s="123"/>
      <c r="E121" s="123"/>
      <c r="F121" s="123"/>
      <c r="G121" s="123"/>
      <c r="H121" s="123"/>
      <c r="I121" s="123"/>
      <c r="J121" s="123"/>
      <c r="K121" s="123"/>
      <c r="L121" s="123"/>
      <c r="M121" s="123"/>
      <c r="N121" s="123"/>
      <c r="O121" s="123"/>
      <c r="P121" s="123"/>
      <c r="Q121" s="123"/>
      <c r="R121" s="123"/>
      <c r="S121" s="123"/>
      <c r="T121" s="123"/>
      <c r="U121" s="6"/>
      <c r="V121" s="8"/>
      <c r="W121" s="125"/>
      <c r="X121" s="125"/>
      <c r="Y121" s="125"/>
      <c r="Z121" s="125"/>
    </row>
    <row r="122" spans="1:31" s="33" customFormat="1" ht="24" customHeight="1">
      <c r="A122" s="433" t="s">
        <v>20</v>
      </c>
      <c r="B122" s="433" t="s">
        <v>21</v>
      </c>
      <c r="C122" s="432" t="s">
        <v>1</v>
      </c>
      <c r="D122" s="432" t="s">
        <v>2</v>
      </c>
      <c r="E122" s="363" t="s">
        <v>58</v>
      </c>
      <c r="F122" s="424" t="s">
        <v>27</v>
      </c>
      <c r="G122" s="426"/>
      <c r="H122" s="426"/>
      <c r="I122" s="426"/>
      <c r="J122" s="426"/>
      <c r="K122" s="425"/>
      <c r="L122" s="368" t="s">
        <v>60</v>
      </c>
      <c r="M122" s="368" t="s">
        <v>5</v>
      </c>
      <c r="N122" s="432" t="s">
        <v>6</v>
      </c>
      <c r="O122" s="432"/>
      <c r="P122" s="432"/>
      <c r="Q122" s="368" t="s">
        <v>7</v>
      </c>
      <c r="R122" s="368" t="s">
        <v>8</v>
      </c>
      <c r="S122" s="368" t="s">
        <v>9</v>
      </c>
      <c r="T122" s="364" t="s">
        <v>10</v>
      </c>
      <c r="U122" s="6"/>
      <c r="V122" s="8"/>
      <c r="W122" s="34"/>
      <c r="X122" s="5"/>
      <c r="Y122" s="5"/>
      <c r="Z122" s="5"/>
      <c r="AA122" s="4"/>
      <c r="AB122" s="4"/>
      <c r="AC122" s="4"/>
      <c r="AD122" s="4"/>
      <c r="AE122" s="4"/>
    </row>
    <row r="123" spans="1:31" s="33" customFormat="1" ht="33.75" customHeight="1">
      <c r="A123" s="434"/>
      <c r="B123" s="434"/>
      <c r="C123" s="432"/>
      <c r="D123" s="432"/>
      <c r="E123" s="363"/>
      <c r="F123" s="424" t="s">
        <v>62</v>
      </c>
      <c r="G123" s="425"/>
      <c r="H123" s="424" t="s">
        <v>42</v>
      </c>
      <c r="I123" s="426"/>
      <c r="J123" s="427" t="s">
        <v>28</v>
      </c>
      <c r="K123" s="368" t="s">
        <v>4</v>
      </c>
      <c r="L123" s="369"/>
      <c r="M123" s="369"/>
      <c r="N123" s="429" t="s">
        <v>12</v>
      </c>
      <c r="O123" s="368" t="s">
        <v>13</v>
      </c>
      <c r="P123" s="368" t="s">
        <v>35</v>
      </c>
      <c r="Q123" s="369"/>
      <c r="R123" s="369"/>
      <c r="S123" s="369"/>
      <c r="T123" s="365"/>
      <c r="U123" s="6"/>
      <c r="V123" s="8"/>
      <c r="W123" s="34"/>
      <c r="X123" s="5"/>
      <c r="Y123" s="5"/>
      <c r="Z123" s="5"/>
      <c r="AA123" s="4"/>
      <c r="AB123" s="4"/>
      <c r="AC123" s="4"/>
      <c r="AD123" s="4"/>
      <c r="AE123" s="4"/>
    </row>
    <row r="124" spans="1:31" s="33" customFormat="1" ht="35.25" customHeight="1">
      <c r="A124" s="434"/>
      <c r="B124" s="434"/>
      <c r="C124" s="368"/>
      <c r="D124" s="368"/>
      <c r="E124" s="363"/>
      <c r="F124" s="285" t="s">
        <v>41</v>
      </c>
      <c r="G124" s="284" t="s">
        <v>19</v>
      </c>
      <c r="H124" s="350" t="s">
        <v>41</v>
      </c>
      <c r="I124" s="292" t="s">
        <v>19</v>
      </c>
      <c r="J124" s="428"/>
      <c r="K124" s="369"/>
      <c r="L124" s="431"/>
      <c r="M124" s="369"/>
      <c r="N124" s="430"/>
      <c r="O124" s="369"/>
      <c r="P124" s="369"/>
      <c r="Q124" s="369"/>
      <c r="R124" s="369"/>
      <c r="S124" s="369"/>
      <c r="T124" s="365"/>
      <c r="U124" s="123"/>
      <c r="V124" s="34"/>
      <c r="W124" s="34"/>
      <c r="X124" s="5"/>
      <c r="Y124" s="5"/>
      <c r="Z124" s="5"/>
      <c r="AA124" s="4"/>
      <c r="AB124" s="4"/>
      <c r="AC124" s="4"/>
      <c r="AD124" s="4"/>
      <c r="AE124" s="4"/>
    </row>
    <row r="125" spans="1:31" s="98" customFormat="1" ht="12.75" customHeight="1">
      <c r="A125" s="97">
        <v>1</v>
      </c>
      <c r="B125" s="97">
        <v>2</v>
      </c>
      <c r="C125" s="97">
        <v>3</v>
      </c>
      <c r="D125" s="97">
        <v>4</v>
      </c>
      <c r="E125" s="97">
        <v>5</v>
      </c>
      <c r="F125" s="97">
        <v>7</v>
      </c>
      <c r="G125" s="97">
        <v>8</v>
      </c>
      <c r="H125" s="97">
        <v>9</v>
      </c>
      <c r="I125" s="97">
        <v>10</v>
      </c>
      <c r="J125" s="97">
        <v>13</v>
      </c>
      <c r="K125" s="97">
        <v>14</v>
      </c>
      <c r="L125" s="97">
        <v>16</v>
      </c>
      <c r="M125" s="97">
        <v>20</v>
      </c>
      <c r="N125" s="97">
        <v>24</v>
      </c>
      <c r="O125" s="97">
        <v>25</v>
      </c>
      <c r="P125" s="97">
        <v>26</v>
      </c>
      <c r="Q125" s="97">
        <v>29</v>
      </c>
      <c r="R125" s="97">
        <v>30</v>
      </c>
      <c r="S125" s="97">
        <v>31</v>
      </c>
      <c r="T125" s="97">
        <v>32</v>
      </c>
      <c r="U125" s="123"/>
      <c r="V125" s="99"/>
      <c r="W125" s="99"/>
      <c r="X125" s="100"/>
      <c r="Y125" s="100"/>
      <c r="Z125" s="100"/>
      <c r="AA125" s="101"/>
      <c r="AB125" s="101"/>
      <c r="AC125" s="101"/>
      <c r="AD125" s="101"/>
      <c r="AE125" s="101"/>
    </row>
    <row r="126" spans="1:31" s="44" customFormat="1" ht="23.25" customHeight="1">
      <c r="A126" s="46">
        <v>1</v>
      </c>
      <c r="B126" s="163" t="s">
        <v>96</v>
      </c>
      <c r="C126" s="102" t="str">
        <f t="shared" ref="C126:C161" si="50">VLOOKUP(B126,DS,2,0)</f>
        <v xml:space="preserve"> Lâm Thị Mộng Kiều </v>
      </c>
      <c r="D126" s="135" t="str">
        <f t="shared" ref="D126:D161" si="51">VLOOKUP(B126,DS,3,0)</f>
        <v>Công nhân</v>
      </c>
      <c r="E126" s="103">
        <f t="shared" ref="E126:E161" si="52">VLOOKUP(B126,DS,4,0)</f>
        <v>3237000</v>
      </c>
      <c r="F126" s="108">
        <f>VLOOKUP(B126,'CC - 01'!$B$95:$AS$166,36,0)</f>
        <v>26</v>
      </c>
      <c r="G126" s="243">
        <f t="shared" ref="G126" si="53">ROUND(E126/$U$2*F126,0)</f>
        <v>3237000</v>
      </c>
      <c r="H126" s="108">
        <f>(VLOOKUP(B126,'CC - 01'!$B$95:$AS$166,37,0)+VLOOKUP(B126,'CC - 01'!$B$95:$AS$166,37,0))</f>
        <v>0</v>
      </c>
      <c r="I126" s="243">
        <f t="shared" ref="I126" si="54">ROUND(E126/$U$2*H126,0)</f>
        <v>0</v>
      </c>
      <c r="J126" s="244">
        <f t="shared" ref="J126" si="55">F126+H126</f>
        <v>26</v>
      </c>
      <c r="K126" s="47">
        <f t="shared" ref="K126" si="56">G126+I126</f>
        <v>3237000</v>
      </c>
      <c r="L126" s="103">
        <f t="shared" ref="L126:L161" si="57">+F126*15000</f>
        <v>390000</v>
      </c>
      <c r="M126" s="49">
        <f t="shared" ref="M126:M161" si="58">K126+L126</f>
        <v>3627000</v>
      </c>
      <c r="N126" s="48">
        <f>IF(VLOOKUP(B126,DS,9,0)="x",'L - 01'!E126*$N$5,0)</f>
        <v>258960</v>
      </c>
      <c r="O126" s="48">
        <f t="shared" ref="O126:O161" si="59">IF(VLOOKUP(B126,DS,9,0)="x",E126*0.015,0)</f>
        <v>48555</v>
      </c>
      <c r="P126" s="48">
        <f t="shared" ref="P126:P161" si="60">IF(VLOOKUP(B126,DS,9,0)="x",E126*0.01,0)</f>
        <v>32370</v>
      </c>
      <c r="Q126" s="47">
        <f t="shared" ref="Q126:Q162" si="61">M126-SUM(N126:P126)</f>
        <v>3287115</v>
      </c>
      <c r="R126" s="47">
        <f t="shared" ref="R126:R161" si="62">VLOOKUP(B126,DS,23,0)</f>
        <v>0</v>
      </c>
      <c r="S126" s="55">
        <f>Q126-R126</f>
        <v>3287115</v>
      </c>
      <c r="T126" s="47"/>
      <c r="U126" s="123"/>
      <c r="V126" s="45"/>
      <c r="W126" s="34"/>
      <c r="X126" s="5"/>
      <c r="Y126" s="5"/>
      <c r="Z126" s="5"/>
      <c r="AA126" s="4"/>
      <c r="AB126" s="4"/>
      <c r="AC126" s="4"/>
      <c r="AD126" s="4"/>
      <c r="AE126" s="4"/>
    </row>
    <row r="127" spans="1:31" s="44" customFormat="1" ht="23.25" customHeight="1">
      <c r="A127" s="46">
        <v>2</v>
      </c>
      <c r="B127" s="163" t="s">
        <v>97</v>
      </c>
      <c r="C127" s="102" t="str">
        <f t="shared" ref="C127:C150" si="63">VLOOKUP(B127,DS,2,0)</f>
        <v>Huỳnh Thị Hường</v>
      </c>
      <c r="D127" s="135" t="str">
        <f t="shared" ref="D127:D150" si="64">VLOOKUP(B127,DS,3,0)</f>
        <v>Công nhân</v>
      </c>
      <c r="E127" s="103">
        <f t="shared" ref="E127:E150" si="65">VLOOKUP(B127,DS,4,0)</f>
        <v>2943000</v>
      </c>
      <c r="F127" s="108">
        <f>VLOOKUP(B127,'CC - 01'!$B$95:$AS$166,36,0)</f>
        <v>26</v>
      </c>
      <c r="G127" s="243">
        <f t="shared" ref="G127:G150" si="66">ROUND(E127/$U$2*F127,0)</f>
        <v>2943000</v>
      </c>
      <c r="H127" s="108">
        <f>(VLOOKUP(B127,'CC - 01'!$B$95:$AS$166,37,0)+VLOOKUP(B127,'CC - 01'!$B$95:$AS$166,37,0))</f>
        <v>0</v>
      </c>
      <c r="I127" s="243">
        <f t="shared" ref="I127:I150" si="67">ROUND(E127/$U$2*H127,0)</f>
        <v>0</v>
      </c>
      <c r="J127" s="244">
        <f t="shared" ref="J127:J150" si="68">F127+H127</f>
        <v>26</v>
      </c>
      <c r="K127" s="47">
        <f t="shared" ref="K127:K150" si="69">G127+I127</f>
        <v>2943000</v>
      </c>
      <c r="L127" s="103">
        <f t="shared" ref="L127:L150" si="70">+F127*15000</f>
        <v>390000</v>
      </c>
      <c r="M127" s="49">
        <f t="shared" ref="M127:M150" si="71">K127+L127</f>
        <v>3333000</v>
      </c>
      <c r="N127" s="48">
        <f>IF(VLOOKUP(B127,DS,9,0)="x",'L - 01'!E127*$N$5,0)</f>
        <v>235440</v>
      </c>
      <c r="O127" s="48">
        <f t="shared" ref="O127:O150" si="72">IF(VLOOKUP(B127,DS,9,0)="x",E127*0.015,0)</f>
        <v>44145</v>
      </c>
      <c r="P127" s="48">
        <f t="shared" ref="P127:P150" si="73">IF(VLOOKUP(B127,DS,9,0)="x",E127*0.01,0)</f>
        <v>29430</v>
      </c>
      <c r="Q127" s="47">
        <f t="shared" ref="Q127:Q150" si="74">M127-SUM(N127:P127)</f>
        <v>3023985</v>
      </c>
      <c r="R127" s="47">
        <f t="shared" ref="R127:R150" si="75">VLOOKUP(B127,DS,23,0)</f>
        <v>0</v>
      </c>
      <c r="S127" s="55">
        <f t="shared" ref="S127:S150" si="76">Q127-R127</f>
        <v>3023985</v>
      </c>
      <c r="T127" s="47"/>
      <c r="U127" s="123"/>
      <c r="V127" s="45"/>
      <c r="W127" s="34"/>
      <c r="X127" s="5"/>
      <c r="Y127" s="5"/>
      <c r="Z127" s="5"/>
      <c r="AA127" s="4"/>
      <c r="AB127" s="4"/>
      <c r="AC127" s="4"/>
      <c r="AD127" s="4"/>
      <c r="AE127" s="4"/>
    </row>
    <row r="128" spans="1:31" s="44" customFormat="1" ht="23.25" customHeight="1">
      <c r="A128" s="46">
        <v>3</v>
      </c>
      <c r="B128" s="163" t="s">
        <v>98</v>
      </c>
      <c r="C128" s="102" t="str">
        <f t="shared" si="63"/>
        <v>Nguyễn Thị Rong</v>
      </c>
      <c r="D128" s="135" t="str">
        <f t="shared" si="64"/>
        <v>Công nhân</v>
      </c>
      <c r="E128" s="103">
        <f t="shared" si="65"/>
        <v>2943000</v>
      </c>
      <c r="F128" s="108">
        <f>VLOOKUP(B128,'CC - 01'!$B$95:$AS$166,36,0)</f>
        <v>26</v>
      </c>
      <c r="G128" s="243">
        <f t="shared" si="66"/>
        <v>2943000</v>
      </c>
      <c r="H128" s="108">
        <f>(VLOOKUP(B128,'CC - 01'!$B$95:$AS$166,37,0)+VLOOKUP(B128,'CC - 01'!$B$95:$AS$166,37,0))</f>
        <v>0</v>
      </c>
      <c r="I128" s="243">
        <f t="shared" si="67"/>
        <v>0</v>
      </c>
      <c r="J128" s="244">
        <f t="shared" si="68"/>
        <v>26</v>
      </c>
      <c r="K128" s="47">
        <f t="shared" si="69"/>
        <v>2943000</v>
      </c>
      <c r="L128" s="103">
        <f t="shared" si="70"/>
        <v>390000</v>
      </c>
      <c r="M128" s="49">
        <f t="shared" si="71"/>
        <v>3333000</v>
      </c>
      <c r="N128" s="48">
        <f>IF(VLOOKUP(B128,DS,9,0)="x",'L - 01'!E128*$N$5,0)</f>
        <v>235440</v>
      </c>
      <c r="O128" s="48">
        <f t="shared" si="72"/>
        <v>44145</v>
      </c>
      <c r="P128" s="48">
        <f t="shared" si="73"/>
        <v>29430</v>
      </c>
      <c r="Q128" s="47">
        <f t="shared" si="74"/>
        <v>3023985</v>
      </c>
      <c r="R128" s="47">
        <f t="shared" si="75"/>
        <v>0</v>
      </c>
      <c r="S128" s="55">
        <f t="shared" si="76"/>
        <v>3023985</v>
      </c>
      <c r="T128" s="47"/>
      <c r="U128" s="123"/>
      <c r="V128" s="45"/>
      <c r="W128" s="34"/>
      <c r="X128" s="5"/>
      <c r="Y128" s="5"/>
      <c r="Z128" s="5"/>
      <c r="AA128" s="4"/>
      <c r="AB128" s="4"/>
      <c r="AC128" s="4"/>
      <c r="AD128" s="4"/>
      <c r="AE128" s="4"/>
    </row>
    <row r="129" spans="1:31" s="44" customFormat="1" ht="23.25" customHeight="1">
      <c r="A129" s="46">
        <v>4</v>
      </c>
      <c r="B129" s="163" t="s">
        <v>99</v>
      </c>
      <c r="C129" s="102" t="str">
        <f t="shared" si="63"/>
        <v>Sơn Thị Nil</v>
      </c>
      <c r="D129" s="135" t="str">
        <f t="shared" si="64"/>
        <v>Công nhân</v>
      </c>
      <c r="E129" s="103">
        <f t="shared" si="65"/>
        <v>2943000</v>
      </c>
      <c r="F129" s="108">
        <f>VLOOKUP(B129,'CC - 01'!$B$95:$AS$166,36,0)</f>
        <v>26</v>
      </c>
      <c r="G129" s="243">
        <f t="shared" si="66"/>
        <v>2943000</v>
      </c>
      <c r="H129" s="108">
        <f>(VLOOKUP(B129,'CC - 01'!$B$95:$AS$166,37,0)+VLOOKUP(B129,'CC - 01'!$B$95:$AS$166,37,0))</f>
        <v>0</v>
      </c>
      <c r="I129" s="243">
        <f t="shared" si="67"/>
        <v>0</v>
      </c>
      <c r="J129" s="244">
        <f t="shared" si="68"/>
        <v>26</v>
      </c>
      <c r="K129" s="47">
        <f t="shared" si="69"/>
        <v>2943000</v>
      </c>
      <c r="L129" s="103">
        <f t="shared" si="70"/>
        <v>390000</v>
      </c>
      <c r="M129" s="49">
        <f t="shared" si="71"/>
        <v>3333000</v>
      </c>
      <c r="N129" s="48">
        <f>IF(VLOOKUP(B129,DS,9,0)="x",'L - 01'!E129*$N$5,0)</f>
        <v>235440</v>
      </c>
      <c r="O129" s="48">
        <f t="shared" si="72"/>
        <v>44145</v>
      </c>
      <c r="P129" s="48">
        <f t="shared" si="73"/>
        <v>29430</v>
      </c>
      <c r="Q129" s="47">
        <f t="shared" si="74"/>
        <v>3023985</v>
      </c>
      <c r="R129" s="47">
        <f t="shared" si="75"/>
        <v>0</v>
      </c>
      <c r="S129" s="55">
        <f t="shared" si="76"/>
        <v>3023985</v>
      </c>
      <c r="T129" s="47"/>
      <c r="U129" s="123"/>
      <c r="V129" s="45"/>
      <c r="W129" s="34"/>
      <c r="X129" s="5"/>
      <c r="Y129" s="5"/>
      <c r="Z129" s="5"/>
      <c r="AA129" s="4"/>
      <c r="AB129" s="4"/>
      <c r="AC129" s="4"/>
      <c r="AD129" s="4"/>
      <c r="AE129" s="4"/>
    </row>
    <row r="130" spans="1:31" s="44" customFormat="1" ht="23.25" customHeight="1">
      <c r="A130" s="46">
        <v>5</v>
      </c>
      <c r="B130" s="163" t="s">
        <v>100</v>
      </c>
      <c r="C130" s="102" t="str">
        <f t="shared" si="63"/>
        <v>Huỳnh Thị Bé Tha</v>
      </c>
      <c r="D130" s="135" t="str">
        <f t="shared" si="64"/>
        <v>Công nhân</v>
      </c>
      <c r="E130" s="103">
        <f t="shared" si="65"/>
        <v>2943000</v>
      </c>
      <c r="F130" s="108">
        <f>VLOOKUP(B130,'CC - 01'!$B$95:$AS$166,36,0)</f>
        <v>26</v>
      </c>
      <c r="G130" s="243">
        <f t="shared" si="66"/>
        <v>2943000</v>
      </c>
      <c r="H130" s="108">
        <f>(VLOOKUP(B130,'CC - 01'!$B$95:$AS$166,37,0)+VLOOKUP(B130,'CC - 01'!$B$95:$AS$166,37,0))</f>
        <v>0</v>
      </c>
      <c r="I130" s="243">
        <f t="shared" si="67"/>
        <v>0</v>
      </c>
      <c r="J130" s="244">
        <f t="shared" si="68"/>
        <v>26</v>
      </c>
      <c r="K130" s="47">
        <f t="shared" si="69"/>
        <v>2943000</v>
      </c>
      <c r="L130" s="103">
        <f t="shared" si="70"/>
        <v>390000</v>
      </c>
      <c r="M130" s="49">
        <f t="shared" si="71"/>
        <v>3333000</v>
      </c>
      <c r="N130" s="48">
        <f>IF(VLOOKUP(B130,DS,9,0)="x",'L - 01'!E130*$N$5,0)</f>
        <v>235440</v>
      </c>
      <c r="O130" s="48">
        <f t="shared" si="72"/>
        <v>44145</v>
      </c>
      <c r="P130" s="48">
        <f t="shared" si="73"/>
        <v>29430</v>
      </c>
      <c r="Q130" s="47">
        <f t="shared" si="74"/>
        <v>3023985</v>
      </c>
      <c r="R130" s="47">
        <f t="shared" si="75"/>
        <v>0</v>
      </c>
      <c r="S130" s="55">
        <f t="shared" si="76"/>
        <v>3023985</v>
      </c>
      <c r="T130" s="47"/>
      <c r="U130" s="123"/>
      <c r="V130" s="45"/>
      <c r="W130" s="34"/>
      <c r="X130" s="5"/>
      <c r="Y130" s="5"/>
      <c r="Z130" s="5"/>
      <c r="AA130" s="4"/>
      <c r="AB130" s="4"/>
      <c r="AC130" s="4"/>
      <c r="AD130" s="4"/>
      <c r="AE130" s="4"/>
    </row>
    <row r="131" spans="1:31" s="44" customFormat="1" ht="23.25" customHeight="1">
      <c r="A131" s="46">
        <v>6</v>
      </c>
      <c r="B131" s="163" t="s">
        <v>101</v>
      </c>
      <c r="C131" s="102" t="str">
        <f t="shared" si="63"/>
        <v>Huỳnh Thị Bé Thi</v>
      </c>
      <c r="D131" s="135" t="str">
        <f t="shared" si="64"/>
        <v>Công nhân</v>
      </c>
      <c r="E131" s="103">
        <f t="shared" si="65"/>
        <v>2943000</v>
      </c>
      <c r="F131" s="108">
        <f>VLOOKUP(B131,'CC - 01'!$B$95:$AS$166,36,0)</f>
        <v>26</v>
      </c>
      <c r="G131" s="243">
        <f t="shared" si="66"/>
        <v>2943000</v>
      </c>
      <c r="H131" s="108">
        <f>(VLOOKUP(B131,'CC - 01'!$B$95:$AS$166,37,0)+VLOOKUP(B131,'CC - 01'!$B$95:$AS$166,37,0))</f>
        <v>0</v>
      </c>
      <c r="I131" s="243">
        <f t="shared" si="67"/>
        <v>0</v>
      </c>
      <c r="J131" s="244">
        <f t="shared" si="68"/>
        <v>26</v>
      </c>
      <c r="K131" s="47">
        <f t="shared" si="69"/>
        <v>2943000</v>
      </c>
      <c r="L131" s="103">
        <f t="shared" si="70"/>
        <v>390000</v>
      </c>
      <c r="M131" s="49">
        <f t="shared" si="71"/>
        <v>3333000</v>
      </c>
      <c r="N131" s="48">
        <f>IF(VLOOKUP(B131,DS,9,0)="x",'L - 01'!E131*$N$5,0)</f>
        <v>235440</v>
      </c>
      <c r="O131" s="48">
        <f t="shared" si="72"/>
        <v>44145</v>
      </c>
      <c r="P131" s="48">
        <f t="shared" si="73"/>
        <v>29430</v>
      </c>
      <c r="Q131" s="47">
        <f t="shared" si="74"/>
        <v>3023985</v>
      </c>
      <c r="R131" s="47">
        <f t="shared" si="75"/>
        <v>0</v>
      </c>
      <c r="S131" s="55">
        <f t="shared" si="76"/>
        <v>3023985</v>
      </c>
      <c r="T131" s="47"/>
      <c r="U131" s="123"/>
      <c r="V131" s="45"/>
      <c r="W131" s="34"/>
      <c r="X131" s="5"/>
      <c r="Y131" s="5"/>
      <c r="Z131" s="5"/>
      <c r="AA131" s="4"/>
      <c r="AB131" s="4"/>
      <c r="AC131" s="4"/>
      <c r="AD131" s="4"/>
      <c r="AE131" s="4"/>
    </row>
    <row r="132" spans="1:31" s="44" customFormat="1" ht="23.25" customHeight="1">
      <c r="A132" s="46">
        <v>7</v>
      </c>
      <c r="B132" s="163" t="s">
        <v>102</v>
      </c>
      <c r="C132" s="102" t="str">
        <f t="shared" si="63"/>
        <v>Nguyễn Thị Kim Hồng</v>
      </c>
      <c r="D132" s="135" t="str">
        <f t="shared" si="64"/>
        <v>Công nhân</v>
      </c>
      <c r="E132" s="103">
        <f t="shared" si="65"/>
        <v>2943000</v>
      </c>
      <c r="F132" s="108">
        <f>VLOOKUP(B132,'CC - 01'!$B$95:$AS$166,36,0)</f>
        <v>26</v>
      </c>
      <c r="G132" s="243">
        <f t="shared" si="66"/>
        <v>2943000</v>
      </c>
      <c r="H132" s="108">
        <f>(VLOOKUP(B132,'CC - 01'!$B$95:$AS$166,37,0)+VLOOKUP(B132,'CC - 01'!$B$95:$AS$166,37,0))</f>
        <v>0</v>
      </c>
      <c r="I132" s="243">
        <f t="shared" si="67"/>
        <v>0</v>
      </c>
      <c r="J132" s="244">
        <f t="shared" si="68"/>
        <v>26</v>
      </c>
      <c r="K132" s="47">
        <f t="shared" si="69"/>
        <v>2943000</v>
      </c>
      <c r="L132" s="103">
        <f t="shared" si="70"/>
        <v>390000</v>
      </c>
      <c r="M132" s="49">
        <f t="shared" si="71"/>
        <v>3333000</v>
      </c>
      <c r="N132" s="48">
        <f>IF(VLOOKUP(B132,DS,9,0)="x",'L - 01'!E132*$N$5,0)</f>
        <v>235440</v>
      </c>
      <c r="O132" s="48">
        <f t="shared" si="72"/>
        <v>44145</v>
      </c>
      <c r="P132" s="48">
        <f t="shared" si="73"/>
        <v>29430</v>
      </c>
      <c r="Q132" s="47">
        <f t="shared" si="74"/>
        <v>3023985</v>
      </c>
      <c r="R132" s="47">
        <f t="shared" si="75"/>
        <v>0</v>
      </c>
      <c r="S132" s="55">
        <f t="shared" si="76"/>
        <v>3023985</v>
      </c>
      <c r="T132" s="47"/>
      <c r="U132" s="123"/>
      <c r="V132" s="45"/>
      <c r="W132" s="34"/>
      <c r="X132" s="5"/>
      <c r="Y132" s="5"/>
      <c r="Z132" s="5"/>
      <c r="AA132" s="4"/>
      <c r="AB132" s="4"/>
      <c r="AC132" s="4"/>
      <c r="AD132" s="4"/>
      <c r="AE132" s="4"/>
    </row>
    <row r="133" spans="1:31" s="44" customFormat="1" ht="23.25" customHeight="1">
      <c r="A133" s="46">
        <v>8</v>
      </c>
      <c r="B133" s="163" t="s">
        <v>103</v>
      </c>
      <c r="C133" s="102" t="str">
        <f t="shared" si="63"/>
        <v>Nguyễn Thị Lựu</v>
      </c>
      <c r="D133" s="135" t="str">
        <f t="shared" si="64"/>
        <v>Công nhân</v>
      </c>
      <c r="E133" s="103">
        <f t="shared" si="65"/>
        <v>2943000</v>
      </c>
      <c r="F133" s="108">
        <f>VLOOKUP(B133,'CC - 01'!$B$95:$AS$166,36,0)</f>
        <v>26</v>
      </c>
      <c r="G133" s="243">
        <f t="shared" si="66"/>
        <v>2943000</v>
      </c>
      <c r="H133" s="108">
        <f>(VLOOKUP(B133,'CC - 01'!$B$95:$AS$166,37,0)+VLOOKUP(B133,'CC - 01'!$B$95:$AS$166,37,0))</f>
        <v>0</v>
      </c>
      <c r="I133" s="243">
        <f t="shared" si="67"/>
        <v>0</v>
      </c>
      <c r="J133" s="244">
        <f t="shared" si="68"/>
        <v>26</v>
      </c>
      <c r="K133" s="47">
        <f t="shared" si="69"/>
        <v>2943000</v>
      </c>
      <c r="L133" s="103">
        <f t="shared" si="70"/>
        <v>390000</v>
      </c>
      <c r="M133" s="49">
        <f t="shared" si="71"/>
        <v>3333000</v>
      </c>
      <c r="N133" s="48">
        <f>IF(VLOOKUP(B133,DS,9,0)="x",'L - 01'!E133*$N$5,0)</f>
        <v>235440</v>
      </c>
      <c r="O133" s="48">
        <f t="shared" si="72"/>
        <v>44145</v>
      </c>
      <c r="P133" s="48">
        <f t="shared" si="73"/>
        <v>29430</v>
      </c>
      <c r="Q133" s="47">
        <f t="shared" si="74"/>
        <v>3023985</v>
      </c>
      <c r="R133" s="47">
        <f t="shared" si="75"/>
        <v>0</v>
      </c>
      <c r="S133" s="55">
        <f t="shared" si="76"/>
        <v>3023985</v>
      </c>
      <c r="T133" s="47"/>
      <c r="U133" s="123"/>
      <c r="V133" s="45"/>
      <c r="W133" s="34"/>
      <c r="X133" s="5"/>
      <c r="Y133" s="5"/>
      <c r="Z133" s="5"/>
      <c r="AA133" s="4"/>
      <c r="AB133" s="4"/>
      <c r="AC133" s="4"/>
      <c r="AD133" s="4"/>
      <c r="AE133" s="4"/>
    </row>
    <row r="134" spans="1:31" s="44" customFormat="1" ht="23.25" customHeight="1">
      <c r="A134" s="46">
        <v>9</v>
      </c>
      <c r="B134" s="163" t="s">
        <v>104</v>
      </c>
      <c r="C134" s="102" t="str">
        <f t="shared" si="63"/>
        <v>Lý Thị Được</v>
      </c>
      <c r="D134" s="135" t="str">
        <f t="shared" si="64"/>
        <v>Công nhân</v>
      </c>
      <c r="E134" s="103">
        <f t="shared" si="65"/>
        <v>2943000</v>
      </c>
      <c r="F134" s="108">
        <f>VLOOKUP(B134,'CC - 01'!$B$95:$AS$166,36,0)</f>
        <v>26</v>
      </c>
      <c r="G134" s="243">
        <f t="shared" si="66"/>
        <v>2943000</v>
      </c>
      <c r="H134" s="108">
        <f>(VLOOKUP(B134,'CC - 01'!$B$95:$AS$166,37,0)+VLOOKUP(B134,'CC - 01'!$B$95:$AS$166,37,0))</f>
        <v>0</v>
      </c>
      <c r="I134" s="243">
        <f t="shared" si="67"/>
        <v>0</v>
      </c>
      <c r="J134" s="244">
        <f t="shared" si="68"/>
        <v>26</v>
      </c>
      <c r="K134" s="47">
        <f t="shared" si="69"/>
        <v>2943000</v>
      </c>
      <c r="L134" s="103">
        <f t="shared" si="70"/>
        <v>390000</v>
      </c>
      <c r="M134" s="49">
        <f t="shared" si="71"/>
        <v>3333000</v>
      </c>
      <c r="N134" s="48">
        <f>IF(VLOOKUP(B134,DS,9,0)="x",'L - 01'!E134*$N$5,0)</f>
        <v>235440</v>
      </c>
      <c r="O134" s="48">
        <f t="shared" si="72"/>
        <v>44145</v>
      </c>
      <c r="P134" s="48">
        <f t="shared" si="73"/>
        <v>29430</v>
      </c>
      <c r="Q134" s="47">
        <f t="shared" si="74"/>
        <v>3023985</v>
      </c>
      <c r="R134" s="47">
        <f t="shared" si="75"/>
        <v>0</v>
      </c>
      <c r="S134" s="55">
        <f t="shared" si="76"/>
        <v>3023985</v>
      </c>
      <c r="T134" s="47"/>
      <c r="U134" s="123"/>
      <c r="V134" s="45"/>
      <c r="W134" s="34"/>
      <c r="X134" s="5"/>
      <c r="Y134" s="5"/>
      <c r="Z134" s="5"/>
      <c r="AA134" s="4"/>
      <c r="AB134" s="4"/>
      <c r="AC134" s="4"/>
      <c r="AD134" s="4"/>
      <c r="AE134" s="4"/>
    </row>
    <row r="135" spans="1:31" s="44" customFormat="1" ht="23.25" customHeight="1">
      <c r="A135" s="46">
        <v>10</v>
      </c>
      <c r="B135" s="163" t="s">
        <v>105</v>
      </c>
      <c r="C135" s="102" t="str">
        <f t="shared" si="63"/>
        <v>Lý La Quan</v>
      </c>
      <c r="D135" s="135" t="str">
        <f t="shared" si="64"/>
        <v>Công nhân</v>
      </c>
      <c r="E135" s="103">
        <f t="shared" si="65"/>
        <v>2943000</v>
      </c>
      <c r="F135" s="108">
        <f>VLOOKUP(B135,'CC - 01'!$B$95:$AS$166,36,0)</f>
        <v>26</v>
      </c>
      <c r="G135" s="243">
        <f t="shared" si="66"/>
        <v>2943000</v>
      </c>
      <c r="H135" s="108">
        <f>(VLOOKUP(B135,'CC - 01'!$B$95:$AS$166,37,0)+VLOOKUP(B135,'CC - 01'!$B$95:$AS$166,37,0))</f>
        <v>0</v>
      </c>
      <c r="I135" s="243">
        <f t="shared" si="67"/>
        <v>0</v>
      </c>
      <c r="J135" s="244">
        <f t="shared" si="68"/>
        <v>26</v>
      </c>
      <c r="K135" s="47">
        <f t="shared" si="69"/>
        <v>2943000</v>
      </c>
      <c r="L135" s="103">
        <f t="shared" si="70"/>
        <v>390000</v>
      </c>
      <c r="M135" s="49">
        <f t="shared" si="71"/>
        <v>3333000</v>
      </c>
      <c r="N135" s="48">
        <f>IF(VLOOKUP(B135,DS,9,0)="x",'L - 01'!E135*$N$5,0)</f>
        <v>235440</v>
      </c>
      <c r="O135" s="48">
        <f t="shared" si="72"/>
        <v>44145</v>
      </c>
      <c r="P135" s="48">
        <f t="shared" si="73"/>
        <v>29430</v>
      </c>
      <c r="Q135" s="47">
        <f t="shared" si="74"/>
        <v>3023985</v>
      </c>
      <c r="R135" s="47">
        <f t="shared" si="75"/>
        <v>0</v>
      </c>
      <c r="S135" s="55">
        <f t="shared" si="76"/>
        <v>3023985</v>
      </c>
      <c r="T135" s="47"/>
      <c r="U135" s="123"/>
      <c r="V135" s="45"/>
      <c r="W135" s="34"/>
      <c r="X135" s="5"/>
      <c r="Y135" s="5"/>
      <c r="Z135" s="5"/>
      <c r="AA135" s="4"/>
      <c r="AB135" s="4"/>
      <c r="AC135" s="4"/>
      <c r="AD135" s="4"/>
      <c r="AE135" s="4"/>
    </row>
    <row r="136" spans="1:31" s="44" customFormat="1" ht="23.25" customHeight="1">
      <c r="A136" s="46">
        <v>11</v>
      </c>
      <c r="B136" s="163" t="s">
        <v>106</v>
      </c>
      <c r="C136" s="102" t="str">
        <f t="shared" si="63"/>
        <v>Trà Thị Soi</v>
      </c>
      <c r="D136" s="135" t="str">
        <f t="shared" si="64"/>
        <v>Công nhân</v>
      </c>
      <c r="E136" s="103">
        <f t="shared" si="65"/>
        <v>2943000</v>
      </c>
      <c r="F136" s="108">
        <f>VLOOKUP(B136,'CC - 01'!$B$95:$AS$166,36,0)</f>
        <v>26</v>
      </c>
      <c r="G136" s="243">
        <f t="shared" si="66"/>
        <v>2943000</v>
      </c>
      <c r="H136" s="108">
        <f>(VLOOKUP(B136,'CC - 01'!$B$95:$AS$166,37,0)+VLOOKUP(B136,'CC - 01'!$B$95:$AS$166,37,0))</f>
        <v>0</v>
      </c>
      <c r="I136" s="243">
        <f t="shared" si="67"/>
        <v>0</v>
      </c>
      <c r="J136" s="244">
        <f t="shared" si="68"/>
        <v>26</v>
      </c>
      <c r="K136" s="47">
        <f t="shared" si="69"/>
        <v>2943000</v>
      </c>
      <c r="L136" s="103">
        <f t="shared" si="70"/>
        <v>390000</v>
      </c>
      <c r="M136" s="49">
        <f t="shared" si="71"/>
        <v>3333000</v>
      </c>
      <c r="N136" s="48">
        <f>IF(VLOOKUP(B136,DS,9,0)="x",'L - 01'!E136*$N$5,0)</f>
        <v>235440</v>
      </c>
      <c r="O136" s="48">
        <f t="shared" si="72"/>
        <v>44145</v>
      </c>
      <c r="P136" s="48">
        <f t="shared" si="73"/>
        <v>29430</v>
      </c>
      <c r="Q136" s="47">
        <f t="shared" si="74"/>
        <v>3023985</v>
      </c>
      <c r="R136" s="47">
        <f t="shared" si="75"/>
        <v>0</v>
      </c>
      <c r="S136" s="55">
        <f t="shared" si="76"/>
        <v>3023985</v>
      </c>
      <c r="T136" s="47"/>
      <c r="U136" s="123"/>
      <c r="V136" s="45"/>
      <c r="W136" s="34"/>
      <c r="X136" s="5"/>
      <c r="Y136" s="5"/>
      <c r="Z136" s="5"/>
      <c r="AA136" s="4"/>
      <c r="AB136" s="4"/>
      <c r="AC136" s="4"/>
      <c r="AD136" s="4"/>
      <c r="AE136" s="4"/>
    </row>
    <row r="137" spans="1:31" s="44" customFormat="1" ht="23.25" customHeight="1">
      <c r="A137" s="46">
        <v>12</v>
      </c>
      <c r="B137" s="163" t="s">
        <v>107</v>
      </c>
      <c r="C137" s="102" t="str">
        <f t="shared" si="63"/>
        <v>Nguyễn Thị Diễm Hương</v>
      </c>
      <c r="D137" s="135" t="str">
        <f t="shared" si="64"/>
        <v>Công nhân</v>
      </c>
      <c r="E137" s="103">
        <f t="shared" si="65"/>
        <v>2943000</v>
      </c>
      <c r="F137" s="108">
        <f>VLOOKUP(B137,'CC - 01'!$B$95:$AS$166,36,0)</f>
        <v>26</v>
      </c>
      <c r="G137" s="243">
        <f t="shared" si="66"/>
        <v>2943000</v>
      </c>
      <c r="H137" s="108">
        <f>(VLOOKUP(B137,'CC - 01'!$B$95:$AS$166,37,0)+VLOOKUP(B137,'CC - 01'!$B$95:$AS$166,37,0))</f>
        <v>0</v>
      </c>
      <c r="I137" s="243">
        <f t="shared" si="67"/>
        <v>0</v>
      </c>
      <c r="J137" s="244">
        <f t="shared" si="68"/>
        <v>26</v>
      </c>
      <c r="K137" s="47">
        <f t="shared" si="69"/>
        <v>2943000</v>
      </c>
      <c r="L137" s="103">
        <f t="shared" si="70"/>
        <v>390000</v>
      </c>
      <c r="M137" s="49">
        <f t="shared" si="71"/>
        <v>3333000</v>
      </c>
      <c r="N137" s="48">
        <f>IF(VLOOKUP(B137,DS,9,0)="x",'L - 01'!E137*$N$5,0)</f>
        <v>235440</v>
      </c>
      <c r="O137" s="48">
        <f t="shared" si="72"/>
        <v>44145</v>
      </c>
      <c r="P137" s="48">
        <f t="shared" si="73"/>
        <v>29430</v>
      </c>
      <c r="Q137" s="47">
        <f t="shared" si="74"/>
        <v>3023985</v>
      </c>
      <c r="R137" s="47">
        <f t="shared" si="75"/>
        <v>0</v>
      </c>
      <c r="S137" s="55">
        <f t="shared" si="76"/>
        <v>3023985</v>
      </c>
      <c r="T137" s="47"/>
      <c r="U137" s="123"/>
      <c r="V137" s="45"/>
      <c r="W137" s="34"/>
      <c r="X137" s="5"/>
      <c r="Y137" s="5"/>
      <c r="Z137" s="5"/>
      <c r="AA137" s="4"/>
      <c r="AB137" s="4"/>
      <c r="AC137" s="4"/>
      <c r="AD137" s="4"/>
      <c r="AE137" s="4"/>
    </row>
    <row r="138" spans="1:31" s="44" customFormat="1" ht="23.25" customHeight="1">
      <c r="A138" s="46">
        <v>13</v>
      </c>
      <c r="B138" s="163" t="s">
        <v>108</v>
      </c>
      <c r="C138" s="102" t="str">
        <f t="shared" si="63"/>
        <v>Sơn Thị Muỗi Tron</v>
      </c>
      <c r="D138" s="135" t="str">
        <f t="shared" si="64"/>
        <v>Công nhân</v>
      </c>
      <c r="E138" s="103">
        <f t="shared" si="65"/>
        <v>2943000</v>
      </c>
      <c r="F138" s="108">
        <f>VLOOKUP(B138,'CC - 01'!$B$95:$AS$166,36,0)</f>
        <v>26</v>
      </c>
      <c r="G138" s="243">
        <f t="shared" si="66"/>
        <v>2943000</v>
      </c>
      <c r="H138" s="108">
        <f>(VLOOKUP(B138,'CC - 01'!$B$95:$AS$166,37,0)+VLOOKUP(B138,'CC - 01'!$B$95:$AS$166,37,0))</f>
        <v>0</v>
      </c>
      <c r="I138" s="243">
        <f t="shared" si="67"/>
        <v>0</v>
      </c>
      <c r="J138" s="244">
        <f t="shared" si="68"/>
        <v>26</v>
      </c>
      <c r="K138" s="47">
        <f t="shared" si="69"/>
        <v>2943000</v>
      </c>
      <c r="L138" s="103">
        <f t="shared" si="70"/>
        <v>390000</v>
      </c>
      <c r="M138" s="49">
        <f t="shared" si="71"/>
        <v>3333000</v>
      </c>
      <c r="N138" s="48">
        <f>IF(VLOOKUP(B138,DS,9,0)="x",'L - 01'!E138*$N$5,0)</f>
        <v>235440</v>
      </c>
      <c r="O138" s="48">
        <f t="shared" si="72"/>
        <v>44145</v>
      </c>
      <c r="P138" s="48">
        <f t="shared" si="73"/>
        <v>29430</v>
      </c>
      <c r="Q138" s="47">
        <f t="shared" si="74"/>
        <v>3023985</v>
      </c>
      <c r="R138" s="47">
        <f t="shared" si="75"/>
        <v>0</v>
      </c>
      <c r="S138" s="55">
        <f t="shared" si="76"/>
        <v>3023985</v>
      </c>
      <c r="T138" s="47"/>
      <c r="U138" s="123"/>
      <c r="V138" s="45"/>
      <c r="W138" s="34"/>
      <c r="X138" s="5"/>
      <c r="Y138" s="5"/>
      <c r="Z138" s="5"/>
      <c r="AA138" s="4"/>
      <c r="AB138" s="4"/>
      <c r="AC138" s="4"/>
      <c r="AD138" s="4"/>
      <c r="AE138" s="4"/>
    </row>
    <row r="139" spans="1:31" s="44" customFormat="1" ht="23.25" customHeight="1">
      <c r="A139" s="46">
        <v>14</v>
      </c>
      <c r="B139" s="163" t="s">
        <v>109</v>
      </c>
      <c r="C139" s="102" t="str">
        <f t="shared" si="63"/>
        <v>Sơn Thị Thương</v>
      </c>
      <c r="D139" s="135" t="str">
        <f t="shared" si="64"/>
        <v>Công nhân</v>
      </c>
      <c r="E139" s="103">
        <f t="shared" si="65"/>
        <v>2943000</v>
      </c>
      <c r="F139" s="108">
        <f>VLOOKUP(B139,'CC - 01'!$B$95:$AS$166,36,0)</f>
        <v>26</v>
      </c>
      <c r="G139" s="243">
        <f t="shared" si="66"/>
        <v>2943000</v>
      </c>
      <c r="H139" s="108">
        <f>(VLOOKUP(B139,'CC - 01'!$B$95:$AS$166,37,0)+VLOOKUP(B139,'CC - 01'!$B$95:$AS$166,37,0))</f>
        <v>0</v>
      </c>
      <c r="I139" s="243">
        <f t="shared" si="67"/>
        <v>0</v>
      </c>
      <c r="J139" s="244">
        <f t="shared" si="68"/>
        <v>26</v>
      </c>
      <c r="K139" s="47">
        <f t="shared" si="69"/>
        <v>2943000</v>
      </c>
      <c r="L139" s="103">
        <f t="shared" si="70"/>
        <v>390000</v>
      </c>
      <c r="M139" s="49">
        <f t="shared" si="71"/>
        <v>3333000</v>
      </c>
      <c r="N139" s="48">
        <f>IF(VLOOKUP(B139,DS,9,0)="x",'L - 01'!E139*$N$5,0)</f>
        <v>235440</v>
      </c>
      <c r="O139" s="48">
        <f t="shared" si="72"/>
        <v>44145</v>
      </c>
      <c r="P139" s="48">
        <f t="shared" si="73"/>
        <v>29430</v>
      </c>
      <c r="Q139" s="47">
        <f t="shared" si="74"/>
        <v>3023985</v>
      </c>
      <c r="R139" s="47">
        <f t="shared" si="75"/>
        <v>0</v>
      </c>
      <c r="S139" s="55">
        <f t="shared" si="76"/>
        <v>3023985</v>
      </c>
      <c r="T139" s="47"/>
      <c r="U139" s="123"/>
      <c r="V139" s="45"/>
      <c r="W139" s="34"/>
      <c r="X139" s="5"/>
      <c r="Y139" s="5"/>
      <c r="Z139" s="5"/>
      <c r="AA139" s="4"/>
      <c r="AB139" s="4"/>
      <c r="AC139" s="4"/>
      <c r="AD139" s="4"/>
      <c r="AE139" s="4"/>
    </row>
    <row r="140" spans="1:31" s="44" customFormat="1" ht="23.25" customHeight="1">
      <c r="A140" s="46">
        <v>15</v>
      </c>
      <c r="B140" s="163" t="s">
        <v>110</v>
      </c>
      <c r="C140" s="102" t="str">
        <f t="shared" si="63"/>
        <v>Thạch Thị Som Ươne</v>
      </c>
      <c r="D140" s="135" t="str">
        <f t="shared" si="64"/>
        <v>Công nhân</v>
      </c>
      <c r="E140" s="103">
        <f t="shared" si="65"/>
        <v>2943000</v>
      </c>
      <c r="F140" s="108">
        <f>VLOOKUP(B140,'CC - 01'!$B$95:$AS$166,36,0)</f>
        <v>26</v>
      </c>
      <c r="G140" s="243">
        <f t="shared" si="66"/>
        <v>2943000</v>
      </c>
      <c r="H140" s="108">
        <f>(VLOOKUP(B140,'CC - 01'!$B$95:$AS$166,37,0)+VLOOKUP(B140,'CC - 01'!$B$95:$AS$166,37,0))</f>
        <v>0</v>
      </c>
      <c r="I140" s="243">
        <f t="shared" si="67"/>
        <v>0</v>
      </c>
      <c r="J140" s="244">
        <f t="shared" si="68"/>
        <v>26</v>
      </c>
      <c r="K140" s="47">
        <f t="shared" si="69"/>
        <v>2943000</v>
      </c>
      <c r="L140" s="103">
        <f t="shared" si="70"/>
        <v>390000</v>
      </c>
      <c r="M140" s="49">
        <f t="shared" si="71"/>
        <v>3333000</v>
      </c>
      <c r="N140" s="48">
        <f>IF(VLOOKUP(B140,DS,9,0)="x",'L - 01'!E140*$N$5,0)</f>
        <v>235440</v>
      </c>
      <c r="O140" s="48">
        <f t="shared" si="72"/>
        <v>44145</v>
      </c>
      <c r="P140" s="48">
        <f t="shared" si="73"/>
        <v>29430</v>
      </c>
      <c r="Q140" s="47">
        <f t="shared" si="74"/>
        <v>3023985</v>
      </c>
      <c r="R140" s="47">
        <f t="shared" si="75"/>
        <v>0</v>
      </c>
      <c r="S140" s="55">
        <f t="shared" si="76"/>
        <v>3023985</v>
      </c>
      <c r="T140" s="47"/>
      <c r="U140" s="123"/>
      <c r="V140" s="45"/>
      <c r="W140" s="34"/>
      <c r="X140" s="5"/>
      <c r="Y140" s="5"/>
      <c r="Z140" s="5"/>
      <c r="AA140" s="4"/>
      <c r="AB140" s="4"/>
      <c r="AC140" s="4"/>
      <c r="AD140" s="4"/>
      <c r="AE140" s="4"/>
    </row>
    <row r="141" spans="1:31" s="44" customFormat="1" ht="23.25" customHeight="1">
      <c r="A141" s="46">
        <v>16</v>
      </c>
      <c r="B141" s="163" t="s">
        <v>111</v>
      </c>
      <c r="C141" s="102" t="str">
        <f t="shared" si="63"/>
        <v>Huỳnh Thị Như</v>
      </c>
      <c r="D141" s="135" t="str">
        <f t="shared" si="64"/>
        <v>Công nhân</v>
      </c>
      <c r="E141" s="103">
        <f t="shared" si="65"/>
        <v>2943000</v>
      </c>
      <c r="F141" s="108">
        <f>VLOOKUP(B141,'CC - 01'!$B$95:$AS$166,36,0)</f>
        <v>26</v>
      </c>
      <c r="G141" s="243">
        <f t="shared" si="66"/>
        <v>2943000</v>
      </c>
      <c r="H141" s="108">
        <f>(VLOOKUP(B141,'CC - 01'!$B$95:$AS$166,37,0)+VLOOKUP(B141,'CC - 01'!$B$95:$AS$166,37,0))</f>
        <v>0</v>
      </c>
      <c r="I141" s="243">
        <f t="shared" si="67"/>
        <v>0</v>
      </c>
      <c r="J141" s="244">
        <f t="shared" si="68"/>
        <v>26</v>
      </c>
      <c r="K141" s="47">
        <f t="shared" si="69"/>
        <v>2943000</v>
      </c>
      <c r="L141" s="103">
        <f t="shared" si="70"/>
        <v>390000</v>
      </c>
      <c r="M141" s="49">
        <f t="shared" si="71"/>
        <v>3333000</v>
      </c>
      <c r="N141" s="48">
        <f>IF(VLOOKUP(B141,DS,9,0)="x",'L - 01'!E141*$N$5,0)</f>
        <v>235440</v>
      </c>
      <c r="O141" s="48">
        <f t="shared" si="72"/>
        <v>44145</v>
      </c>
      <c r="P141" s="48">
        <f t="shared" si="73"/>
        <v>29430</v>
      </c>
      <c r="Q141" s="47">
        <f t="shared" si="74"/>
        <v>3023985</v>
      </c>
      <c r="R141" s="47">
        <f t="shared" si="75"/>
        <v>0</v>
      </c>
      <c r="S141" s="55">
        <f t="shared" si="76"/>
        <v>3023985</v>
      </c>
      <c r="T141" s="47"/>
      <c r="U141" s="123"/>
      <c r="V141" s="45"/>
      <c r="W141" s="34"/>
      <c r="X141" s="5"/>
      <c r="Y141" s="5"/>
      <c r="Z141" s="5"/>
      <c r="AA141" s="4"/>
      <c r="AB141" s="4"/>
      <c r="AC141" s="4"/>
      <c r="AD141" s="4"/>
      <c r="AE141" s="4"/>
    </row>
    <row r="142" spans="1:31" s="44" customFormat="1" ht="23.25" customHeight="1">
      <c r="A142" s="46">
        <v>17</v>
      </c>
      <c r="B142" s="163" t="s">
        <v>112</v>
      </c>
      <c r="C142" s="102" t="str">
        <f t="shared" si="63"/>
        <v>Sơn Thị Chành Ny</v>
      </c>
      <c r="D142" s="135" t="str">
        <f t="shared" si="64"/>
        <v>Công nhân</v>
      </c>
      <c r="E142" s="103">
        <f t="shared" si="65"/>
        <v>2943000</v>
      </c>
      <c r="F142" s="108">
        <f>VLOOKUP(B142,'CC - 01'!$B$95:$AS$166,36,0)</f>
        <v>26</v>
      </c>
      <c r="G142" s="243">
        <f t="shared" si="66"/>
        <v>2943000</v>
      </c>
      <c r="H142" s="108">
        <f>(VLOOKUP(B142,'CC - 01'!$B$95:$AS$166,37,0)+VLOOKUP(B142,'CC - 01'!$B$95:$AS$166,37,0))</f>
        <v>0</v>
      </c>
      <c r="I142" s="243">
        <f t="shared" si="67"/>
        <v>0</v>
      </c>
      <c r="J142" s="244">
        <f t="shared" si="68"/>
        <v>26</v>
      </c>
      <c r="K142" s="47">
        <f t="shared" si="69"/>
        <v>2943000</v>
      </c>
      <c r="L142" s="103">
        <f t="shared" si="70"/>
        <v>390000</v>
      </c>
      <c r="M142" s="49">
        <f t="shared" si="71"/>
        <v>3333000</v>
      </c>
      <c r="N142" s="48">
        <f>IF(VLOOKUP(B142,DS,9,0)="x",'L - 01'!E142*$N$5,0)</f>
        <v>235440</v>
      </c>
      <c r="O142" s="48">
        <f t="shared" si="72"/>
        <v>44145</v>
      </c>
      <c r="P142" s="48">
        <f t="shared" si="73"/>
        <v>29430</v>
      </c>
      <c r="Q142" s="47">
        <f t="shared" si="74"/>
        <v>3023985</v>
      </c>
      <c r="R142" s="47">
        <f t="shared" si="75"/>
        <v>0</v>
      </c>
      <c r="S142" s="55">
        <f t="shared" si="76"/>
        <v>3023985</v>
      </c>
      <c r="T142" s="47"/>
      <c r="U142" s="123"/>
      <c r="V142" s="45"/>
      <c r="W142" s="34"/>
      <c r="X142" s="5"/>
      <c r="Y142" s="5"/>
      <c r="Z142" s="5"/>
      <c r="AA142" s="4"/>
      <c r="AB142" s="4"/>
      <c r="AC142" s="4"/>
      <c r="AD142" s="4"/>
      <c r="AE142" s="4"/>
    </row>
    <row r="143" spans="1:31" s="44" customFormat="1" ht="23.25" customHeight="1">
      <c r="A143" s="46">
        <v>18</v>
      </c>
      <c r="B143" s="163" t="s">
        <v>113</v>
      </c>
      <c r="C143" s="102" t="str">
        <f t="shared" si="63"/>
        <v>Sơn Thị Chành Đa</v>
      </c>
      <c r="D143" s="135" t="str">
        <f t="shared" si="64"/>
        <v>Công nhân</v>
      </c>
      <c r="E143" s="103">
        <f t="shared" si="65"/>
        <v>2943000</v>
      </c>
      <c r="F143" s="108">
        <f>VLOOKUP(B143,'CC - 01'!$B$95:$AS$166,36,0)</f>
        <v>26</v>
      </c>
      <c r="G143" s="243">
        <f t="shared" si="66"/>
        <v>2943000</v>
      </c>
      <c r="H143" s="108">
        <f>(VLOOKUP(B143,'CC - 01'!$B$95:$AS$166,37,0)+VLOOKUP(B143,'CC - 01'!$B$95:$AS$166,37,0))</f>
        <v>0</v>
      </c>
      <c r="I143" s="243">
        <f t="shared" si="67"/>
        <v>0</v>
      </c>
      <c r="J143" s="244">
        <f t="shared" si="68"/>
        <v>26</v>
      </c>
      <c r="K143" s="47">
        <f t="shared" si="69"/>
        <v>2943000</v>
      </c>
      <c r="L143" s="103">
        <f t="shared" si="70"/>
        <v>390000</v>
      </c>
      <c r="M143" s="49">
        <f t="shared" si="71"/>
        <v>3333000</v>
      </c>
      <c r="N143" s="48">
        <f>IF(VLOOKUP(B143,DS,9,0)="x",'L - 01'!E143*$N$5,0)</f>
        <v>235440</v>
      </c>
      <c r="O143" s="48">
        <f t="shared" si="72"/>
        <v>44145</v>
      </c>
      <c r="P143" s="48">
        <f t="shared" si="73"/>
        <v>29430</v>
      </c>
      <c r="Q143" s="47">
        <f t="shared" si="74"/>
        <v>3023985</v>
      </c>
      <c r="R143" s="47">
        <f t="shared" si="75"/>
        <v>0</v>
      </c>
      <c r="S143" s="55">
        <f t="shared" si="76"/>
        <v>3023985</v>
      </c>
      <c r="T143" s="47"/>
      <c r="U143" s="123"/>
      <c r="V143" s="45"/>
      <c r="W143" s="34"/>
      <c r="X143" s="5"/>
      <c r="Y143" s="5"/>
      <c r="Z143" s="5"/>
      <c r="AA143" s="4"/>
      <c r="AB143" s="4"/>
      <c r="AC143" s="4"/>
      <c r="AD143" s="4"/>
      <c r="AE143" s="4"/>
    </row>
    <row r="144" spans="1:31" s="44" customFormat="1" ht="23.25" customHeight="1">
      <c r="A144" s="46">
        <v>19</v>
      </c>
      <c r="B144" s="163" t="s">
        <v>114</v>
      </c>
      <c r="C144" s="102" t="str">
        <f t="shared" si="63"/>
        <v>Trần Thị Bích Phượng</v>
      </c>
      <c r="D144" s="135" t="str">
        <f t="shared" si="64"/>
        <v>Công nhân</v>
      </c>
      <c r="E144" s="103">
        <f t="shared" si="65"/>
        <v>2943000</v>
      </c>
      <c r="F144" s="108">
        <f>VLOOKUP(B144,'CC - 01'!$B$95:$AS$166,36,0)</f>
        <v>26</v>
      </c>
      <c r="G144" s="243">
        <f t="shared" si="66"/>
        <v>2943000</v>
      </c>
      <c r="H144" s="108">
        <f>(VLOOKUP(B144,'CC - 01'!$B$95:$AS$166,37,0)+VLOOKUP(B144,'CC - 01'!$B$95:$AS$166,37,0))</f>
        <v>0</v>
      </c>
      <c r="I144" s="243">
        <f t="shared" si="67"/>
        <v>0</v>
      </c>
      <c r="J144" s="244">
        <f t="shared" si="68"/>
        <v>26</v>
      </c>
      <c r="K144" s="47">
        <f t="shared" si="69"/>
        <v>2943000</v>
      </c>
      <c r="L144" s="103">
        <f t="shared" si="70"/>
        <v>390000</v>
      </c>
      <c r="M144" s="49">
        <f t="shared" si="71"/>
        <v>3333000</v>
      </c>
      <c r="N144" s="48">
        <f>IF(VLOOKUP(B144,DS,9,0)="x",'L - 01'!E144*$N$5,0)</f>
        <v>235440</v>
      </c>
      <c r="O144" s="48">
        <f t="shared" si="72"/>
        <v>44145</v>
      </c>
      <c r="P144" s="48">
        <f t="shared" si="73"/>
        <v>29430</v>
      </c>
      <c r="Q144" s="47">
        <f t="shared" si="74"/>
        <v>3023985</v>
      </c>
      <c r="R144" s="47">
        <f t="shared" si="75"/>
        <v>0</v>
      </c>
      <c r="S144" s="55">
        <f t="shared" si="76"/>
        <v>3023985</v>
      </c>
      <c r="T144" s="47"/>
      <c r="U144" s="123"/>
      <c r="V144" s="45"/>
      <c r="W144" s="34"/>
      <c r="X144" s="5"/>
      <c r="Y144" s="5"/>
      <c r="Z144" s="5"/>
      <c r="AA144" s="4"/>
      <c r="AB144" s="4"/>
      <c r="AC144" s="4"/>
      <c r="AD144" s="4"/>
      <c r="AE144" s="4"/>
    </row>
    <row r="145" spans="1:31" s="44" customFormat="1" ht="23.25" customHeight="1">
      <c r="A145" s="46">
        <v>20</v>
      </c>
      <c r="B145" s="163" t="s">
        <v>116</v>
      </c>
      <c r="C145" s="102" t="str">
        <f t="shared" si="63"/>
        <v>Lâm Thị Sà Mít</v>
      </c>
      <c r="D145" s="135" t="str">
        <f t="shared" si="64"/>
        <v>Công nhân</v>
      </c>
      <c r="E145" s="103">
        <f t="shared" si="65"/>
        <v>2943000</v>
      </c>
      <c r="F145" s="108">
        <f>VLOOKUP(B145,'CC - 01'!$B$95:$AS$166,36,0)</f>
        <v>26</v>
      </c>
      <c r="G145" s="243">
        <f t="shared" si="66"/>
        <v>2943000</v>
      </c>
      <c r="H145" s="108">
        <f>(VLOOKUP(B145,'CC - 01'!$B$95:$AS$166,37,0)+VLOOKUP(B145,'CC - 01'!$B$95:$AS$166,37,0))</f>
        <v>0</v>
      </c>
      <c r="I145" s="243">
        <f t="shared" si="67"/>
        <v>0</v>
      </c>
      <c r="J145" s="244">
        <f t="shared" si="68"/>
        <v>26</v>
      </c>
      <c r="K145" s="47">
        <f t="shared" si="69"/>
        <v>2943000</v>
      </c>
      <c r="L145" s="103">
        <f t="shared" si="70"/>
        <v>390000</v>
      </c>
      <c r="M145" s="49">
        <f t="shared" si="71"/>
        <v>3333000</v>
      </c>
      <c r="N145" s="48">
        <f>IF(VLOOKUP(B145,DS,9,0)="x",'L - 01'!E145*$N$5,0)</f>
        <v>235440</v>
      </c>
      <c r="O145" s="48">
        <f t="shared" si="72"/>
        <v>44145</v>
      </c>
      <c r="P145" s="48">
        <f t="shared" si="73"/>
        <v>29430</v>
      </c>
      <c r="Q145" s="47">
        <f t="shared" si="74"/>
        <v>3023985</v>
      </c>
      <c r="R145" s="47">
        <f t="shared" si="75"/>
        <v>0</v>
      </c>
      <c r="S145" s="55">
        <f t="shared" si="76"/>
        <v>3023985</v>
      </c>
      <c r="T145" s="47"/>
      <c r="U145" s="123"/>
      <c r="V145" s="45"/>
      <c r="W145" s="34"/>
      <c r="X145" s="5"/>
      <c r="Y145" s="5"/>
      <c r="Z145" s="5"/>
      <c r="AA145" s="4"/>
      <c r="AB145" s="4"/>
      <c r="AC145" s="4"/>
      <c r="AD145" s="4"/>
      <c r="AE145" s="4"/>
    </row>
    <row r="146" spans="1:31" s="44" customFormat="1" ht="23.25" customHeight="1">
      <c r="A146" s="46">
        <v>21</v>
      </c>
      <c r="B146" s="163" t="s">
        <v>117</v>
      </c>
      <c r="C146" s="102" t="str">
        <f t="shared" si="63"/>
        <v>Trần Thị Toan</v>
      </c>
      <c r="D146" s="135" t="str">
        <f t="shared" si="64"/>
        <v>Công nhân</v>
      </c>
      <c r="E146" s="103">
        <f t="shared" si="65"/>
        <v>2943000</v>
      </c>
      <c r="F146" s="108">
        <f>VLOOKUP(B146,'CC - 01'!$B$95:$AS$166,36,0)</f>
        <v>26</v>
      </c>
      <c r="G146" s="243">
        <f t="shared" si="66"/>
        <v>2943000</v>
      </c>
      <c r="H146" s="108">
        <f>(VLOOKUP(B146,'CC - 01'!$B$95:$AS$166,37,0)+VLOOKUP(B146,'CC - 01'!$B$95:$AS$166,37,0))</f>
        <v>0</v>
      </c>
      <c r="I146" s="243">
        <f t="shared" si="67"/>
        <v>0</v>
      </c>
      <c r="J146" s="244">
        <f t="shared" si="68"/>
        <v>26</v>
      </c>
      <c r="K146" s="47">
        <f t="shared" si="69"/>
        <v>2943000</v>
      </c>
      <c r="L146" s="103">
        <f t="shared" si="70"/>
        <v>390000</v>
      </c>
      <c r="M146" s="49">
        <f t="shared" si="71"/>
        <v>3333000</v>
      </c>
      <c r="N146" s="48">
        <f>IF(VLOOKUP(B146,DS,9,0)="x",'L - 01'!E146*$N$5,0)</f>
        <v>235440</v>
      </c>
      <c r="O146" s="48">
        <f t="shared" si="72"/>
        <v>44145</v>
      </c>
      <c r="P146" s="48">
        <f t="shared" si="73"/>
        <v>29430</v>
      </c>
      <c r="Q146" s="47">
        <f t="shared" si="74"/>
        <v>3023985</v>
      </c>
      <c r="R146" s="47">
        <f t="shared" si="75"/>
        <v>0</v>
      </c>
      <c r="S146" s="55">
        <f t="shared" si="76"/>
        <v>3023985</v>
      </c>
      <c r="T146" s="47"/>
      <c r="U146" s="123"/>
      <c r="V146" s="45"/>
      <c r="W146" s="34"/>
      <c r="X146" s="5"/>
      <c r="Y146" s="5"/>
      <c r="Z146" s="5"/>
      <c r="AA146" s="4"/>
      <c r="AB146" s="4"/>
      <c r="AC146" s="4"/>
      <c r="AD146" s="4"/>
      <c r="AE146" s="4"/>
    </row>
    <row r="147" spans="1:31" s="44" customFormat="1" ht="23.25" customHeight="1">
      <c r="A147" s="46">
        <v>22</v>
      </c>
      <c r="B147" s="163" t="s">
        <v>118</v>
      </c>
      <c r="C147" s="102" t="str">
        <f t="shared" si="63"/>
        <v>Nguyễn Hữu Nhơn</v>
      </c>
      <c r="D147" s="135" t="str">
        <f t="shared" si="64"/>
        <v>Công nhân</v>
      </c>
      <c r="E147" s="103">
        <f t="shared" si="65"/>
        <v>2943000</v>
      </c>
      <c r="F147" s="108">
        <f>VLOOKUP(B147,'CC - 01'!$B$95:$AS$166,36,0)</f>
        <v>26</v>
      </c>
      <c r="G147" s="243">
        <f t="shared" si="66"/>
        <v>2943000</v>
      </c>
      <c r="H147" s="108">
        <f>(VLOOKUP(B147,'CC - 01'!$B$95:$AS$166,37,0)+VLOOKUP(B147,'CC - 01'!$B$95:$AS$166,37,0))</f>
        <v>0</v>
      </c>
      <c r="I147" s="243">
        <f t="shared" si="67"/>
        <v>0</v>
      </c>
      <c r="J147" s="244">
        <f t="shared" si="68"/>
        <v>26</v>
      </c>
      <c r="K147" s="47">
        <f t="shared" si="69"/>
        <v>2943000</v>
      </c>
      <c r="L147" s="103">
        <f t="shared" si="70"/>
        <v>390000</v>
      </c>
      <c r="M147" s="49">
        <f t="shared" si="71"/>
        <v>3333000</v>
      </c>
      <c r="N147" s="48">
        <f>IF(VLOOKUP(B147,DS,9,0)="x",'L - 01'!E147*$N$5,0)</f>
        <v>235440</v>
      </c>
      <c r="O147" s="48">
        <f t="shared" si="72"/>
        <v>44145</v>
      </c>
      <c r="P147" s="48">
        <f t="shared" si="73"/>
        <v>29430</v>
      </c>
      <c r="Q147" s="47">
        <f t="shared" si="74"/>
        <v>3023985</v>
      </c>
      <c r="R147" s="47">
        <f t="shared" si="75"/>
        <v>0</v>
      </c>
      <c r="S147" s="55">
        <f t="shared" si="76"/>
        <v>3023985</v>
      </c>
      <c r="T147" s="47"/>
      <c r="U147" s="123"/>
      <c r="V147" s="45"/>
      <c r="W147" s="34"/>
      <c r="X147" s="5"/>
      <c r="Y147" s="5"/>
      <c r="Z147" s="5"/>
      <c r="AA147" s="4"/>
      <c r="AB147" s="4"/>
      <c r="AC147" s="4"/>
      <c r="AD147" s="4"/>
      <c r="AE147" s="4"/>
    </row>
    <row r="148" spans="1:31" s="44" customFormat="1" ht="23.25" customHeight="1">
      <c r="A148" s="46">
        <v>23</v>
      </c>
      <c r="B148" s="163" t="s">
        <v>119</v>
      </c>
      <c r="C148" s="102" t="str">
        <f t="shared" si="63"/>
        <v>Huỳnh Minh Hiếu</v>
      </c>
      <c r="D148" s="135" t="str">
        <f t="shared" si="64"/>
        <v>Công nhân</v>
      </c>
      <c r="E148" s="103">
        <f t="shared" si="65"/>
        <v>2943000</v>
      </c>
      <c r="F148" s="108">
        <f>VLOOKUP(B148,'CC - 01'!$B$95:$AS$166,36,0)</f>
        <v>26</v>
      </c>
      <c r="G148" s="243">
        <f t="shared" si="66"/>
        <v>2943000</v>
      </c>
      <c r="H148" s="108">
        <f>(VLOOKUP(B148,'CC - 01'!$B$95:$AS$166,37,0)+VLOOKUP(B148,'CC - 01'!$B$95:$AS$166,37,0))</f>
        <v>0</v>
      </c>
      <c r="I148" s="243">
        <f t="shared" si="67"/>
        <v>0</v>
      </c>
      <c r="J148" s="244">
        <f t="shared" si="68"/>
        <v>26</v>
      </c>
      <c r="K148" s="47">
        <f t="shared" si="69"/>
        <v>2943000</v>
      </c>
      <c r="L148" s="103">
        <f t="shared" si="70"/>
        <v>390000</v>
      </c>
      <c r="M148" s="49">
        <f t="shared" si="71"/>
        <v>3333000</v>
      </c>
      <c r="N148" s="48">
        <f>IF(VLOOKUP(B148,DS,9,0)="x",'L - 01'!E148*$N$5,0)</f>
        <v>235440</v>
      </c>
      <c r="O148" s="48">
        <f t="shared" si="72"/>
        <v>44145</v>
      </c>
      <c r="P148" s="48">
        <f t="shared" si="73"/>
        <v>29430</v>
      </c>
      <c r="Q148" s="47">
        <f t="shared" si="74"/>
        <v>3023985</v>
      </c>
      <c r="R148" s="47">
        <f t="shared" si="75"/>
        <v>0</v>
      </c>
      <c r="S148" s="55">
        <f t="shared" si="76"/>
        <v>3023985</v>
      </c>
      <c r="T148" s="47"/>
      <c r="U148" s="123"/>
      <c r="V148" s="45"/>
      <c r="W148" s="34"/>
      <c r="X148" s="5"/>
      <c r="Y148" s="5"/>
      <c r="Z148" s="5"/>
      <c r="AA148" s="4"/>
      <c r="AB148" s="4"/>
      <c r="AC148" s="4"/>
      <c r="AD148" s="4"/>
      <c r="AE148" s="4"/>
    </row>
    <row r="149" spans="1:31" s="44" customFormat="1" ht="23.25" customHeight="1">
      <c r="A149" s="46">
        <v>24</v>
      </c>
      <c r="B149" s="163" t="s">
        <v>120</v>
      </c>
      <c r="C149" s="102" t="str">
        <f t="shared" si="63"/>
        <v>Lý Thị Sà Kha</v>
      </c>
      <c r="D149" s="135" t="str">
        <f t="shared" si="64"/>
        <v>Công nhân</v>
      </c>
      <c r="E149" s="103">
        <f t="shared" si="65"/>
        <v>2943000</v>
      </c>
      <c r="F149" s="108">
        <f>VLOOKUP(B149,'CC - 01'!$B$95:$AS$166,36,0)</f>
        <v>26</v>
      </c>
      <c r="G149" s="243">
        <f t="shared" si="66"/>
        <v>2943000</v>
      </c>
      <c r="H149" s="108">
        <f>(VLOOKUP(B149,'CC - 01'!$B$95:$AS$166,37,0)+VLOOKUP(B149,'CC - 01'!$B$95:$AS$166,37,0))</f>
        <v>0</v>
      </c>
      <c r="I149" s="243">
        <f t="shared" si="67"/>
        <v>0</v>
      </c>
      <c r="J149" s="244">
        <f t="shared" si="68"/>
        <v>26</v>
      </c>
      <c r="K149" s="47">
        <f t="shared" si="69"/>
        <v>2943000</v>
      </c>
      <c r="L149" s="103">
        <f t="shared" si="70"/>
        <v>390000</v>
      </c>
      <c r="M149" s="49">
        <f t="shared" si="71"/>
        <v>3333000</v>
      </c>
      <c r="N149" s="48">
        <f>IF(VLOOKUP(B149,DS,9,0)="x",'L - 01'!E149*$N$5,0)</f>
        <v>235440</v>
      </c>
      <c r="O149" s="48">
        <f t="shared" si="72"/>
        <v>44145</v>
      </c>
      <c r="P149" s="48">
        <f t="shared" si="73"/>
        <v>29430</v>
      </c>
      <c r="Q149" s="47">
        <f t="shared" si="74"/>
        <v>3023985</v>
      </c>
      <c r="R149" s="47">
        <f t="shared" si="75"/>
        <v>0</v>
      </c>
      <c r="S149" s="55">
        <f t="shared" si="76"/>
        <v>3023985</v>
      </c>
      <c r="T149" s="47"/>
      <c r="U149" s="123"/>
      <c r="V149" s="45"/>
      <c r="W149" s="34"/>
      <c r="X149" s="5"/>
      <c r="Y149" s="5"/>
      <c r="Z149" s="5"/>
      <c r="AA149" s="4"/>
      <c r="AB149" s="4"/>
      <c r="AC149" s="4"/>
      <c r="AD149" s="4"/>
      <c r="AE149" s="4"/>
    </row>
    <row r="150" spans="1:31" s="44" customFormat="1" ht="23.25" customHeight="1">
      <c r="A150" s="46">
        <v>25</v>
      </c>
      <c r="B150" s="163" t="s">
        <v>121</v>
      </c>
      <c r="C150" s="102" t="str">
        <f t="shared" si="63"/>
        <v>Phạm Thành Đô</v>
      </c>
      <c r="D150" s="135" t="str">
        <f t="shared" si="64"/>
        <v>Công nhân</v>
      </c>
      <c r="E150" s="103">
        <f t="shared" si="65"/>
        <v>2943000</v>
      </c>
      <c r="F150" s="108">
        <f>VLOOKUP(B150,'CC - 01'!$B$95:$AS$166,36,0)</f>
        <v>26</v>
      </c>
      <c r="G150" s="243">
        <f t="shared" si="66"/>
        <v>2943000</v>
      </c>
      <c r="H150" s="108">
        <f>(VLOOKUP(B150,'CC - 01'!$B$95:$AS$166,37,0)+VLOOKUP(B150,'CC - 01'!$B$95:$AS$166,37,0))</f>
        <v>0</v>
      </c>
      <c r="I150" s="243">
        <f t="shared" si="67"/>
        <v>0</v>
      </c>
      <c r="J150" s="244">
        <f t="shared" si="68"/>
        <v>26</v>
      </c>
      <c r="K150" s="47">
        <f t="shared" si="69"/>
        <v>2943000</v>
      </c>
      <c r="L150" s="103">
        <f t="shared" si="70"/>
        <v>390000</v>
      </c>
      <c r="M150" s="49">
        <f t="shared" si="71"/>
        <v>3333000</v>
      </c>
      <c r="N150" s="48">
        <f>IF(VLOOKUP(B150,DS,9,0)="x",'L - 01'!E150*$N$5,0)</f>
        <v>235440</v>
      </c>
      <c r="O150" s="48">
        <f t="shared" si="72"/>
        <v>44145</v>
      </c>
      <c r="P150" s="48">
        <f t="shared" si="73"/>
        <v>29430</v>
      </c>
      <c r="Q150" s="47">
        <f t="shared" si="74"/>
        <v>3023985</v>
      </c>
      <c r="R150" s="47">
        <f t="shared" si="75"/>
        <v>0</v>
      </c>
      <c r="S150" s="55">
        <f t="shared" si="76"/>
        <v>3023985</v>
      </c>
      <c r="T150" s="47"/>
      <c r="U150" s="123"/>
      <c r="V150" s="45"/>
      <c r="W150" s="34"/>
      <c r="X150" s="5"/>
      <c r="Y150" s="5"/>
      <c r="Z150" s="5"/>
      <c r="AA150" s="4"/>
      <c r="AB150" s="4"/>
      <c r="AC150" s="4"/>
      <c r="AD150" s="4"/>
      <c r="AE150" s="4"/>
    </row>
    <row r="151" spans="1:31" s="44" customFormat="1" ht="23.25" customHeight="1">
      <c r="A151" s="46">
        <v>26</v>
      </c>
      <c r="B151" s="304" t="s">
        <v>126</v>
      </c>
      <c r="C151" s="102" t="str">
        <f t="shared" si="50"/>
        <v>Nguyễn Văn Bé Hai</v>
      </c>
      <c r="D151" s="135" t="str">
        <f t="shared" si="51"/>
        <v>Công nhân</v>
      </c>
      <c r="E151" s="103">
        <f t="shared" si="52"/>
        <v>3237000</v>
      </c>
      <c r="F151" s="108">
        <f>VLOOKUP(B151,'CC - 01'!$B$95:$AS$166,36,0)</f>
        <v>26</v>
      </c>
      <c r="G151" s="243">
        <f t="shared" ref="G151:G161" si="77">ROUND(E151/$U$2*F151,0)</f>
        <v>3237000</v>
      </c>
      <c r="H151" s="108">
        <f>(VLOOKUP(B151,'CC - 01'!$B$95:$AS$166,37,0)+VLOOKUP(B151,'CC - 01'!$B$95:$AS$166,37,0))</f>
        <v>0</v>
      </c>
      <c r="I151" s="243">
        <f t="shared" ref="I151:I161" si="78">ROUND(E151/$U$2*H151,0)</f>
        <v>0</v>
      </c>
      <c r="J151" s="244">
        <f t="shared" ref="J151:J161" si="79">F151+H151</f>
        <v>26</v>
      </c>
      <c r="K151" s="47">
        <f t="shared" ref="K151:K161" si="80">G151+I151</f>
        <v>3237000</v>
      </c>
      <c r="L151" s="103">
        <f t="shared" si="57"/>
        <v>390000</v>
      </c>
      <c r="M151" s="49">
        <f t="shared" si="58"/>
        <v>3627000</v>
      </c>
      <c r="N151" s="48">
        <f>IF(VLOOKUP(B151,DS,9,0)="x",'L - 01'!E151*$N$5,0)</f>
        <v>258960</v>
      </c>
      <c r="O151" s="48">
        <f t="shared" si="59"/>
        <v>48555</v>
      </c>
      <c r="P151" s="48">
        <f t="shared" si="60"/>
        <v>32370</v>
      </c>
      <c r="Q151" s="47">
        <f t="shared" si="61"/>
        <v>3287115</v>
      </c>
      <c r="R151" s="47">
        <f t="shared" si="62"/>
        <v>0</v>
      </c>
      <c r="S151" s="55">
        <f t="shared" ref="S151:S161" si="81">Q151-R151</f>
        <v>3287115</v>
      </c>
      <c r="T151" s="47"/>
      <c r="U151" s="123"/>
      <c r="V151" s="45"/>
      <c r="W151" s="34"/>
      <c r="X151" s="5"/>
      <c r="Y151" s="5"/>
      <c r="Z151" s="5"/>
      <c r="AA151" s="4"/>
      <c r="AB151" s="4"/>
      <c r="AC151" s="4"/>
      <c r="AD151" s="4"/>
      <c r="AE151" s="4"/>
    </row>
    <row r="152" spans="1:31" s="44" customFormat="1" ht="23.25" customHeight="1">
      <c r="A152" s="46">
        <v>27</v>
      </c>
      <c r="B152" s="304" t="s">
        <v>127</v>
      </c>
      <c r="C152" s="102" t="str">
        <f t="shared" ref="C152:C157" si="82">VLOOKUP(B152,DS,2,0)</f>
        <v>Thạch Tiền</v>
      </c>
      <c r="D152" s="135" t="str">
        <f t="shared" ref="D152:D157" si="83">VLOOKUP(B152,DS,3,0)</f>
        <v>Công nhân</v>
      </c>
      <c r="E152" s="103">
        <f t="shared" ref="E152:E157" si="84">VLOOKUP(B152,DS,4,0)</f>
        <v>2943000</v>
      </c>
      <c r="F152" s="108">
        <f>VLOOKUP(B152,'CC - 01'!$B$95:$AS$166,36,0)</f>
        <v>26</v>
      </c>
      <c r="G152" s="243">
        <f t="shared" ref="G152:G157" si="85">ROUND(E152/$U$2*F152,0)</f>
        <v>2943000</v>
      </c>
      <c r="H152" s="108">
        <f>(VLOOKUP(B152,'CC - 01'!$B$95:$AS$166,37,0)+VLOOKUP(B152,'CC - 01'!$B$95:$AS$166,37,0))</f>
        <v>0</v>
      </c>
      <c r="I152" s="243">
        <f t="shared" ref="I152:I157" si="86">ROUND(E152/$U$2*H152,0)</f>
        <v>0</v>
      </c>
      <c r="J152" s="244">
        <f t="shared" ref="J152:J157" si="87">F152+H152</f>
        <v>26</v>
      </c>
      <c r="K152" s="47">
        <f t="shared" ref="K152:K157" si="88">G152+I152</f>
        <v>2943000</v>
      </c>
      <c r="L152" s="103">
        <f t="shared" ref="L152:L157" si="89">+F152*15000</f>
        <v>390000</v>
      </c>
      <c r="M152" s="49">
        <f t="shared" ref="M152:M157" si="90">K152+L152</f>
        <v>3333000</v>
      </c>
      <c r="N152" s="48">
        <f>IF(VLOOKUP(B152,DS,9,0)="x",'L - 01'!E152*$N$5,0)</f>
        <v>235440</v>
      </c>
      <c r="O152" s="48">
        <f t="shared" ref="O152:O157" si="91">IF(VLOOKUP(B152,DS,9,0)="x",E152*0.015,0)</f>
        <v>44145</v>
      </c>
      <c r="P152" s="48">
        <f t="shared" ref="P152:P157" si="92">IF(VLOOKUP(B152,DS,9,0)="x",E152*0.01,0)</f>
        <v>29430</v>
      </c>
      <c r="Q152" s="47">
        <f t="shared" ref="Q152:Q157" si="93">M152-SUM(N152:P152)</f>
        <v>3023985</v>
      </c>
      <c r="R152" s="47">
        <f t="shared" ref="R152:R157" si="94">VLOOKUP(B152,DS,23,0)</f>
        <v>0</v>
      </c>
      <c r="S152" s="55">
        <f t="shared" ref="S152:S157" si="95">Q152-R152</f>
        <v>3023985</v>
      </c>
      <c r="T152" s="47"/>
      <c r="U152" s="123"/>
      <c r="V152" s="45"/>
      <c r="W152" s="34"/>
      <c r="X152" s="5"/>
      <c r="Y152" s="5"/>
      <c r="Z152" s="5"/>
      <c r="AA152" s="4"/>
      <c r="AB152" s="4"/>
      <c r="AC152" s="4"/>
      <c r="AD152" s="4"/>
      <c r="AE152" s="4"/>
    </row>
    <row r="153" spans="1:31" s="44" customFormat="1" ht="23.25" customHeight="1">
      <c r="A153" s="46">
        <v>28</v>
      </c>
      <c r="B153" s="304" t="s">
        <v>128</v>
      </c>
      <c r="C153" s="102" t="str">
        <f t="shared" si="82"/>
        <v>Hứa Hậu</v>
      </c>
      <c r="D153" s="135" t="str">
        <f t="shared" si="83"/>
        <v>Công nhân</v>
      </c>
      <c r="E153" s="103">
        <f t="shared" si="84"/>
        <v>2943000</v>
      </c>
      <c r="F153" s="108">
        <f>VLOOKUP(B153,'CC - 01'!$B$95:$AS$166,36,0)</f>
        <v>26</v>
      </c>
      <c r="G153" s="243">
        <f t="shared" si="85"/>
        <v>2943000</v>
      </c>
      <c r="H153" s="108">
        <f>(VLOOKUP(B153,'CC - 01'!$B$95:$AS$166,37,0)+VLOOKUP(B153,'CC - 01'!$B$95:$AS$166,37,0))</f>
        <v>0</v>
      </c>
      <c r="I153" s="243">
        <f t="shared" si="86"/>
        <v>0</v>
      </c>
      <c r="J153" s="244">
        <f t="shared" si="87"/>
        <v>26</v>
      </c>
      <c r="K153" s="47">
        <f t="shared" si="88"/>
        <v>2943000</v>
      </c>
      <c r="L153" s="103">
        <f t="shared" si="89"/>
        <v>390000</v>
      </c>
      <c r="M153" s="49">
        <f t="shared" si="90"/>
        <v>3333000</v>
      </c>
      <c r="N153" s="48">
        <f>IF(VLOOKUP(B153,DS,9,0)="x",'L - 01'!E153*$N$5,0)</f>
        <v>235440</v>
      </c>
      <c r="O153" s="48">
        <f t="shared" si="91"/>
        <v>44145</v>
      </c>
      <c r="P153" s="48">
        <f t="shared" si="92"/>
        <v>29430</v>
      </c>
      <c r="Q153" s="47">
        <f t="shared" si="93"/>
        <v>3023985</v>
      </c>
      <c r="R153" s="47">
        <f t="shared" si="94"/>
        <v>0</v>
      </c>
      <c r="S153" s="55">
        <f t="shared" si="95"/>
        <v>3023985</v>
      </c>
      <c r="T153" s="47"/>
      <c r="U153" s="123"/>
      <c r="V153" s="45"/>
      <c r="W153" s="34"/>
      <c r="X153" s="5"/>
      <c r="Y153" s="5"/>
      <c r="Z153" s="5"/>
      <c r="AA153" s="4"/>
      <c r="AB153" s="4"/>
      <c r="AC153" s="4"/>
      <c r="AD153" s="4"/>
      <c r="AE153" s="4"/>
    </row>
    <row r="154" spans="1:31" s="44" customFormat="1" ht="23.25" customHeight="1">
      <c r="A154" s="46">
        <v>29</v>
      </c>
      <c r="B154" s="304" t="s">
        <v>129</v>
      </c>
      <c r="C154" s="102" t="str">
        <f t="shared" si="82"/>
        <v>Sơn Pép</v>
      </c>
      <c r="D154" s="135" t="str">
        <f t="shared" si="83"/>
        <v>Công nhân</v>
      </c>
      <c r="E154" s="103">
        <f t="shared" si="84"/>
        <v>2943000</v>
      </c>
      <c r="F154" s="108">
        <f>VLOOKUP(B154,'CC - 01'!$B$95:$AS$166,36,0)</f>
        <v>26</v>
      </c>
      <c r="G154" s="243">
        <f t="shared" si="85"/>
        <v>2943000</v>
      </c>
      <c r="H154" s="108">
        <f>(VLOOKUP(B154,'CC - 01'!$B$95:$AS$166,37,0)+VLOOKUP(B154,'CC - 01'!$B$95:$AS$166,37,0))</f>
        <v>0</v>
      </c>
      <c r="I154" s="243">
        <f t="shared" si="86"/>
        <v>0</v>
      </c>
      <c r="J154" s="244">
        <f t="shared" si="87"/>
        <v>26</v>
      </c>
      <c r="K154" s="47">
        <f t="shared" si="88"/>
        <v>2943000</v>
      </c>
      <c r="L154" s="103">
        <f t="shared" si="89"/>
        <v>390000</v>
      </c>
      <c r="M154" s="49">
        <f t="shared" si="90"/>
        <v>3333000</v>
      </c>
      <c r="N154" s="48">
        <f>IF(VLOOKUP(B154,DS,9,0)="x",'L - 01'!E154*$N$5,0)</f>
        <v>235440</v>
      </c>
      <c r="O154" s="48">
        <f t="shared" si="91"/>
        <v>44145</v>
      </c>
      <c r="P154" s="48">
        <f t="shared" si="92"/>
        <v>29430</v>
      </c>
      <c r="Q154" s="47">
        <f t="shared" si="93"/>
        <v>3023985</v>
      </c>
      <c r="R154" s="47">
        <f t="shared" si="94"/>
        <v>0</v>
      </c>
      <c r="S154" s="55">
        <f t="shared" si="95"/>
        <v>3023985</v>
      </c>
      <c r="T154" s="47"/>
      <c r="U154" s="123"/>
      <c r="V154" s="45"/>
      <c r="W154" s="34"/>
      <c r="X154" s="5"/>
      <c r="Y154" s="5"/>
      <c r="Z154" s="5"/>
      <c r="AA154" s="4"/>
      <c r="AB154" s="4"/>
      <c r="AC154" s="4"/>
      <c r="AD154" s="4"/>
      <c r="AE154" s="4"/>
    </row>
    <row r="155" spans="1:31" s="44" customFormat="1" ht="23.25" customHeight="1">
      <c r="A155" s="46">
        <v>30</v>
      </c>
      <c r="B155" s="304" t="s">
        <v>130</v>
      </c>
      <c r="C155" s="102" t="str">
        <f t="shared" si="82"/>
        <v>Nguyễn Văn Tâm</v>
      </c>
      <c r="D155" s="135" t="str">
        <f t="shared" si="83"/>
        <v>Công nhân</v>
      </c>
      <c r="E155" s="103">
        <f t="shared" si="84"/>
        <v>2943000</v>
      </c>
      <c r="F155" s="108">
        <f>VLOOKUP(B155,'CC - 01'!$B$95:$AS$166,36,0)</f>
        <v>26</v>
      </c>
      <c r="G155" s="243">
        <f t="shared" si="85"/>
        <v>2943000</v>
      </c>
      <c r="H155" s="108">
        <f>(VLOOKUP(B155,'CC - 01'!$B$95:$AS$166,37,0)+VLOOKUP(B155,'CC - 01'!$B$95:$AS$166,37,0))</f>
        <v>0</v>
      </c>
      <c r="I155" s="243">
        <f t="shared" si="86"/>
        <v>0</v>
      </c>
      <c r="J155" s="244">
        <f t="shared" si="87"/>
        <v>26</v>
      </c>
      <c r="K155" s="47">
        <f t="shared" si="88"/>
        <v>2943000</v>
      </c>
      <c r="L155" s="103">
        <f t="shared" si="89"/>
        <v>390000</v>
      </c>
      <c r="M155" s="49">
        <f t="shared" si="90"/>
        <v>3333000</v>
      </c>
      <c r="N155" s="48">
        <f>IF(VLOOKUP(B155,DS,9,0)="x",'L - 01'!E155*$N$5,0)</f>
        <v>235440</v>
      </c>
      <c r="O155" s="48">
        <f t="shared" si="91"/>
        <v>44145</v>
      </c>
      <c r="P155" s="48">
        <f t="shared" si="92"/>
        <v>29430</v>
      </c>
      <c r="Q155" s="47">
        <f t="shared" si="93"/>
        <v>3023985</v>
      </c>
      <c r="R155" s="47">
        <f t="shared" si="94"/>
        <v>0</v>
      </c>
      <c r="S155" s="55">
        <f t="shared" si="95"/>
        <v>3023985</v>
      </c>
      <c r="T155" s="47"/>
      <c r="U155" s="123"/>
      <c r="V155" s="45"/>
      <c r="W155" s="34"/>
      <c r="X155" s="5"/>
      <c r="Y155" s="5"/>
      <c r="Z155" s="5"/>
      <c r="AA155" s="4"/>
      <c r="AB155" s="4"/>
      <c r="AC155" s="4"/>
      <c r="AD155" s="4"/>
      <c r="AE155" s="4"/>
    </row>
    <row r="156" spans="1:31" s="44" customFormat="1" ht="23.25" customHeight="1">
      <c r="A156" s="46">
        <v>31</v>
      </c>
      <c r="B156" s="304" t="s">
        <v>131</v>
      </c>
      <c r="C156" s="102" t="str">
        <f t="shared" si="82"/>
        <v>Sơn Lét</v>
      </c>
      <c r="D156" s="135" t="str">
        <f t="shared" si="83"/>
        <v>Công nhân</v>
      </c>
      <c r="E156" s="103">
        <f t="shared" si="84"/>
        <v>2943000</v>
      </c>
      <c r="F156" s="108">
        <f>VLOOKUP(B156,'CC - 01'!$B$95:$AS$166,36,0)</f>
        <v>26</v>
      </c>
      <c r="G156" s="243">
        <f t="shared" si="85"/>
        <v>2943000</v>
      </c>
      <c r="H156" s="108">
        <f>(VLOOKUP(B156,'CC - 01'!$B$95:$AS$166,37,0)+VLOOKUP(B156,'CC - 01'!$B$95:$AS$166,37,0))</f>
        <v>0</v>
      </c>
      <c r="I156" s="243">
        <f t="shared" si="86"/>
        <v>0</v>
      </c>
      <c r="J156" s="244">
        <f t="shared" si="87"/>
        <v>26</v>
      </c>
      <c r="K156" s="47">
        <f t="shared" si="88"/>
        <v>2943000</v>
      </c>
      <c r="L156" s="103">
        <f t="shared" si="89"/>
        <v>390000</v>
      </c>
      <c r="M156" s="49">
        <f t="shared" si="90"/>
        <v>3333000</v>
      </c>
      <c r="N156" s="48">
        <f>IF(VLOOKUP(B156,DS,9,0)="x",'L - 01'!E156*$N$5,0)</f>
        <v>235440</v>
      </c>
      <c r="O156" s="48">
        <f t="shared" si="91"/>
        <v>44145</v>
      </c>
      <c r="P156" s="48">
        <f t="shared" si="92"/>
        <v>29430</v>
      </c>
      <c r="Q156" s="47">
        <f t="shared" si="93"/>
        <v>3023985</v>
      </c>
      <c r="R156" s="47">
        <f t="shared" si="94"/>
        <v>0</v>
      </c>
      <c r="S156" s="55">
        <f t="shared" si="95"/>
        <v>3023985</v>
      </c>
      <c r="T156" s="47"/>
      <c r="U156" s="123"/>
      <c r="V156" s="45"/>
      <c r="W156" s="34"/>
      <c r="X156" s="5"/>
      <c r="Y156" s="5"/>
      <c r="Z156" s="5"/>
      <c r="AA156" s="4"/>
      <c r="AB156" s="4"/>
      <c r="AC156" s="4"/>
      <c r="AD156" s="4"/>
      <c r="AE156" s="4"/>
    </row>
    <row r="157" spans="1:31" s="44" customFormat="1" ht="23.25" customHeight="1">
      <c r="A157" s="46">
        <v>32</v>
      </c>
      <c r="B157" s="304" t="s">
        <v>132</v>
      </c>
      <c r="C157" s="102" t="str">
        <f t="shared" si="82"/>
        <v>Trần Nhiên</v>
      </c>
      <c r="D157" s="135" t="str">
        <f t="shared" si="83"/>
        <v>Công nhân</v>
      </c>
      <c r="E157" s="103">
        <f t="shared" si="84"/>
        <v>2943000</v>
      </c>
      <c r="F157" s="108">
        <f>VLOOKUP(B157,'CC - 01'!$B$95:$AS$166,36,0)</f>
        <v>26</v>
      </c>
      <c r="G157" s="243">
        <f t="shared" si="85"/>
        <v>2943000</v>
      </c>
      <c r="H157" s="108">
        <f>(VLOOKUP(B157,'CC - 01'!$B$95:$AS$166,37,0)+VLOOKUP(B157,'CC - 01'!$B$95:$AS$166,37,0))</f>
        <v>0</v>
      </c>
      <c r="I157" s="243">
        <f t="shared" si="86"/>
        <v>0</v>
      </c>
      <c r="J157" s="244">
        <f t="shared" si="87"/>
        <v>26</v>
      </c>
      <c r="K157" s="47">
        <f t="shared" si="88"/>
        <v>2943000</v>
      </c>
      <c r="L157" s="103">
        <f t="shared" si="89"/>
        <v>390000</v>
      </c>
      <c r="M157" s="49">
        <f t="shared" si="90"/>
        <v>3333000</v>
      </c>
      <c r="N157" s="48">
        <f>IF(VLOOKUP(B157,DS,9,0)="x",'L - 01'!E157*$N$5,0)</f>
        <v>235440</v>
      </c>
      <c r="O157" s="48">
        <f t="shared" si="91"/>
        <v>44145</v>
      </c>
      <c r="P157" s="48">
        <f t="shared" si="92"/>
        <v>29430</v>
      </c>
      <c r="Q157" s="47">
        <f t="shared" si="93"/>
        <v>3023985</v>
      </c>
      <c r="R157" s="47">
        <f t="shared" si="94"/>
        <v>0</v>
      </c>
      <c r="S157" s="55">
        <f t="shared" si="95"/>
        <v>3023985</v>
      </c>
      <c r="T157" s="47"/>
      <c r="U157" s="123"/>
      <c r="V157" s="45"/>
      <c r="W157" s="34"/>
      <c r="X157" s="5"/>
      <c r="Y157" s="5"/>
      <c r="Z157" s="5"/>
      <c r="AA157" s="4"/>
      <c r="AB157" s="4"/>
      <c r="AC157" s="4"/>
      <c r="AD157" s="4"/>
      <c r="AE157" s="4"/>
    </row>
    <row r="158" spans="1:31" s="44" customFormat="1" ht="23.25" customHeight="1">
      <c r="A158" s="46">
        <v>33</v>
      </c>
      <c r="B158" s="304" t="s">
        <v>133</v>
      </c>
      <c r="C158" s="102" t="str">
        <f t="shared" ref="C158:C161" si="96">VLOOKUP(B158,DS,2,0)</f>
        <v>Thạch Giang</v>
      </c>
      <c r="D158" s="135" t="str">
        <f t="shared" ref="D158:D161" si="97">VLOOKUP(B158,DS,3,0)</f>
        <v>Công nhân</v>
      </c>
      <c r="E158" s="103">
        <f t="shared" ref="E158:E161" si="98">VLOOKUP(B158,DS,4,0)</f>
        <v>2943000</v>
      </c>
      <c r="F158" s="108">
        <f>VLOOKUP(B158,'CC - 01'!$B$95:$AS$166,36,0)</f>
        <v>26</v>
      </c>
      <c r="G158" s="243">
        <f t="shared" ref="G158:G161" si="99">ROUND(E158/$U$2*F158,0)</f>
        <v>2943000</v>
      </c>
      <c r="H158" s="108">
        <f>(VLOOKUP(B158,'CC - 01'!$B$95:$AS$166,37,0)+VLOOKUP(B158,'CC - 01'!$B$95:$AS$166,37,0))</f>
        <v>0</v>
      </c>
      <c r="I158" s="243">
        <f t="shared" ref="I158:I161" si="100">ROUND(E158/$U$2*H158,0)</f>
        <v>0</v>
      </c>
      <c r="J158" s="244">
        <f t="shared" ref="J158:J161" si="101">F158+H158</f>
        <v>26</v>
      </c>
      <c r="K158" s="47">
        <f t="shared" ref="K158:K161" si="102">G158+I158</f>
        <v>2943000</v>
      </c>
      <c r="L158" s="103">
        <f t="shared" ref="L158:L161" si="103">+F158*15000</f>
        <v>390000</v>
      </c>
      <c r="M158" s="49">
        <f t="shared" ref="M158:M161" si="104">K158+L158</f>
        <v>3333000</v>
      </c>
      <c r="N158" s="48">
        <f>IF(VLOOKUP(B158,DS,9,0)="x",'L - 01'!E158*$N$5,0)</f>
        <v>235440</v>
      </c>
      <c r="O158" s="48">
        <f t="shared" ref="O158:O161" si="105">IF(VLOOKUP(B158,DS,9,0)="x",E158*0.015,0)</f>
        <v>44145</v>
      </c>
      <c r="P158" s="48">
        <f t="shared" ref="P158:P161" si="106">IF(VLOOKUP(B158,DS,9,0)="x",E158*0.01,0)</f>
        <v>29430</v>
      </c>
      <c r="Q158" s="47">
        <f t="shared" ref="Q158:Q161" si="107">M158-SUM(N158:P158)</f>
        <v>3023985</v>
      </c>
      <c r="R158" s="47">
        <f t="shared" ref="R158:R161" si="108">VLOOKUP(B158,DS,23,0)</f>
        <v>0</v>
      </c>
      <c r="S158" s="55">
        <f t="shared" ref="S158:S161" si="109">Q158-R158</f>
        <v>3023985</v>
      </c>
      <c r="T158" s="47"/>
      <c r="U158" s="123"/>
      <c r="V158" s="45"/>
      <c r="W158" s="34"/>
      <c r="X158" s="5"/>
      <c r="Y158" s="5"/>
      <c r="Z158" s="5"/>
      <c r="AA158" s="4"/>
      <c r="AB158" s="4"/>
      <c r="AC158" s="4"/>
      <c r="AD158" s="4"/>
      <c r="AE158" s="4"/>
    </row>
    <row r="159" spans="1:31" s="44" customFormat="1" ht="23.25" customHeight="1">
      <c r="A159" s="46">
        <v>34</v>
      </c>
      <c r="B159" s="304" t="s">
        <v>134</v>
      </c>
      <c r="C159" s="102" t="str">
        <f t="shared" si="96"/>
        <v>Thạch Quyền</v>
      </c>
      <c r="D159" s="135" t="str">
        <f t="shared" si="97"/>
        <v>Công nhân</v>
      </c>
      <c r="E159" s="103">
        <f t="shared" si="98"/>
        <v>2943000</v>
      </c>
      <c r="F159" s="108">
        <f>VLOOKUP(B159,'CC - 01'!$B$95:$AS$166,36,0)</f>
        <v>26</v>
      </c>
      <c r="G159" s="243">
        <f t="shared" si="99"/>
        <v>2943000</v>
      </c>
      <c r="H159" s="108">
        <f>(VLOOKUP(B159,'CC - 01'!$B$95:$AS$166,37,0)+VLOOKUP(B159,'CC - 01'!$B$95:$AS$166,37,0))</f>
        <v>0</v>
      </c>
      <c r="I159" s="243">
        <f t="shared" si="100"/>
        <v>0</v>
      </c>
      <c r="J159" s="244">
        <f t="shared" si="101"/>
        <v>26</v>
      </c>
      <c r="K159" s="47">
        <f t="shared" si="102"/>
        <v>2943000</v>
      </c>
      <c r="L159" s="103">
        <f t="shared" si="103"/>
        <v>390000</v>
      </c>
      <c r="M159" s="49">
        <f t="shared" si="104"/>
        <v>3333000</v>
      </c>
      <c r="N159" s="48">
        <f>IF(VLOOKUP(B159,DS,9,0)="x",'L - 01'!E159*$N$5,0)</f>
        <v>235440</v>
      </c>
      <c r="O159" s="48">
        <f t="shared" si="105"/>
        <v>44145</v>
      </c>
      <c r="P159" s="48">
        <f t="shared" si="106"/>
        <v>29430</v>
      </c>
      <c r="Q159" s="47">
        <f t="shared" si="107"/>
        <v>3023985</v>
      </c>
      <c r="R159" s="47">
        <f t="shared" si="108"/>
        <v>0</v>
      </c>
      <c r="S159" s="55">
        <f t="shared" si="109"/>
        <v>3023985</v>
      </c>
      <c r="T159" s="47"/>
      <c r="U159" s="123"/>
      <c r="V159" s="45"/>
      <c r="W159" s="34"/>
      <c r="X159" s="5"/>
      <c r="Y159" s="5"/>
      <c r="Z159" s="5"/>
      <c r="AA159" s="4"/>
      <c r="AB159" s="4"/>
      <c r="AC159" s="4"/>
      <c r="AD159" s="4"/>
      <c r="AE159" s="4"/>
    </row>
    <row r="160" spans="1:31" s="44" customFormat="1" ht="23.25" customHeight="1">
      <c r="A160" s="46">
        <v>35</v>
      </c>
      <c r="B160" s="304" t="s">
        <v>135</v>
      </c>
      <c r="C160" s="102" t="str">
        <f t="shared" si="96"/>
        <v>Lâm Lin</v>
      </c>
      <c r="D160" s="135" t="str">
        <f t="shared" si="97"/>
        <v>Công nhân</v>
      </c>
      <c r="E160" s="103">
        <f t="shared" si="98"/>
        <v>2943000</v>
      </c>
      <c r="F160" s="108">
        <f>VLOOKUP(B160,'CC - 01'!$B$95:$AS$166,36,0)</f>
        <v>26</v>
      </c>
      <c r="G160" s="243">
        <f t="shared" si="99"/>
        <v>2943000</v>
      </c>
      <c r="H160" s="108">
        <f>(VLOOKUP(B160,'CC - 01'!$B$95:$AS$166,37,0)+VLOOKUP(B160,'CC - 01'!$B$95:$AS$166,37,0))</f>
        <v>0</v>
      </c>
      <c r="I160" s="243">
        <f t="shared" si="100"/>
        <v>0</v>
      </c>
      <c r="J160" s="244">
        <f t="shared" si="101"/>
        <v>26</v>
      </c>
      <c r="K160" s="47">
        <f t="shared" si="102"/>
        <v>2943000</v>
      </c>
      <c r="L160" s="103">
        <f t="shared" si="103"/>
        <v>390000</v>
      </c>
      <c r="M160" s="49">
        <f t="shared" si="104"/>
        <v>3333000</v>
      </c>
      <c r="N160" s="48">
        <f>IF(VLOOKUP(B160,DS,9,0)="x",'L - 01'!E160*$N$5,0)</f>
        <v>235440</v>
      </c>
      <c r="O160" s="48">
        <f t="shared" si="105"/>
        <v>44145</v>
      </c>
      <c r="P160" s="48">
        <f t="shared" si="106"/>
        <v>29430</v>
      </c>
      <c r="Q160" s="47">
        <f t="shared" si="107"/>
        <v>3023985</v>
      </c>
      <c r="R160" s="47">
        <f t="shared" si="108"/>
        <v>0</v>
      </c>
      <c r="S160" s="55">
        <f t="shared" si="109"/>
        <v>3023985</v>
      </c>
      <c r="T160" s="47"/>
      <c r="U160" s="123"/>
      <c r="V160" s="45"/>
      <c r="W160" s="34"/>
      <c r="X160" s="5"/>
      <c r="Y160" s="5"/>
      <c r="Z160" s="5"/>
      <c r="AA160" s="4"/>
      <c r="AB160" s="4"/>
      <c r="AC160" s="4"/>
      <c r="AD160" s="4"/>
      <c r="AE160" s="4"/>
    </row>
    <row r="161" spans="1:31" s="44" customFormat="1" ht="23.25" customHeight="1">
      <c r="A161" s="46">
        <v>36</v>
      </c>
      <c r="B161" s="304" t="s">
        <v>136</v>
      </c>
      <c r="C161" s="102" t="str">
        <f t="shared" si="96"/>
        <v>Lâm Chanh Đa Ra</v>
      </c>
      <c r="D161" s="135" t="str">
        <f t="shared" si="97"/>
        <v>Công nhân</v>
      </c>
      <c r="E161" s="103">
        <f t="shared" si="98"/>
        <v>2943000</v>
      </c>
      <c r="F161" s="108">
        <f>VLOOKUP(B161,'CC - 01'!$B$95:$AS$166,36,0)</f>
        <v>26</v>
      </c>
      <c r="G161" s="243">
        <f t="shared" si="99"/>
        <v>2943000</v>
      </c>
      <c r="H161" s="108">
        <f>(VLOOKUP(B161,'CC - 01'!$B$95:$AS$166,37,0)+VLOOKUP(B161,'CC - 01'!$B$95:$AS$166,37,0))</f>
        <v>0</v>
      </c>
      <c r="I161" s="243">
        <f t="shared" si="100"/>
        <v>0</v>
      </c>
      <c r="J161" s="244">
        <f t="shared" si="101"/>
        <v>26</v>
      </c>
      <c r="K161" s="47">
        <f t="shared" si="102"/>
        <v>2943000</v>
      </c>
      <c r="L161" s="103">
        <f t="shared" si="103"/>
        <v>390000</v>
      </c>
      <c r="M161" s="49">
        <f t="shared" si="104"/>
        <v>3333000</v>
      </c>
      <c r="N161" s="48">
        <f>IF(VLOOKUP(B161,DS,9,0)="x",'L - 01'!E161*$N$5,0)</f>
        <v>235440</v>
      </c>
      <c r="O161" s="48">
        <f t="shared" si="105"/>
        <v>44145</v>
      </c>
      <c r="P161" s="48">
        <f t="shared" si="106"/>
        <v>29430</v>
      </c>
      <c r="Q161" s="47">
        <f t="shared" si="107"/>
        <v>3023985</v>
      </c>
      <c r="R161" s="47">
        <f t="shared" si="108"/>
        <v>0</v>
      </c>
      <c r="S161" s="55">
        <f t="shared" si="109"/>
        <v>3023985</v>
      </c>
      <c r="T161" s="47"/>
      <c r="U161" s="123"/>
      <c r="V161" s="45"/>
      <c r="W161" s="34"/>
      <c r="X161" s="5"/>
      <c r="Y161" s="5"/>
      <c r="Z161" s="5"/>
      <c r="AA161" s="4"/>
      <c r="AB161" s="4"/>
      <c r="AC161" s="4"/>
      <c r="AD161" s="4"/>
      <c r="AE161" s="4"/>
    </row>
    <row r="162" spans="1:31" s="44" customFormat="1" ht="21" customHeight="1">
      <c r="A162" s="50"/>
      <c r="B162" s="302"/>
      <c r="C162" s="51"/>
      <c r="D162" s="3"/>
      <c r="E162" s="52"/>
      <c r="F162" s="52"/>
      <c r="G162" s="52"/>
      <c r="H162" s="52"/>
      <c r="I162" s="52"/>
      <c r="J162" s="53"/>
      <c r="K162" s="52"/>
      <c r="L162" s="52"/>
      <c r="M162" s="54"/>
      <c r="N162" s="52"/>
      <c r="O162" s="52"/>
      <c r="P162" s="52"/>
      <c r="Q162" s="47">
        <f t="shared" si="61"/>
        <v>0</v>
      </c>
      <c r="R162" s="47"/>
      <c r="S162" s="55">
        <f>Q162-R162</f>
        <v>0</v>
      </c>
      <c r="T162" s="47"/>
      <c r="U162" s="123"/>
      <c r="V162" s="45"/>
      <c r="W162" s="45"/>
      <c r="X162" s="45"/>
      <c r="Y162" s="45"/>
      <c r="Z162" s="45"/>
    </row>
    <row r="163" spans="1:31" s="40" customFormat="1" ht="21" customHeight="1">
      <c r="A163" s="422" t="s">
        <v>26</v>
      </c>
      <c r="B163" s="423"/>
      <c r="C163" s="423"/>
      <c r="D163" s="423"/>
      <c r="E163" s="32">
        <f t="shared" ref="E163:S163" si="110">SUM(E126:E162)</f>
        <v>106536000</v>
      </c>
      <c r="F163" s="32">
        <f t="shared" si="110"/>
        <v>936</v>
      </c>
      <c r="G163" s="32">
        <f t="shared" si="110"/>
        <v>106536000</v>
      </c>
      <c r="H163" s="32">
        <f t="shared" si="110"/>
        <v>0</v>
      </c>
      <c r="I163" s="32">
        <f t="shared" si="110"/>
        <v>0</v>
      </c>
      <c r="J163" s="32">
        <f t="shared" si="110"/>
        <v>936</v>
      </c>
      <c r="K163" s="32">
        <f t="shared" si="110"/>
        <v>106536000</v>
      </c>
      <c r="L163" s="32">
        <f t="shared" si="110"/>
        <v>14040000</v>
      </c>
      <c r="M163" s="32">
        <f t="shared" si="110"/>
        <v>120576000</v>
      </c>
      <c r="N163" s="32">
        <f t="shared" si="110"/>
        <v>8522880</v>
      </c>
      <c r="O163" s="32">
        <f t="shared" si="110"/>
        <v>1598040</v>
      </c>
      <c r="P163" s="32">
        <f t="shared" si="110"/>
        <v>1065360</v>
      </c>
      <c r="Q163" s="32">
        <f t="shared" si="110"/>
        <v>109389720</v>
      </c>
      <c r="R163" s="32">
        <f t="shared" si="110"/>
        <v>0</v>
      </c>
      <c r="S163" s="32">
        <f t="shared" si="110"/>
        <v>109389720</v>
      </c>
      <c r="T163" s="32"/>
      <c r="U163" s="123"/>
      <c r="V163" s="41"/>
      <c r="W163" s="41"/>
      <c r="X163" s="41"/>
      <c r="Y163" s="41"/>
      <c r="Z163" s="41"/>
    </row>
    <row r="164" spans="1:31" ht="11.25" customHeight="1">
      <c r="A164" s="10"/>
      <c r="B164" s="38"/>
      <c r="C164" s="11"/>
      <c r="D164" s="136"/>
      <c r="E164" s="110"/>
      <c r="F164" s="11"/>
      <c r="G164" s="11"/>
      <c r="H164" s="11"/>
      <c r="I164" s="11"/>
      <c r="K164" s="11"/>
      <c r="L164" s="11"/>
      <c r="M164" s="121"/>
      <c r="N164" s="11"/>
      <c r="O164" s="11"/>
      <c r="P164" s="11"/>
      <c r="Q164" s="11"/>
      <c r="R164" s="11"/>
      <c r="S164" s="11"/>
      <c r="T164" s="11"/>
      <c r="U164" s="123"/>
    </row>
    <row r="165" spans="1:31" s="44" customFormat="1" ht="11.25" customHeight="1">
      <c r="A165" s="91"/>
      <c r="B165" s="155"/>
      <c r="C165" s="91"/>
      <c r="D165" s="155"/>
      <c r="E165" s="156"/>
      <c r="F165" s="91"/>
      <c r="G165" s="91"/>
      <c r="H165" s="91"/>
      <c r="I165" s="91"/>
      <c r="J165" s="157"/>
      <c r="K165" s="156"/>
      <c r="L165" s="91"/>
      <c r="M165" s="91"/>
      <c r="N165" s="91"/>
      <c r="O165" s="91"/>
      <c r="P165" s="91"/>
      <c r="Q165" s="91"/>
      <c r="R165" s="91"/>
      <c r="S165" s="127" t="str">
        <f>$S$18</f>
        <v>Long An, ngày  31   tháng   01   năm 2015</v>
      </c>
      <c r="T165" s="91"/>
      <c r="U165" s="158"/>
      <c r="V165" s="45"/>
      <c r="W165" s="45"/>
      <c r="X165" s="45"/>
      <c r="Y165" s="45"/>
      <c r="Z165" s="45"/>
    </row>
    <row r="166" spans="1:31" s="44" customFormat="1" ht="14.25" customHeight="1">
      <c r="A166" s="35"/>
      <c r="B166" s="158"/>
      <c r="C166" s="35" t="s">
        <v>63</v>
      </c>
      <c r="D166" s="159"/>
      <c r="E166" s="92"/>
      <c r="F166" s="158"/>
      <c r="G166" s="92"/>
      <c r="H166" s="92"/>
      <c r="I166" s="92"/>
      <c r="J166" s="160"/>
      <c r="K166" s="45"/>
      <c r="L166" s="303"/>
      <c r="M166" s="288"/>
      <c r="N166" s="26"/>
      <c r="O166" s="26"/>
      <c r="P166" s="26"/>
      <c r="Q166" s="26"/>
      <c r="S166" s="26" t="s">
        <v>23</v>
      </c>
      <c r="T166" s="158"/>
      <c r="U166" s="158"/>
      <c r="V166" s="45"/>
      <c r="W166" s="45"/>
      <c r="X166" s="45"/>
      <c r="Y166" s="45"/>
      <c r="Z166" s="45"/>
    </row>
    <row r="167" spans="1:31" ht="12">
      <c r="A167" s="10"/>
      <c r="B167" s="38"/>
      <c r="C167" s="20"/>
      <c r="E167" s="17"/>
      <c r="F167" s="16"/>
      <c r="G167" s="17"/>
      <c r="H167" s="17"/>
      <c r="I167" s="17"/>
      <c r="K167" s="8"/>
      <c r="L167" s="20"/>
      <c r="M167" s="6"/>
      <c r="N167" s="15"/>
      <c r="O167" s="15"/>
      <c r="P167" s="15"/>
      <c r="Q167" s="15"/>
      <c r="S167" s="15"/>
      <c r="T167" s="16"/>
      <c r="U167" s="123"/>
    </row>
    <row r="168" spans="1:31">
      <c r="M168" s="6"/>
    </row>
    <row r="169" spans="1:31">
      <c r="M169" s="6"/>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sheetData>
  <protectedRanges>
    <protectedRange password="CC78" sqref="V15:IK16 A23 L15 C6:D8 B19:C19 V6:W9 A15:A20 B15:B18 B20 A22:B22 V23:IK23 Q6:T8 V25:IK51 L16:T16 E23:K23 E6:I7 D16:I16 A81:A116 N6:P7 L6 F81:IK113 L66 L19 J7:K8 L8 L64 M23:T23 A25:A58 N15:S15 W52:IK58 V52:V63 F114:T116 W114:IK116 U114:V123 J15:K16 A168:IK65556 C25:T58 C81:E116 AF6:IK14 W10:W14 A10:B14 Q10:S14 B23:B116" name="Range1"/>
    <protectedRange password="CC78" sqref="F8:H8 H66 H124" name="Range1_4"/>
    <protectedRange password="CC78" sqref="V19:IK20 S19:T20 N19:Q20 E19:I20" name="Range1_1_1"/>
    <protectedRange password="CC78" sqref="Q24 C24 N24 V24:IK24 L24 T24 E24:I24" name="Range1_3_1"/>
    <protectedRange password="CC78" sqref="U1 R2:S4 V4:V5 W1:IK5 N5:T5 N1:Q4 T4:U4 B1:M5 U5:U63 X6:AE14" name="Range1_2"/>
    <protectedRange password="CC78" sqref="V10:V14" name="Range1_1"/>
    <protectedRange password="CC78" sqref="S24" name="Range1_3_1_1"/>
    <protectedRange password="CC78" sqref="A1:A4" name="Range1_2_1_1"/>
    <protectedRange password="CC78" sqref="V1:V3" name="Range1_2_1"/>
    <protectedRange password="CC78" sqref="I8" name="Range1_4_1"/>
    <protectedRange password="CC78" sqref="U2:U3" name="Range1_2_2_1"/>
    <protectedRange password="CC78" sqref="V75:IK76 L75 C64:D66 B79:C79 V64:W67 A75:A80 B75:B78 B80 N64:P65 Q64:T66 K75:K76 L76:T76 E64:I65 AF64:IK74 D76:J76 J75 J65:K66 L79 N75:S75 W68:W74 Q68:S74 A68:B74" name="Range1_3"/>
    <protectedRange password="CC78" sqref="F66:G66" name="Range1_4_2"/>
    <protectedRange password="CC78" sqref="V79:IK80 N79:Q80 S79:T80 E79:I80" name="Range1_1_1_1"/>
    <protectedRange password="CC78" sqref="R60:S62 W59:IK63 N63:T63 U64:U80 N59:Q62 T62 B59:M63 X64:AE74" name="Range1_2_2"/>
    <protectedRange password="CC78" sqref="V68:V74" name="Range1_1_2"/>
    <protectedRange password="CC78" sqref="A59:A62 A117:A120" name="Range1_2_1_1_1"/>
    <protectedRange password="CC78" sqref="I66" name="Range1_4_1_1"/>
    <protectedRange password="CC78" sqref="V162:IK163 L162 C122:D124 B166:C166 V124:W125 A162:A167 B162:B165 B167 Q122:T124 N122:P123 E122:I123 D163:I163 J162:K163 J123:K124 L166 L163:T163 N162:P162 W122:W123 W126:W161 AF122:IK161 Q126:S162 A126:B161" name="Range1_5"/>
    <protectedRange password="CC78" sqref="F124:G124" name="Range1_4_3"/>
    <protectedRange password="CC78" sqref="V166:IK167 N166:Q167 S166:T167 E166:I167" name="Range1_1_1_2"/>
    <protectedRange password="CC78" sqref="R118:S120 Q117:Q120 W117:IK121 Q121:T121 T120 B117:P121 X122:AE161 U124:U167" name="Range1_2_3"/>
    <protectedRange password="CC78" sqref="V126:V161" name="Range1_1_3"/>
    <protectedRange password="CC78" sqref="I124" name="Range1_4_1_2"/>
    <protectedRange password="CC78" sqref="L124 L122" name="Range1_3_2"/>
    <protectedRange password="CC78" sqref="K10:K14 K68:K74 K126:K161" name="Range1_6"/>
  </protectedRanges>
  <autoFilter ref="A8:AE10"/>
  <mergeCells count="69">
    <mergeCell ref="A76:D76"/>
    <mergeCell ref="L64:L66"/>
    <mergeCell ref="R64:R66"/>
    <mergeCell ref="J65:J66"/>
    <mergeCell ref="K65:K66"/>
    <mergeCell ref="N65:N66"/>
    <mergeCell ref="O65:O66"/>
    <mergeCell ref="P65:P66"/>
    <mergeCell ref="D59:Q59"/>
    <mergeCell ref="R59:T59"/>
    <mergeCell ref="A64:A66"/>
    <mergeCell ref="B64:B66"/>
    <mergeCell ref="C64:C66"/>
    <mergeCell ref="D64:D66"/>
    <mergeCell ref="E64:E66"/>
    <mergeCell ref="F64:K64"/>
    <mergeCell ref="M64:M66"/>
    <mergeCell ref="N64:P64"/>
    <mergeCell ref="Q64:Q66"/>
    <mergeCell ref="S64:S66"/>
    <mergeCell ref="T64:T66"/>
    <mergeCell ref="F65:G65"/>
    <mergeCell ref="H65:I65"/>
    <mergeCell ref="B6:B8"/>
    <mergeCell ref="F7:G7"/>
    <mergeCell ref="C6:C8"/>
    <mergeCell ref="D6:D8"/>
    <mergeCell ref="F6:K6"/>
    <mergeCell ref="K7:K8"/>
    <mergeCell ref="J7:J8"/>
    <mergeCell ref="H7:I7"/>
    <mergeCell ref="E6:E8"/>
    <mergeCell ref="S6:S8"/>
    <mergeCell ref="M6:M8"/>
    <mergeCell ref="D117:Q117"/>
    <mergeCell ref="R117:T117"/>
    <mergeCell ref="R1:T1"/>
    <mergeCell ref="Q6:Q8"/>
    <mergeCell ref="N6:P6"/>
    <mergeCell ref="R6:R8"/>
    <mergeCell ref="O7:O8"/>
    <mergeCell ref="N7:N8"/>
    <mergeCell ref="P7:P8"/>
    <mergeCell ref="T6:T8"/>
    <mergeCell ref="A16:D16"/>
    <mergeCell ref="D1:Q1"/>
    <mergeCell ref="A6:A8"/>
    <mergeCell ref="L6:L8"/>
    <mergeCell ref="A122:A124"/>
    <mergeCell ref="B122:B124"/>
    <mergeCell ref="C122:C124"/>
    <mergeCell ref="D122:D124"/>
    <mergeCell ref="E122:E124"/>
    <mergeCell ref="A163:D163"/>
    <mergeCell ref="Q122:Q124"/>
    <mergeCell ref="R122:R124"/>
    <mergeCell ref="S122:S124"/>
    <mergeCell ref="T122:T124"/>
    <mergeCell ref="F123:G123"/>
    <mergeCell ref="H123:I123"/>
    <mergeCell ref="J123:J124"/>
    <mergeCell ref="K123:K124"/>
    <mergeCell ref="N123:N124"/>
    <mergeCell ref="O123:O124"/>
    <mergeCell ref="P123:P124"/>
    <mergeCell ref="F122:K122"/>
    <mergeCell ref="L122:L124"/>
    <mergeCell ref="M122:M124"/>
    <mergeCell ref="N122:P122"/>
  </mergeCells>
  <phoneticPr fontId="47" type="noConversion"/>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3.xml><?xml version="1.0" encoding="utf-8"?>
<worksheet xmlns="http://schemas.openxmlformats.org/spreadsheetml/2006/main" xmlns:r="http://schemas.openxmlformats.org/officeDocument/2006/relationships">
  <sheetPr>
    <tabColor rgb="FFC00000"/>
  </sheetPr>
  <dimension ref="A1:CJ183"/>
  <sheetViews>
    <sheetView zoomScaleNormal="115" workbookViewId="0">
      <pane xSplit="3" ySplit="6" topLeftCell="D7" activePane="bottomRight" state="frozen"/>
      <selection activeCell="AF27" sqref="AF27"/>
      <selection pane="topRight" activeCell="AF27" sqref="AF27"/>
      <selection pane="bottomLeft" activeCell="AF27" sqref="AF27"/>
      <selection pane="bottomRight" activeCell="B10" sqref="B10:B17"/>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134" customWidth="1"/>
    <col min="5" max="5" width="7.140625" style="2" customWidth="1"/>
    <col min="6" max="33" width="3.42578125" style="143" customWidth="1"/>
    <col min="34" max="35" width="4.42578125" style="2" customWidth="1"/>
    <col min="36" max="36" width="5.5703125" style="119" customWidth="1"/>
    <col min="37" max="37" width="6.140625" style="2" customWidth="1"/>
    <col min="38" max="40" width="5" style="2" hidden="1" customWidth="1"/>
    <col min="41" max="41" width="5" style="2" customWidth="1"/>
    <col min="42" max="42" width="11.7109375" style="2" customWidth="1"/>
    <col min="43" max="43" width="9.85546875" style="2" customWidth="1"/>
    <col min="44" max="44" width="3.7109375" style="2" customWidth="1"/>
    <col min="45" max="45" width="8.5703125" style="2" customWidth="1"/>
    <col min="46" max="16384" width="3.7109375" style="2"/>
  </cols>
  <sheetData>
    <row r="1" spans="1:88"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02 NĂM 2015</v>
      </c>
      <c r="T1" s="139"/>
      <c r="U1" s="139"/>
      <c r="V1" s="139"/>
      <c r="W1" s="139"/>
      <c r="X1" s="139"/>
      <c r="Y1" s="139"/>
      <c r="Z1" s="139"/>
      <c r="AA1" s="139"/>
      <c r="AB1" s="139"/>
      <c r="AC1" s="139"/>
      <c r="AD1" s="139"/>
      <c r="AE1" s="139"/>
      <c r="AF1" s="139"/>
      <c r="AG1" s="139"/>
      <c r="AH1" s="65"/>
      <c r="AI1" s="65"/>
      <c r="AJ1" s="411" t="s">
        <v>66</v>
      </c>
      <c r="AK1" s="412"/>
      <c r="AL1" s="412"/>
      <c r="AM1" s="412"/>
      <c r="AN1" s="412"/>
      <c r="AO1" s="412"/>
      <c r="AP1" s="413"/>
      <c r="AQ1" s="67"/>
    </row>
    <row r="2" spans="1:88"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65"/>
      <c r="AI2" s="65"/>
      <c r="AJ2" s="114"/>
      <c r="AK2" s="69"/>
      <c r="AL2" s="69"/>
      <c r="AM2" s="69"/>
      <c r="AN2" s="69"/>
      <c r="AO2" s="69"/>
      <c r="AP2" s="113"/>
      <c r="AQ2" s="113"/>
    </row>
    <row r="3" spans="1:88"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65"/>
      <c r="AI3" s="65"/>
      <c r="AJ3" s="114"/>
      <c r="AK3" s="67"/>
      <c r="AL3" s="67"/>
      <c r="AM3" s="67"/>
      <c r="AN3" s="67"/>
      <c r="AO3" s="67"/>
      <c r="AP3" s="72"/>
      <c r="AQ3" s="72"/>
    </row>
    <row r="4" spans="1:88" ht="14.25" customHeight="1">
      <c r="A4" s="73"/>
      <c r="B4" s="73"/>
      <c r="C4" s="326">
        <f>MONTH($E$4)</f>
        <v>2</v>
      </c>
      <c r="D4" s="74"/>
      <c r="E4" s="75">
        <v>42036</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3"/>
      <c r="AI4" s="73"/>
      <c r="AJ4" s="115"/>
      <c r="AK4" s="73"/>
      <c r="AL4" s="73"/>
      <c r="AM4" s="73"/>
      <c r="AN4" s="73"/>
      <c r="AO4" s="73"/>
      <c r="AP4" s="73"/>
      <c r="AQ4" s="120"/>
    </row>
    <row r="5" spans="1:88" s="78" customFormat="1" ht="18.75" customHeight="1">
      <c r="A5" s="406" t="s">
        <v>29</v>
      </c>
      <c r="B5" s="406" t="s">
        <v>3</v>
      </c>
      <c r="C5" s="406" t="s">
        <v>1</v>
      </c>
      <c r="D5" s="402" t="s">
        <v>30</v>
      </c>
      <c r="E5" s="406" t="s">
        <v>31</v>
      </c>
      <c r="F5" s="137">
        <f>+E4</f>
        <v>42036</v>
      </c>
      <c r="G5" s="137">
        <f t="shared" ref="G5:AG5" si="0">F5+1</f>
        <v>42037</v>
      </c>
      <c r="H5" s="137">
        <f t="shared" si="0"/>
        <v>42038</v>
      </c>
      <c r="I5" s="137">
        <f t="shared" si="0"/>
        <v>42039</v>
      </c>
      <c r="J5" s="137">
        <f t="shared" si="0"/>
        <v>42040</v>
      </c>
      <c r="K5" s="137">
        <f t="shared" si="0"/>
        <v>42041</v>
      </c>
      <c r="L5" s="137">
        <f t="shared" si="0"/>
        <v>42042</v>
      </c>
      <c r="M5" s="137">
        <f t="shared" si="0"/>
        <v>42043</v>
      </c>
      <c r="N5" s="137">
        <f t="shared" si="0"/>
        <v>42044</v>
      </c>
      <c r="O5" s="137">
        <f t="shared" si="0"/>
        <v>42045</v>
      </c>
      <c r="P5" s="137">
        <f t="shared" si="0"/>
        <v>42046</v>
      </c>
      <c r="Q5" s="137">
        <f t="shared" si="0"/>
        <v>42047</v>
      </c>
      <c r="R5" s="137">
        <f t="shared" si="0"/>
        <v>42048</v>
      </c>
      <c r="S5" s="137">
        <f t="shared" si="0"/>
        <v>42049</v>
      </c>
      <c r="T5" s="137">
        <f t="shared" si="0"/>
        <v>42050</v>
      </c>
      <c r="U5" s="137">
        <f t="shared" si="0"/>
        <v>42051</v>
      </c>
      <c r="V5" s="137">
        <f t="shared" si="0"/>
        <v>42052</v>
      </c>
      <c r="W5" s="137">
        <f t="shared" si="0"/>
        <v>42053</v>
      </c>
      <c r="X5" s="137">
        <f t="shared" si="0"/>
        <v>42054</v>
      </c>
      <c r="Y5" s="137">
        <f t="shared" si="0"/>
        <v>42055</v>
      </c>
      <c r="Z5" s="137">
        <f t="shared" si="0"/>
        <v>42056</v>
      </c>
      <c r="AA5" s="137">
        <f t="shared" si="0"/>
        <v>42057</v>
      </c>
      <c r="AB5" s="137">
        <f t="shared" si="0"/>
        <v>42058</v>
      </c>
      <c r="AC5" s="137">
        <f t="shared" si="0"/>
        <v>42059</v>
      </c>
      <c r="AD5" s="137">
        <f t="shared" si="0"/>
        <v>42060</v>
      </c>
      <c r="AE5" s="137">
        <f t="shared" si="0"/>
        <v>42061</v>
      </c>
      <c r="AF5" s="137">
        <f t="shared" si="0"/>
        <v>42062</v>
      </c>
      <c r="AG5" s="137">
        <f t="shared" si="0"/>
        <v>42063</v>
      </c>
      <c r="AH5" s="408" t="s">
        <v>15</v>
      </c>
      <c r="AI5" s="409"/>
      <c r="AJ5" s="410"/>
      <c r="AK5" s="400" t="s">
        <v>47</v>
      </c>
      <c r="AL5" s="400" t="s">
        <v>43</v>
      </c>
      <c r="AM5" s="400" t="s">
        <v>44</v>
      </c>
      <c r="AN5" s="400" t="s">
        <v>45</v>
      </c>
      <c r="AO5" s="400" t="s">
        <v>46</v>
      </c>
      <c r="AP5" s="402" t="s">
        <v>0</v>
      </c>
      <c r="AQ5" s="395"/>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spans="1:88" s="78" customFormat="1" ht="51.75" customHeight="1">
      <c r="A6" s="403"/>
      <c r="B6" s="403"/>
      <c r="C6" s="403"/>
      <c r="D6" s="403"/>
      <c r="E6" s="407"/>
      <c r="F6" s="138" t="str">
        <f>CHOOSE(WEEKDAY(F5),"C.Nhật","T.Hai","T.Ba","T.Tư","T.Năm","T.Sáu","T.Bảy")</f>
        <v>C.Nhật</v>
      </c>
      <c r="G6" s="138" t="str">
        <f t="shared" ref="G6:AG6" si="1">CHOOSE(WEEKDAY(G5),"C.Nhật","T.Hai","T.Ba","T.Tư","T.Năm","T.Sáu","T.Bảy")</f>
        <v>T.Hai</v>
      </c>
      <c r="H6" s="138" t="str">
        <f t="shared" si="1"/>
        <v>T.Ba</v>
      </c>
      <c r="I6" s="138" t="str">
        <f t="shared" si="1"/>
        <v>T.Tư</v>
      </c>
      <c r="J6" s="138" t="str">
        <f t="shared" si="1"/>
        <v>T.Năm</v>
      </c>
      <c r="K6" s="138" t="str">
        <f t="shared" si="1"/>
        <v>T.Sáu</v>
      </c>
      <c r="L6" s="138" t="str">
        <f t="shared" si="1"/>
        <v>T.Bảy</v>
      </c>
      <c r="M6" s="138" t="str">
        <f t="shared" si="1"/>
        <v>C.Nhật</v>
      </c>
      <c r="N6" s="138" t="str">
        <f t="shared" si="1"/>
        <v>T.Hai</v>
      </c>
      <c r="O6" s="138" t="str">
        <f t="shared" si="1"/>
        <v>T.Ba</v>
      </c>
      <c r="P6" s="138" t="str">
        <f t="shared" si="1"/>
        <v>T.Tư</v>
      </c>
      <c r="Q6" s="138" t="str">
        <f t="shared" si="1"/>
        <v>T.Năm</v>
      </c>
      <c r="R6" s="138" t="str">
        <f t="shared" si="1"/>
        <v>T.Sáu</v>
      </c>
      <c r="S6" s="138" t="str">
        <f t="shared" si="1"/>
        <v>T.Bảy</v>
      </c>
      <c r="T6" s="138" t="str">
        <f t="shared" si="1"/>
        <v>C.Nhật</v>
      </c>
      <c r="U6" s="138" t="str">
        <f t="shared" si="1"/>
        <v>T.Hai</v>
      </c>
      <c r="V6" s="138" t="str">
        <f>CHOOSE(WEEKDAY(V5),"C.Nhật","T.Hai","T.Ba","T.Tư","T.Năm","T.Sáu","T.Bảy")</f>
        <v>T.Ba</v>
      </c>
      <c r="W6" s="138" t="str">
        <f t="shared" si="1"/>
        <v>T.Tư</v>
      </c>
      <c r="X6" s="138" t="str">
        <f t="shared" si="1"/>
        <v>T.Năm</v>
      </c>
      <c r="Y6" s="138" t="str">
        <f t="shared" si="1"/>
        <v>T.Sáu</v>
      </c>
      <c r="Z6" s="138" t="str">
        <f t="shared" si="1"/>
        <v>T.Bảy</v>
      </c>
      <c r="AA6" s="138" t="str">
        <f t="shared" si="1"/>
        <v>C.Nhật</v>
      </c>
      <c r="AB6" s="138" t="str">
        <f t="shared" si="1"/>
        <v>T.Hai</v>
      </c>
      <c r="AC6" s="138" t="str">
        <f t="shared" si="1"/>
        <v>T.Ba</v>
      </c>
      <c r="AD6" s="138" t="str">
        <f t="shared" si="1"/>
        <v>T.Tư</v>
      </c>
      <c r="AE6" s="138" t="str">
        <f t="shared" si="1"/>
        <v>T.Năm</v>
      </c>
      <c r="AF6" s="138" t="str">
        <f t="shared" si="1"/>
        <v>T.Sáu</v>
      </c>
      <c r="AG6" s="138" t="str">
        <f t="shared" si="1"/>
        <v>T.Bảy</v>
      </c>
      <c r="AH6" s="112" t="s">
        <v>16</v>
      </c>
      <c r="AI6" s="112" t="s">
        <v>32</v>
      </c>
      <c r="AJ6" s="116" t="s">
        <v>17</v>
      </c>
      <c r="AK6" s="401"/>
      <c r="AL6" s="401"/>
      <c r="AM6" s="401"/>
      <c r="AN6" s="401"/>
      <c r="AO6" s="401"/>
      <c r="AP6" s="403"/>
      <c r="AQ6" s="395"/>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spans="1:88"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37</v>
      </c>
      <c r="AI7" s="151">
        <v>38</v>
      </c>
      <c r="AJ7" s="151">
        <v>39</v>
      </c>
      <c r="AK7" s="151">
        <v>40</v>
      </c>
      <c r="AL7" s="151">
        <v>41</v>
      </c>
      <c r="AM7" s="151">
        <v>42</v>
      </c>
      <c r="AN7" s="151">
        <v>43</v>
      </c>
      <c r="AO7" s="151">
        <v>44</v>
      </c>
      <c r="AP7" s="151">
        <v>45</v>
      </c>
      <c r="AQ7" s="286"/>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spans="1:88" s="78" customFormat="1" ht="18" customHeight="1">
      <c r="A8" s="386">
        <v>1</v>
      </c>
      <c r="B8" s="386" t="s">
        <v>67</v>
      </c>
      <c r="C8" s="374" t="str">
        <f>VLOOKUP(B8,DS,2,0)</f>
        <v>Mai Út Hiền</v>
      </c>
      <c r="D8" s="376" t="str">
        <f>VLOOKUP(B8,DS,3,0)</f>
        <v>Cơ Điện</v>
      </c>
      <c r="E8" s="79" t="s">
        <v>33</v>
      </c>
      <c r="F8" s="193"/>
      <c r="G8" s="193">
        <v>8</v>
      </c>
      <c r="H8" s="193">
        <v>8</v>
      </c>
      <c r="I8" s="193">
        <v>8</v>
      </c>
      <c r="J8" s="193">
        <v>8</v>
      </c>
      <c r="K8" s="193">
        <v>8</v>
      </c>
      <c r="L8" s="193">
        <v>8</v>
      </c>
      <c r="M8" s="193"/>
      <c r="N8" s="193">
        <v>8</v>
      </c>
      <c r="O8" s="193">
        <v>8</v>
      </c>
      <c r="P8" s="193">
        <v>8</v>
      </c>
      <c r="Q8" s="193">
        <v>8</v>
      </c>
      <c r="R8" s="193">
        <v>8</v>
      </c>
      <c r="S8" s="193">
        <v>8</v>
      </c>
      <c r="T8" s="193"/>
      <c r="U8" s="193"/>
      <c r="V8" s="193"/>
      <c r="W8" s="193"/>
      <c r="X8" s="193"/>
      <c r="Y8" s="193"/>
      <c r="Z8" s="193"/>
      <c r="AA8" s="193"/>
      <c r="AB8" s="193"/>
      <c r="AC8" s="193">
        <v>8</v>
      </c>
      <c r="AD8" s="193">
        <v>8</v>
      </c>
      <c r="AE8" s="193">
        <v>8</v>
      </c>
      <c r="AF8" s="193">
        <v>8</v>
      </c>
      <c r="AG8" s="193">
        <v>8</v>
      </c>
      <c r="AH8" s="378">
        <f>((SUM(C8:AG8))/8)-(SUMIF($F$6:$AJ$6,"C.Nhật",C8:AG8)/8)</f>
        <v>15</v>
      </c>
      <c r="AI8" s="378">
        <f>SUM(C9:AG9)/8*1.5</f>
        <v>0</v>
      </c>
      <c r="AJ8" s="380">
        <f>SUMIF($F$6:$AJ$6,"C.Nhật",$F8:$AJ9)/8*2</f>
        <v>0</v>
      </c>
      <c r="AK8" s="382">
        <f t="shared" ref="AK8:AK16" si="2">SUM(AH8:AJ9)</f>
        <v>15</v>
      </c>
      <c r="AL8" s="384">
        <v>0</v>
      </c>
      <c r="AM8" s="382"/>
      <c r="AN8" s="382"/>
      <c r="AO8" s="382"/>
      <c r="AP8" s="372"/>
      <c r="AQ8" s="286"/>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spans="1:88"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379"/>
      <c r="AI9" s="379"/>
      <c r="AJ9" s="381"/>
      <c r="AK9" s="383"/>
      <c r="AL9" s="385"/>
      <c r="AM9" s="383"/>
      <c r="AN9" s="383"/>
      <c r="AO9" s="383"/>
      <c r="AP9" s="373"/>
      <c r="AQ9" s="286"/>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spans="1:88" s="78" customFormat="1" ht="18" customHeight="1">
      <c r="A10" s="386">
        <f>A8+1</f>
        <v>2</v>
      </c>
      <c r="B10" s="386" t="s">
        <v>68</v>
      </c>
      <c r="C10" s="374" t="str">
        <f>VLOOKUP(B10,DS,2,0)</f>
        <v>Nguyễn Thị Xuân Thảo</v>
      </c>
      <c r="D10" s="376" t="str">
        <f>VLOOKUP(B10,DS,3,0)</f>
        <v>KCS</v>
      </c>
      <c r="E10" s="79" t="s">
        <v>33</v>
      </c>
      <c r="F10" s="193"/>
      <c r="G10" s="193">
        <v>8</v>
      </c>
      <c r="H10" s="193">
        <v>8</v>
      </c>
      <c r="I10" s="193">
        <v>8</v>
      </c>
      <c r="J10" s="193">
        <v>8</v>
      </c>
      <c r="K10" s="193">
        <v>8</v>
      </c>
      <c r="L10" s="193">
        <v>8</v>
      </c>
      <c r="M10" s="193"/>
      <c r="N10" s="193">
        <v>8</v>
      </c>
      <c r="O10" s="193">
        <v>8</v>
      </c>
      <c r="P10" s="193">
        <v>8</v>
      </c>
      <c r="Q10" s="193">
        <v>8</v>
      </c>
      <c r="R10" s="193">
        <v>8</v>
      </c>
      <c r="S10" s="193">
        <v>8</v>
      </c>
      <c r="T10" s="193"/>
      <c r="U10" s="193"/>
      <c r="V10" s="193"/>
      <c r="W10" s="193"/>
      <c r="X10" s="193"/>
      <c r="Y10" s="193"/>
      <c r="Z10" s="193"/>
      <c r="AA10" s="193"/>
      <c r="AB10" s="193"/>
      <c r="AC10" s="193">
        <v>8</v>
      </c>
      <c r="AD10" s="193">
        <v>8</v>
      </c>
      <c r="AE10" s="193">
        <v>8</v>
      </c>
      <c r="AF10" s="193">
        <v>8</v>
      </c>
      <c r="AG10" s="193">
        <v>8</v>
      </c>
      <c r="AH10" s="378">
        <f t="shared" ref="AH10" si="3">((SUM(C10:AG10))/8)-(SUMIF($F$6:$AJ$6,"C.Nhật",C10:AG10)/8)</f>
        <v>15</v>
      </c>
      <c r="AI10" s="378">
        <f t="shared" ref="AI10" si="4">SUM(C11:AG11)/8*1.5</f>
        <v>0</v>
      </c>
      <c r="AJ10" s="380">
        <f t="shared" ref="AJ10" si="5">SUMIF($F$6:$AJ$6,"C.Nhật",$F10:$AJ11)/8*2</f>
        <v>0</v>
      </c>
      <c r="AK10" s="382">
        <f t="shared" si="2"/>
        <v>15</v>
      </c>
      <c r="AL10" s="384">
        <v>0</v>
      </c>
      <c r="AM10" s="382"/>
      <c r="AN10" s="382"/>
      <c r="AO10" s="382"/>
      <c r="AP10" s="372"/>
      <c r="AQ10" s="286"/>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spans="1:88"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379"/>
      <c r="AI11" s="379"/>
      <c r="AJ11" s="381"/>
      <c r="AK11" s="383"/>
      <c r="AL11" s="385"/>
      <c r="AM11" s="383"/>
      <c r="AN11" s="383"/>
      <c r="AO11" s="383"/>
      <c r="AP11" s="373"/>
      <c r="AQ11" s="286"/>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spans="1:88" s="78" customFormat="1" ht="18" customHeight="1">
      <c r="A12" s="386">
        <f t="shared" ref="A12" si="6">A10+1</f>
        <v>3</v>
      </c>
      <c r="B12" s="386" t="s">
        <v>69</v>
      </c>
      <c r="C12" s="374" t="str">
        <f>VLOOKUP(B12,DS,2,0)</f>
        <v>Võ Thị Út</v>
      </c>
      <c r="D12" s="376" t="str">
        <f>VLOOKUP(B12,DS,3,0)</f>
        <v>KCS</v>
      </c>
      <c r="E12" s="79" t="s">
        <v>33</v>
      </c>
      <c r="F12" s="193"/>
      <c r="G12" s="193">
        <v>8</v>
      </c>
      <c r="H12" s="193">
        <v>8</v>
      </c>
      <c r="I12" s="193">
        <v>8</v>
      </c>
      <c r="J12" s="193">
        <v>8</v>
      </c>
      <c r="K12" s="193">
        <v>8</v>
      </c>
      <c r="L12" s="193">
        <v>8</v>
      </c>
      <c r="M12" s="193"/>
      <c r="N12" s="193">
        <v>8</v>
      </c>
      <c r="O12" s="193">
        <v>8</v>
      </c>
      <c r="P12" s="193">
        <v>8</v>
      </c>
      <c r="Q12" s="193">
        <v>8</v>
      </c>
      <c r="R12" s="193">
        <v>8</v>
      </c>
      <c r="S12" s="193">
        <v>8</v>
      </c>
      <c r="T12" s="193"/>
      <c r="U12" s="193"/>
      <c r="V12" s="193"/>
      <c r="W12" s="193"/>
      <c r="X12" s="193"/>
      <c r="Y12" s="193"/>
      <c r="Z12" s="193"/>
      <c r="AA12" s="193"/>
      <c r="AB12" s="193"/>
      <c r="AC12" s="193">
        <v>8</v>
      </c>
      <c r="AD12" s="193">
        <v>8</v>
      </c>
      <c r="AE12" s="193">
        <v>8</v>
      </c>
      <c r="AF12" s="193">
        <v>8</v>
      </c>
      <c r="AG12" s="193">
        <v>8</v>
      </c>
      <c r="AH12" s="378">
        <f t="shared" ref="AH12" si="7">((SUM(C12:AG12))/8)-(SUMIF($F$6:$AJ$6,"C.Nhật",C12:AG12)/8)</f>
        <v>15</v>
      </c>
      <c r="AI12" s="378">
        <f t="shared" ref="AI12" si="8">SUM(C13:AG13)/8*1.5</f>
        <v>0</v>
      </c>
      <c r="AJ12" s="380">
        <f t="shared" ref="AJ12" si="9">SUMIF($F$6:$AJ$6,"C.Nhật",$F12:$AJ13)/8*2</f>
        <v>0</v>
      </c>
      <c r="AK12" s="382">
        <f t="shared" si="2"/>
        <v>15</v>
      </c>
      <c r="AL12" s="384">
        <v>0</v>
      </c>
      <c r="AM12" s="382"/>
      <c r="AN12" s="382"/>
      <c r="AO12" s="382"/>
      <c r="AP12" s="372"/>
      <c r="AQ12" s="286"/>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spans="1:88"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379"/>
      <c r="AI13" s="379"/>
      <c r="AJ13" s="381"/>
      <c r="AK13" s="383"/>
      <c r="AL13" s="385"/>
      <c r="AM13" s="383"/>
      <c r="AN13" s="383"/>
      <c r="AO13" s="383"/>
      <c r="AP13" s="373"/>
      <c r="AQ13" s="286"/>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spans="1:88" s="78" customFormat="1" ht="18" customHeight="1">
      <c r="A14" s="386">
        <f t="shared" ref="A14" si="10">A12+1</f>
        <v>4</v>
      </c>
      <c r="B14" s="386" t="s">
        <v>70</v>
      </c>
      <c r="C14" s="374" t="str">
        <f>VLOOKUP(B14,DS,2,0)</f>
        <v>Nguyễn Thị Thiết</v>
      </c>
      <c r="D14" s="376" t="str">
        <f>VLOOKUP(B14,DS,3,0)</f>
        <v>KCS</v>
      </c>
      <c r="E14" s="79" t="s">
        <v>33</v>
      </c>
      <c r="F14" s="193"/>
      <c r="G14" s="193">
        <v>8</v>
      </c>
      <c r="H14" s="193">
        <v>8</v>
      </c>
      <c r="I14" s="193">
        <v>8</v>
      </c>
      <c r="J14" s="193">
        <v>8</v>
      </c>
      <c r="K14" s="193">
        <v>8</v>
      </c>
      <c r="L14" s="193">
        <v>8</v>
      </c>
      <c r="M14" s="193"/>
      <c r="N14" s="193">
        <v>8</v>
      </c>
      <c r="O14" s="193">
        <v>8</v>
      </c>
      <c r="P14" s="193">
        <v>8</v>
      </c>
      <c r="Q14" s="193">
        <v>8</v>
      </c>
      <c r="R14" s="193">
        <v>8</v>
      </c>
      <c r="S14" s="193">
        <v>8</v>
      </c>
      <c r="T14" s="193"/>
      <c r="U14" s="193"/>
      <c r="V14" s="193"/>
      <c r="W14" s="193"/>
      <c r="X14" s="193"/>
      <c r="Y14" s="193"/>
      <c r="Z14" s="193"/>
      <c r="AA14" s="193"/>
      <c r="AB14" s="193"/>
      <c r="AC14" s="193">
        <v>8</v>
      </c>
      <c r="AD14" s="193">
        <v>8</v>
      </c>
      <c r="AE14" s="193">
        <v>8</v>
      </c>
      <c r="AF14" s="193">
        <v>8</v>
      </c>
      <c r="AG14" s="193">
        <v>8</v>
      </c>
      <c r="AH14" s="378">
        <f t="shared" ref="AH14" si="11">((SUM(C14:AG14))/8)-(SUMIF($F$6:$AJ$6,"C.Nhật",C14:AG14)/8)</f>
        <v>15</v>
      </c>
      <c r="AI14" s="378">
        <f t="shared" ref="AI14" si="12">SUM(C15:AG15)/8*1.5</f>
        <v>0</v>
      </c>
      <c r="AJ14" s="380">
        <f t="shared" ref="AJ14:AJ16" si="13">SUMIF($F$6:$AJ$6,"C.Nhật",$F14:$AJ15)/8*2</f>
        <v>0</v>
      </c>
      <c r="AK14" s="382">
        <f t="shared" ref="AK14:AK15" si="14">SUM(AH14:AJ15)</f>
        <v>15</v>
      </c>
      <c r="AL14" s="384">
        <v>0</v>
      </c>
      <c r="AM14" s="382"/>
      <c r="AN14" s="382"/>
      <c r="AO14" s="382"/>
      <c r="AP14" s="372"/>
      <c r="AQ14" s="355"/>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spans="1:88"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379"/>
      <c r="AI15" s="379"/>
      <c r="AJ15" s="381"/>
      <c r="AK15" s="383"/>
      <c r="AL15" s="385"/>
      <c r="AM15" s="383"/>
      <c r="AN15" s="383"/>
      <c r="AO15" s="383"/>
      <c r="AP15" s="373"/>
      <c r="AQ15" s="355"/>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spans="1:88" s="78" customFormat="1" ht="18" customHeight="1">
      <c r="A16" s="386">
        <f t="shared" ref="A16" si="15">A14+1</f>
        <v>5</v>
      </c>
      <c r="B16" s="386" t="s">
        <v>71</v>
      </c>
      <c r="C16" s="374" t="str">
        <f>VLOOKUP(B16,DS,2,0)</f>
        <v>Nguyễn Trường Giang</v>
      </c>
      <c r="D16" s="376" t="str">
        <f>VLOOKUP(B16,DS,3,0)</f>
        <v>Cơ Điện</v>
      </c>
      <c r="E16" s="79" t="s">
        <v>33</v>
      </c>
      <c r="F16" s="193"/>
      <c r="G16" s="193">
        <v>8</v>
      </c>
      <c r="H16" s="193">
        <v>8</v>
      </c>
      <c r="I16" s="193">
        <v>8</v>
      </c>
      <c r="J16" s="193">
        <v>8</v>
      </c>
      <c r="K16" s="193">
        <v>8</v>
      </c>
      <c r="L16" s="193">
        <v>8</v>
      </c>
      <c r="M16" s="193"/>
      <c r="N16" s="193">
        <v>8</v>
      </c>
      <c r="O16" s="193">
        <v>8</v>
      </c>
      <c r="P16" s="193">
        <v>8</v>
      </c>
      <c r="Q16" s="193">
        <v>8</v>
      </c>
      <c r="R16" s="193">
        <v>8</v>
      </c>
      <c r="S16" s="193">
        <v>8</v>
      </c>
      <c r="T16" s="193"/>
      <c r="U16" s="193"/>
      <c r="V16" s="193"/>
      <c r="W16" s="193"/>
      <c r="X16" s="193"/>
      <c r="Y16" s="193"/>
      <c r="Z16" s="193"/>
      <c r="AA16" s="193"/>
      <c r="AB16" s="193"/>
      <c r="AC16" s="193">
        <v>8</v>
      </c>
      <c r="AD16" s="193">
        <v>8</v>
      </c>
      <c r="AE16" s="193">
        <v>8</v>
      </c>
      <c r="AF16" s="193">
        <v>8</v>
      </c>
      <c r="AG16" s="193">
        <v>8</v>
      </c>
      <c r="AH16" s="378">
        <f t="shared" ref="AH16" si="16">((SUM(C16:AG16))/8)-(SUMIF($F$6:$AJ$6,"C.Nhật",C16:AG16)/8)</f>
        <v>15</v>
      </c>
      <c r="AI16" s="378">
        <f t="shared" ref="AI16" si="17">SUM(C17:AG17)/8*1.5</f>
        <v>0</v>
      </c>
      <c r="AJ16" s="380">
        <f t="shared" si="13"/>
        <v>0</v>
      </c>
      <c r="AK16" s="382">
        <f t="shared" si="2"/>
        <v>15</v>
      </c>
      <c r="AL16" s="384">
        <v>0</v>
      </c>
      <c r="AM16" s="382"/>
      <c r="AN16" s="382"/>
      <c r="AO16" s="382"/>
      <c r="AP16" s="372"/>
      <c r="AQ16" s="286"/>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row>
    <row r="17" spans="1:88" s="78" customFormat="1" ht="18" customHeight="1">
      <c r="A17" s="387"/>
      <c r="B17" s="387"/>
      <c r="C17" s="375"/>
      <c r="D17" s="377"/>
      <c r="E17" s="81" t="s">
        <v>32</v>
      </c>
      <c r="F17" s="194"/>
      <c r="G17" s="194"/>
      <c r="H17" s="194"/>
      <c r="I17" s="194"/>
      <c r="J17" s="194"/>
      <c r="K17" s="194"/>
      <c r="L17" s="194"/>
      <c r="M17" s="194"/>
      <c r="N17" s="194"/>
      <c r="O17" s="194"/>
      <c r="P17" s="194"/>
      <c r="Q17" s="194"/>
      <c r="R17" s="194"/>
      <c r="S17" s="194"/>
      <c r="T17" s="194"/>
      <c r="U17" s="194"/>
      <c r="V17" s="194"/>
      <c r="W17" s="194"/>
      <c r="X17" s="194"/>
      <c r="Y17" s="194"/>
      <c r="Z17" s="194"/>
      <c r="AA17" s="194"/>
      <c r="AB17" s="194"/>
      <c r="AC17" s="194"/>
      <c r="AD17" s="194"/>
      <c r="AE17" s="194"/>
      <c r="AF17" s="194"/>
      <c r="AG17" s="194"/>
      <c r="AH17" s="379"/>
      <c r="AI17" s="379"/>
      <c r="AJ17" s="381"/>
      <c r="AK17" s="383"/>
      <c r="AL17" s="385"/>
      <c r="AM17" s="383"/>
      <c r="AN17" s="383"/>
      <c r="AO17" s="383"/>
      <c r="AP17" s="373"/>
      <c r="AQ17" s="286"/>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row>
    <row r="18" spans="1:88"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4"/>
      <c r="AI18" s="4"/>
      <c r="AJ18" s="117"/>
      <c r="AK18" s="87"/>
      <c r="AL18" s="87"/>
      <c r="AM18" s="87"/>
      <c r="AN18" s="87"/>
      <c r="AO18" s="87"/>
      <c r="AP18" s="4"/>
      <c r="AQ18" s="123"/>
    </row>
    <row r="19" spans="1:88"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4"/>
      <c r="AI19" s="4"/>
      <c r="AJ19" s="117"/>
      <c r="AK19" s="87"/>
      <c r="AL19" s="87"/>
      <c r="AM19" s="87"/>
      <c r="AN19" s="87"/>
      <c r="AO19" s="87"/>
      <c r="AP19" s="4"/>
      <c r="AQ19" s="123"/>
    </row>
    <row r="20" spans="1:88"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4"/>
      <c r="AI20" s="4"/>
      <c r="AJ20" s="117"/>
      <c r="AK20" s="89"/>
      <c r="AL20" s="89"/>
      <c r="AM20" s="89"/>
      <c r="AN20" s="89"/>
      <c r="AO20" s="89"/>
      <c r="AP20" s="4"/>
      <c r="AQ20" s="123"/>
    </row>
    <row r="21" spans="1:88"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4"/>
      <c r="AI21" s="4"/>
      <c r="AJ21" s="117"/>
      <c r="AK21" s="89"/>
      <c r="AL21" s="89"/>
      <c r="AM21" s="89"/>
      <c r="AN21" s="89"/>
      <c r="AO21" s="89"/>
      <c r="AP21" s="4"/>
      <c r="AQ21" s="4"/>
    </row>
    <row r="22" spans="1:88"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4"/>
      <c r="AI22" s="4"/>
      <c r="AJ22" s="117"/>
      <c r="AK22" s="89"/>
      <c r="AL22" s="89"/>
      <c r="AM22" s="89"/>
      <c r="AN22" s="89"/>
      <c r="AO22" s="89"/>
      <c r="AP22" s="4"/>
      <c r="AQ22" s="4"/>
    </row>
    <row r="23" spans="1:88"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4"/>
      <c r="AI23" s="4"/>
      <c r="AJ23" s="117"/>
      <c r="AK23" s="89"/>
      <c r="AL23" s="89"/>
      <c r="AM23" s="89"/>
      <c r="AN23" s="89"/>
      <c r="AO23" s="89"/>
      <c r="AP23" s="4"/>
      <c r="AQ23" s="4"/>
    </row>
    <row r="24" spans="1:88"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90"/>
      <c r="AJ24" s="118"/>
      <c r="AK24" s="13"/>
      <c r="AL24" s="13"/>
      <c r="AM24" s="13"/>
      <c r="AN24" s="13"/>
      <c r="AO24" s="13"/>
      <c r="AP24" s="19"/>
      <c r="AQ24" s="4"/>
    </row>
    <row r="25" spans="1:88" s="86" customFormat="1" ht="12.75">
      <c r="A25" s="2"/>
      <c r="B25" s="2" t="s">
        <v>0</v>
      </c>
      <c r="C25" s="2"/>
      <c r="D25" s="134"/>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2"/>
      <c r="AI25" s="2"/>
      <c r="AJ25" s="119"/>
      <c r="AK25" s="2"/>
      <c r="AL25" s="2"/>
      <c r="AM25" s="2"/>
      <c r="AN25" s="2"/>
      <c r="AO25" s="2"/>
      <c r="AP25" s="2"/>
      <c r="AQ25" s="4"/>
    </row>
    <row r="26" spans="1:88" s="86" customFormat="1" ht="12.75">
      <c r="A26" s="2"/>
      <c r="B26" s="2"/>
      <c r="C26" s="2" t="s">
        <v>48</v>
      </c>
      <c r="D26" s="134"/>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2"/>
      <c r="AI26" s="2"/>
      <c r="AJ26" s="119"/>
      <c r="AK26" s="2"/>
      <c r="AL26" s="2"/>
      <c r="AM26" s="2"/>
      <c r="AN26" s="2"/>
      <c r="AO26" s="2"/>
      <c r="AP26" s="2"/>
      <c r="AQ26" s="19"/>
    </row>
    <row r="27" spans="1:88" ht="15" customHeight="1">
      <c r="C27" s="2" t="s">
        <v>49</v>
      </c>
    </row>
    <row r="28" spans="1:88" ht="15" customHeight="1">
      <c r="C28" s="2" t="s">
        <v>50</v>
      </c>
    </row>
    <row r="29" spans="1:88" ht="15" customHeight="1">
      <c r="C29" s="2" t="s">
        <v>51</v>
      </c>
    </row>
    <row r="30" spans="1:88" ht="15" customHeight="1">
      <c r="C30" s="2" t="s">
        <v>52</v>
      </c>
    </row>
    <row r="31" spans="1:88" ht="15" customHeight="1">
      <c r="C31" s="2" t="s">
        <v>53</v>
      </c>
    </row>
    <row r="32" spans="1:88" ht="15" customHeight="1">
      <c r="C32" s="2" t="s">
        <v>54</v>
      </c>
    </row>
    <row r="33" spans="1:43" ht="15" customHeight="1">
      <c r="C33" s="2" t="s">
        <v>55</v>
      </c>
    </row>
    <row r="34" spans="1:43" ht="15" customHeight="1">
      <c r="C34" s="2" t="s">
        <v>56</v>
      </c>
    </row>
    <row r="45" spans="1:43"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02 NĂM 2015</v>
      </c>
      <c r="T45" s="167"/>
      <c r="U45" s="167"/>
      <c r="V45" s="167"/>
      <c r="W45" s="167"/>
      <c r="X45" s="167"/>
      <c r="Y45" s="167"/>
      <c r="Z45" s="167"/>
      <c r="AA45" s="167"/>
      <c r="AB45" s="167"/>
      <c r="AC45" s="167"/>
      <c r="AD45" s="167"/>
      <c r="AE45" s="167"/>
      <c r="AF45" s="167"/>
      <c r="AG45" s="167"/>
      <c r="AH45" s="169"/>
      <c r="AI45" s="169"/>
      <c r="AJ45" s="390" t="s">
        <v>125</v>
      </c>
      <c r="AK45" s="391"/>
      <c r="AL45" s="391"/>
      <c r="AM45" s="391"/>
      <c r="AN45" s="391"/>
      <c r="AO45" s="391"/>
      <c r="AP45" s="392"/>
      <c r="AQ45" s="170"/>
    </row>
    <row r="46" spans="1:43"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9"/>
      <c r="AI46" s="169"/>
      <c r="AJ46" s="172"/>
      <c r="AK46" s="173"/>
      <c r="AL46" s="173"/>
      <c r="AM46" s="173"/>
      <c r="AN46" s="173"/>
      <c r="AO46" s="173"/>
      <c r="AP46" s="174"/>
      <c r="AQ46" s="174"/>
    </row>
    <row r="47" spans="1:43"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9"/>
      <c r="AI47" s="169"/>
      <c r="AJ47" s="172"/>
      <c r="AK47" s="170"/>
      <c r="AL47" s="170"/>
      <c r="AM47" s="170"/>
      <c r="AN47" s="170"/>
      <c r="AO47" s="170"/>
      <c r="AP47" s="177"/>
      <c r="AQ47" s="177"/>
    </row>
    <row r="48" spans="1:43" s="171" customFormat="1" ht="14.25" customHeight="1">
      <c r="A48" s="178"/>
      <c r="B48" s="178"/>
      <c r="C48" s="179"/>
      <c r="D48" s="180"/>
      <c r="E48" s="181">
        <f>$E$4</f>
        <v>42036</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78"/>
      <c r="AI48" s="178"/>
      <c r="AJ48" s="184"/>
      <c r="AK48" s="178"/>
      <c r="AL48" s="178"/>
      <c r="AM48" s="178"/>
      <c r="AN48" s="178"/>
      <c r="AO48" s="178"/>
      <c r="AP48" s="178"/>
      <c r="AQ48" s="185"/>
    </row>
    <row r="49" spans="1:88" s="187" customFormat="1" ht="18.75" customHeight="1">
      <c r="A49" s="393" t="s">
        <v>29</v>
      </c>
      <c r="B49" s="393" t="s">
        <v>3</v>
      </c>
      <c r="C49" s="393" t="s">
        <v>1</v>
      </c>
      <c r="D49" s="414" t="s">
        <v>30</v>
      </c>
      <c r="E49" s="393" t="s">
        <v>31</v>
      </c>
      <c r="F49" s="186">
        <f>+E48</f>
        <v>42036</v>
      </c>
      <c r="G49" s="186">
        <f t="shared" ref="G49:AG49" si="18">F49+1</f>
        <v>42037</v>
      </c>
      <c r="H49" s="186">
        <f t="shared" si="18"/>
        <v>42038</v>
      </c>
      <c r="I49" s="186">
        <f t="shared" si="18"/>
        <v>42039</v>
      </c>
      <c r="J49" s="186">
        <f t="shared" si="18"/>
        <v>42040</v>
      </c>
      <c r="K49" s="186">
        <f t="shared" si="18"/>
        <v>42041</v>
      </c>
      <c r="L49" s="186">
        <f t="shared" si="18"/>
        <v>42042</v>
      </c>
      <c r="M49" s="186">
        <f t="shared" si="18"/>
        <v>42043</v>
      </c>
      <c r="N49" s="186">
        <f t="shared" si="18"/>
        <v>42044</v>
      </c>
      <c r="O49" s="186">
        <f t="shared" si="18"/>
        <v>42045</v>
      </c>
      <c r="P49" s="186">
        <f t="shared" si="18"/>
        <v>42046</v>
      </c>
      <c r="Q49" s="186">
        <f t="shared" si="18"/>
        <v>42047</v>
      </c>
      <c r="R49" s="186">
        <f t="shared" si="18"/>
        <v>42048</v>
      </c>
      <c r="S49" s="186">
        <f t="shared" si="18"/>
        <v>42049</v>
      </c>
      <c r="T49" s="186">
        <f t="shared" si="18"/>
        <v>42050</v>
      </c>
      <c r="U49" s="186">
        <f t="shared" si="18"/>
        <v>42051</v>
      </c>
      <c r="V49" s="186">
        <f t="shared" si="18"/>
        <v>42052</v>
      </c>
      <c r="W49" s="186">
        <f t="shared" si="18"/>
        <v>42053</v>
      </c>
      <c r="X49" s="186">
        <f t="shared" si="18"/>
        <v>42054</v>
      </c>
      <c r="Y49" s="186">
        <f t="shared" si="18"/>
        <v>42055</v>
      </c>
      <c r="Z49" s="186">
        <f t="shared" si="18"/>
        <v>42056</v>
      </c>
      <c r="AA49" s="186">
        <f t="shared" si="18"/>
        <v>42057</v>
      </c>
      <c r="AB49" s="186">
        <f t="shared" si="18"/>
        <v>42058</v>
      </c>
      <c r="AC49" s="186">
        <f t="shared" si="18"/>
        <v>42059</v>
      </c>
      <c r="AD49" s="186">
        <f t="shared" si="18"/>
        <v>42060</v>
      </c>
      <c r="AE49" s="186">
        <f t="shared" si="18"/>
        <v>42061</v>
      </c>
      <c r="AF49" s="186">
        <f t="shared" si="18"/>
        <v>42062</v>
      </c>
      <c r="AG49" s="186">
        <f t="shared" si="18"/>
        <v>42063</v>
      </c>
      <c r="AH49" s="416" t="s">
        <v>15</v>
      </c>
      <c r="AI49" s="417"/>
      <c r="AJ49" s="418"/>
      <c r="AK49" s="419" t="s">
        <v>47</v>
      </c>
      <c r="AL49" s="419" t="s">
        <v>43</v>
      </c>
      <c r="AM49" s="419" t="s">
        <v>44</v>
      </c>
      <c r="AN49" s="419" t="s">
        <v>45</v>
      </c>
      <c r="AO49" s="419" t="s">
        <v>46</v>
      </c>
      <c r="AP49" s="414" t="s">
        <v>0</v>
      </c>
      <c r="AQ49" s="421"/>
      <c r="AS49" s="171"/>
      <c r="AT49" s="171"/>
      <c r="AU49" s="17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row>
    <row r="50" spans="1:88" s="187" customFormat="1" ht="57.75" customHeight="1">
      <c r="A50" s="394"/>
      <c r="B50" s="394"/>
      <c r="C50" s="394"/>
      <c r="D50" s="394"/>
      <c r="E50" s="415"/>
      <c r="F50" s="188" t="str">
        <f>CHOOSE(WEEKDAY(F49),"C.Nhật","T.Hai","T.Ba","T.Tư","T.Năm","T.Sáu","T.Bảy")</f>
        <v>C.Nhật</v>
      </c>
      <c r="G50" s="188" t="str">
        <f t="shared" ref="G50:AG50" si="19">CHOOSE(WEEKDAY(G49),"C.Nhật","T.Hai","T.Ba","T.Tư","T.Năm","T.Sáu","T.Bảy")</f>
        <v>T.Hai</v>
      </c>
      <c r="H50" s="188" t="str">
        <f t="shared" si="19"/>
        <v>T.Ba</v>
      </c>
      <c r="I50" s="188" t="str">
        <f t="shared" si="19"/>
        <v>T.Tư</v>
      </c>
      <c r="J50" s="188" t="str">
        <f t="shared" si="19"/>
        <v>T.Năm</v>
      </c>
      <c r="K50" s="188" t="str">
        <f t="shared" si="19"/>
        <v>T.Sáu</v>
      </c>
      <c r="L50" s="188" t="str">
        <f t="shared" si="19"/>
        <v>T.Bảy</v>
      </c>
      <c r="M50" s="188" t="str">
        <f t="shared" si="19"/>
        <v>C.Nhật</v>
      </c>
      <c r="N50" s="188" t="str">
        <f t="shared" si="19"/>
        <v>T.Hai</v>
      </c>
      <c r="O50" s="188" t="str">
        <f t="shared" si="19"/>
        <v>T.Ba</v>
      </c>
      <c r="P50" s="188" t="str">
        <f t="shared" si="19"/>
        <v>T.Tư</v>
      </c>
      <c r="Q50" s="188" t="str">
        <f t="shared" si="19"/>
        <v>T.Năm</v>
      </c>
      <c r="R50" s="188" t="str">
        <f t="shared" si="19"/>
        <v>T.Sáu</v>
      </c>
      <c r="S50" s="188" t="str">
        <f t="shared" si="19"/>
        <v>T.Bảy</v>
      </c>
      <c r="T50" s="188" t="str">
        <f t="shared" si="19"/>
        <v>C.Nhật</v>
      </c>
      <c r="U50" s="188" t="str">
        <f t="shared" si="19"/>
        <v>T.Hai</v>
      </c>
      <c r="V50" s="188" t="str">
        <f t="shared" si="19"/>
        <v>T.Ba</v>
      </c>
      <c r="W50" s="188" t="str">
        <f t="shared" si="19"/>
        <v>T.Tư</v>
      </c>
      <c r="X50" s="188" t="str">
        <f t="shared" si="19"/>
        <v>T.Năm</v>
      </c>
      <c r="Y50" s="188" t="str">
        <f t="shared" si="19"/>
        <v>T.Sáu</v>
      </c>
      <c r="Z50" s="188" t="str">
        <f t="shared" si="19"/>
        <v>T.Bảy</v>
      </c>
      <c r="AA50" s="188" t="str">
        <f t="shared" si="19"/>
        <v>C.Nhật</v>
      </c>
      <c r="AB50" s="188" t="str">
        <f t="shared" si="19"/>
        <v>T.Hai</v>
      </c>
      <c r="AC50" s="188" t="str">
        <f t="shared" si="19"/>
        <v>T.Ba</v>
      </c>
      <c r="AD50" s="188" t="str">
        <f t="shared" si="19"/>
        <v>T.Tư</v>
      </c>
      <c r="AE50" s="188" t="str">
        <f t="shared" si="19"/>
        <v>T.Năm</v>
      </c>
      <c r="AF50" s="188" t="str">
        <f t="shared" si="19"/>
        <v>T.Sáu</v>
      </c>
      <c r="AG50" s="188" t="str">
        <f t="shared" si="19"/>
        <v>T.Bảy</v>
      </c>
      <c r="AH50" s="189" t="s">
        <v>16</v>
      </c>
      <c r="AI50" s="189" t="s">
        <v>32</v>
      </c>
      <c r="AJ50" s="190" t="s">
        <v>17</v>
      </c>
      <c r="AK50" s="420"/>
      <c r="AL50" s="420"/>
      <c r="AM50" s="420"/>
      <c r="AN50" s="420"/>
      <c r="AO50" s="420"/>
      <c r="AP50" s="394"/>
      <c r="AQ50" s="421"/>
      <c r="AS50" s="171"/>
      <c r="AT50" s="171"/>
      <c r="AU50" s="17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row>
    <row r="51" spans="1:88"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37</v>
      </c>
      <c r="AI51" s="191">
        <v>38</v>
      </c>
      <c r="AJ51" s="191">
        <v>39</v>
      </c>
      <c r="AK51" s="191">
        <v>40</v>
      </c>
      <c r="AL51" s="191">
        <v>41</v>
      </c>
      <c r="AM51" s="191">
        <v>42</v>
      </c>
      <c r="AN51" s="191">
        <v>43</v>
      </c>
      <c r="AO51" s="191">
        <v>44</v>
      </c>
      <c r="AP51" s="191">
        <v>45</v>
      </c>
      <c r="AQ51" s="287"/>
      <c r="AS51" s="171"/>
      <c r="AT51" s="171"/>
      <c r="AU51" s="171"/>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row>
    <row r="52" spans="1:88" s="187" customFormat="1" ht="18" customHeight="1">
      <c r="A52" s="388">
        <v>1</v>
      </c>
      <c r="B52" s="388" t="s">
        <v>78</v>
      </c>
      <c r="C52" s="374" t="str">
        <f>VLOOKUP(B52,DS,2,0)</f>
        <v>Nguyễn Thiện Duy</v>
      </c>
      <c r="D52" s="376" t="str">
        <f>VLOOKUP(B52,DS,3,0)</f>
        <v>Giám đốc</v>
      </c>
      <c r="E52" s="79" t="s">
        <v>33</v>
      </c>
      <c r="F52" s="193"/>
      <c r="G52" s="193">
        <v>8</v>
      </c>
      <c r="H52" s="193">
        <v>8</v>
      </c>
      <c r="I52" s="193">
        <v>8</v>
      </c>
      <c r="J52" s="193">
        <v>8</v>
      </c>
      <c r="K52" s="193">
        <v>8</v>
      </c>
      <c r="L52" s="193">
        <v>8</v>
      </c>
      <c r="M52" s="193"/>
      <c r="N52" s="193">
        <v>8</v>
      </c>
      <c r="O52" s="193">
        <v>8</v>
      </c>
      <c r="P52" s="193">
        <v>8</v>
      </c>
      <c r="Q52" s="193">
        <v>8</v>
      </c>
      <c r="R52" s="193">
        <v>8</v>
      </c>
      <c r="S52" s="193">
        <v>8</v>
      </c>
      <c r="T52" s="193"/>
      <c r="U52" s="193"/>
      <c r="V52" s="193"/>
      <c r="W52" s="193"/>
      <c r="X52" s="193"/>
      <c r="Y52" s="193"/>
      <c r="Z52" s="193"/>
      <c r="AA52" s="193"/>
      <c r="AB52" s="193"/>
      <c r="AC52" s="193">
        <v>8</v>
      </c>
      <c r="AD52" s="193">
        <v>8</v>
      </c>
      <c r="AE52" s="193">
        <v>8</v>
      </c>
      <c r="AF52" s="193">
        <v>8</v>
      </c>
      <c r="AG52" s="193">
        <v>8</v>
      </c>
      <c r="AH52" s="378">
        <f>((SUM(C52:AG52))/8)-(SUMIF($F$6:$AJ$6,"C.Nhật",C52:AG52)/8)</f>
        <v>15</v>
      </c>
      <c r="AI52" s="378">
        <f>SUM(C53:AG53)/8*1.5</f>
        <v>0</v>
      </c>
      <c r="AJ52" s="380">
        <f>SUMIF($F$6:$AJ$6,"C.Nhật",$F52:$AJ53)/8*2</f>
        <v>0</v>
      </c>
      <c r="AK52" s="382">
        <f t="shared" ref="AK52:AK64" si="20">SUM(AH52:AJ53)</f>
        <v>15</v>
      </c>
      <c r="AL52" s="404">
        <v>0</v>
      </c>
      <c r="AM52" s="398"/>
      <c r="AN52" s="398"/>
      <c r="AO52" s="398"/>
      <c r="AP52" s="396"/>
      <c r="AQ52" s="287"/>
      <c r="AS52" s="171"/>
      <c r="AT52" s="171"/>
      <c r="AU52" s="171"/>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row>
    <row r="53" spans="1:88"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379"/>
      <c r="AI53" s="379"/>
      <c r="AJ53" s="381"/>
      <c r="AK53" s="383"/>
      <c r="AL53" s="405"/>
      <c r="AM53" s="399"/>
      <c r="AN53" s="399"/>
      <c r="AO53" s="399"/>
      <c r="AP53" s="397"/>
      <c r="AQ53" s="287"/>
      <c r="AS53" s="171"/>
      <c r="AT53" s="171"/>
      <c r="AU53" s="171"/>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row>
    <row r="54" spans="1:88" s="187" customFormat="1" ht="18" customHeight="1">
      <c r="A54" s="388">
        <f>A52+1</f>
        <v>2</v>
      </c>
      <c r="B54" s="388" t="s">
        <v>80</v>
      </c>
      <c r="C54" s="374" t="str">
        <f>VLOOKUP(B54,DS,2,0)</f>
        <v>Nguyễn Văn Sẽ</v>
      </c>
      <c r="D54" s="376" t="str">
        <f>VLOOKUP(B54,DS,3,0)</f>
        <v>Kỹ Thuật</v>
      </c>
      <c r="E54" s="79" t="s">
        <v>33</v>
      </c>
      <c r="F54" s="193"/>
      <c r="G54" s="193">
        <v>8</v>
      </c>
      <c r="H54" s="193">
        <v>8</v>
      </c>
      <c r="I54" s="193">
        <v>8</v>
      </c>
      <c r="J54" s="193">
        <v>8</v>
      </c>
      <c r="K54" s="193">
        <v>8</v>
      </c>
      <c r="L54" s="193">
        <v>8</v>
      </c>
      <c r="M54" s="193"/>
      <c r="N54" s="193">
        <v>8</v>
      </c>
      <c r="O54" s="193">
        <v>8</v>
      </c>
      <c r="P54" s="193">
        <v>8</v>
      </c>
      <c r="Q54" s="193">
        <v>8</v>
      </c>
      <c r="R54" s="193">
        <v>8</v>
      </c>
      <c r="S54" s="193">
        <v>8</v>
      </c>
      <c r="T54" s="193"/>
      <c r="U54" s="193"/>
      <c r="V54" s="193"/>
      <c r="W54" s="193"/>
      <c r="X54" s="193"/>
      <c r="Y54" s="193"/>
      <c r="Z54" s="193"/>
      <c r="AA54" s="193"/>
      <c r="AB54" s="193"/>
      <c r="AC54" s="193">
        <v>8</v>
      </c>
      <c r="AD54" s="193">
        <v>8</v>
      </c>
      <c r="AE54" s="193">
        <v>8</v>
      </c>
      <c r="AF54" s="193">
        <v>8</v>
      </c>
      <c r="AG54" s="193">
        <v>8</v>
      </c>
      <c r="AH54" s="378">
        <f t="shared" ref="AH54" si="21">((SUM(C54:AG54))/8)-(SUMIF($F$6:$AJ$6,"C.Nhật",C54:AG54)/8)</f>
        <v>15</v>
      </c>
      <c r="AI54" s="378">
        <f t="shared" ref="AI54" si="22">SUM(C55:AG55)/8*1.5</f>
        <v>0</v>
      </c>
      <c r="AJ54" s="380">
        <f t="shared" ref="AJ54" si="23">SUMIF($F$6:$AJ$6,"C.Nhật",$F54:$AJ55)/8*2</f>
        <v>0</v>
      </c>
      <c r="AK54" s="382">
        <f t="shared" si="20"/>
        <v>15</v>
      </c>
      <c r="AL54" s="404">
        <v>0</v>
      </c>
      <c r="AM54" s="398"/>
      <c r="AN54" s="398"/>
      <c r="AO54" s="398"/>
      <c r="AP54" s="396"/>
      <c r="AQ54" s="287"/>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row>
    <row r="55" spans="1:88"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379"/>
      <c r="AI55" s="379"/>
      <c r="AJ55" s="381"/>
      <c r="AK55" s="383"/>
      <c r="AL55" s="405"/>
      <c r="AM55" s="399"/>
      <c r="AN55" s="399"/>
      <c r="AO55" s="399"/>
      <c r="AP55" s="397"/>
      <c r="AQ55" s="287"/>
      <c r="AS55" s="171"/>
      <c r="AT55" s="171"/>
      <c r="AU55" s="171"/>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row>
    <row r="56" spans="1:88" s="187" customFormat="1" ht="18" customHeight="1">
      <c r="A56" s="388">
        <f t="shared" ref="A56" si="24">A54+1</f>
        <v>3</v>
      </c>
      <c r="B56" s="388" t="s">
        <v>82</v>
      </c>
      <c r="C56" s="374" t="str">
        <f>VLOOKUP(B56,DS,2,0)</f>
        <v>Võ Uyên Phương</v>
      </c>
      <c r="D56" s="376" t="str">
        <f>VLOOKUP(B56,DS,3,0)</f>
        <v>LĐ- TL</v>
      </c>
      <c r="E56" s="79" t="s">
        <v>33</v>
      </c>
      <c r="F56" s="193"/>
      <c r="G56" s="193">
        <v>8</v>
      </c>
      <c r="H56" s="193">
        <v>8</v>
      </c>
      <c r="I56" s="193">
        <v>8</v>
      </c>
      <c r="J56" s="193">
        <v>8</v>
      </c>
      <c r="K56" s="193">
        <v>8</v>
      </c>
      <c r="L56" s="193">
        <v>8</v>
      </c>
      <c r="M56" s="193"/>
      <c r="N56" s="193">
        <v>8</v>
      </c>
      <c r="O56" s="193">
        <v>8</v>
      </c>
      <c r="P56" s="193">
        <v>8</v>
      </c>
      <c r="Q56" s="193">
        <v>8</v>
      </c>
      <c r="R56" s="193">
        <v>8</v>
      </c>
      <c r="S56" s="193">
        <v>8</v>
      </c>
      <c r="T56" s="193"/>
      <c r="U56" s="193"/>
      <c r="V56" s="193"/>
      <c r="W56" s="193"/>
      <c r="X56" s="193"/>
      <c r="Y56" s="193"/>
      <c r="Z56" s="193"/>
      <c r="AA56" s="193"/>
      <c r="AB56" s="193"/>
      <c r="AC56" s="193">
        <v>8</v>
      </c>
      <c r="AD56" s="193">
        <v>8</v>
      </c>
      <c r="AE56" s="193">
        <v>8</v>
      </c>
      <c r="AF56" s="193">
        <v>8</v>
      </c>
      <c r="AG56" s="193">
        <v>8</v>
      </c>
      <c r="AH56" s="378">
        <f t="shared" ref="AH56" si="25">((SUM(C56:AG56))/8)-(SUMIF($F$6:$AJ$6,"C.Nhật",C56:AG56)/8)</f>
        <v>15</v>
      </c>
      <c r="AI56" s="378">
        <f t="shared" ref="AI56" si="26">SUM(C57:AG57)/8*1.5</f>
        <v>0</v>
      </c>
      <c r="AJ56" s="380">
        <f t="shared" ref="AJ56" si="27">SUMIF($F$6:$AJ$6,"C.Nhật",$F56:$AJ57)/8*2</f>
        <v>0</v>
      </c>
      <c r="AK56" s="382">
        <f t="shared" si="20"/>
        <v>15</v>
      </c>
      <c r="AL56" s="404">
        <v>0</v>
      </c>
      <c r="AM56" s="398"/>
      <c r="AN56" s="398"/>
      <c r="AO56" s="398"/>
      <c r="AP56" s="396"/>
      <c r="AQ56" s="287"/>
      <c r="AS56" s="171"/>
      <c r="AT56" s="171"/>
      <c r="AU56" s="171"/>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row>
    <row r="57" spans="1:88"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379"/>
      <c r="AI57" s="379"/>
      <c r="AJ57" s="381"/>
      <c r="AK57" s="383"/>
      <c r="AL57" s="405"/>
      <c r="AM57" s="399"/>
      <c r="AN57" s="399"/>
      <c r="AO57" s="399"/>
      <c r="AP57" s="397"/>
      <c r="AQ57" s="287"/>
      <c r="AS57" s="171"/>
      <c r="AT57" s="171"/>
      <c r="AU57" s="171"/>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row>
    <row r="58" spans="1:88" s="187" customFormat="1" ht="18" customHeight="1">
      <c r="A58" s="388">
        <f t="shared" ref="A58" si="28">A56+1</f>
        <v>4</v>
      </c>
      <c r="B58" s="388" t="s">
        <v>85</v>
      </c>
      <c r="C58" s="374" t="str">
        <f>VLOOKUP(B58,DS,2,0)</f>
        <v>Lê Nguyễn Huy Cường</v>
      </c>
      <c r="D58" s="376" t="str">
        <f>VLOOKUP(B58,DS,3,0)</f>
        <v>XNK</v>
      </c>
      <c r="E58" s="79" t="s">
        <v>33</v>
      </c>
      <c r="F58" s="193"/>
      <c r="G58" s="193">
        <v>8</v>
      </c>
      <c r="H58" s="193">
        <v>8</v>
      </c>
      <c r="I58" s="193">
        <v>8</v>
      </c>
      <c r="J58" s="193">
        <v>8</v>
      </c>
      <c r="K58" s="193">
        <v>8</v>
      </c>
      <c r="L58" s="193">
        <v>8</v>
      </c>
      <c r="M58" s="193"/>
      <c r="N58" s="193">
        <v>8</v>
      </c>
      <c r="O58" s="193">
        <v>8</v>
      </c>
      <c r="P58" s="193">
        <v>8</v>
      </c>
      <c r="Q58" s="193">
        <v>8</v>
      </c>
      <c r="R58" s="193">
        <v>8</v>
      </c>
      <c r="S58" s="193">
        <v>8</v>
      </c>
      <c r="T58" s="193"/>
      <c r="U58" s="193"/>
      <c r="V58" s="193"/>
      <c r="W58" s="193"/>
      <c r="X58" s="193"/>
      <c r="Y58" s="193"/>
      <c r="Z58" s="193"/>
      <c r="AA58" s="193"/>
      <c r="AB58" s="193"/>
      <c r="AC58" s="193">
        <v>8</v>
      </c>
      <c r="AD58" s="193">
        <v>8</v>
      </c>
      <c r="AE58" s="193">
        <v>8</v>
      </c>
      <c r="AF58" s="193">
        <v>8</v>
      </c>
      <c r="AG58" s="193">
        <v>8</v>
      </c>
      <c r="AH58" s="378">
        <f t="shared" ref="AH58" si="29">((SUM(C58:AG58))/8)-(SUMIF($F$6:$AJ$6,"C.Nhật",C58:AG58)/8)</f>
        <v>15</v>
      </c>
      <c r="AI58" s="378">
        <f t="shared" ref="AI58" si="30">SUM(C59:AG59)/8*1.5</f>
        <v>0</v>
      </c>
      <c r="AJ58" s="380">
        <f t="shared" ref="AJ58" si="31">SUMIF($F$6:$AJ$6,"C.Nhật",$F58:$AJ59)/8*2</f>
        <v>0</v>
      </c>
      <c r="AK58" s="382">
        <f t="shared" si="20"/>
        <v>15</v>
      </c>
      <c r="AL58" s="404">
        <v>0</v>
      </c>
      <c r="AM58" s="398"/>
      <c r="AN58" s="398"/>
      <c r="AO58" s="398"/>
      <c r="AP58" s="396"/>
      <c r="AQ58" s="287"/>
      <c r="AS58" s="171"/>
      <c r="AT58" s="171"/>
      <c r="AU58" s="171"/>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row>
    <row r="59" spans="1:88"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379"/>
      <c r="AI59" s="379"/>
      <c r="AJ59" s="381"/>
      <c r="AK59" s="383"/>
      <c r="AL59" s="405"/>
      <c r="AM59" s="399"/>
      <c r="AN59" s="399"/>
      <c r="AO59" s="399"/>
      <c r="AP59" s="397"/>
      <c r="AQ59" s="287"/>
      <c r="AS59" s="171"/>
      <c r="AT59" s="171"/>
      <c r="AU59" s="171"/>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row>
    <row r="60" spans="1:88" s="187" customFormat="1" ht="18" customHeight="1">
      <c r="A60" s="388">
        <f t="shared" ref="A60" si="32">A58+1</f>
        <v>5</v>
      </c>
      <c r="B60" s="388" t="s">
        <v>88</v>
      </c>
      <c r="C60" s="374" t="str">
        <f>VLOOKUP(B60,DS,2,0)</f>
        <v>Nguyễn Văn Bé Tư</v>
      </c>
      <c r="D60" s="376" t="str">
        <f>VLOOKUP(B60,DS,3,0)</f>
        <v>Tài xế</v>
      </c>
      <c r="E60" s="79" t="s">
        <v>33</v>
      </c>
      <c r="F60" s="193"/>
      <c r="G60" s="193">
        <v>8</v>
      </c>
      <c r="H60" s="193">
        <v>8</v>
      </c>
      <c r="I60" s="193">
        <v>8</v>
      </c>
      <c r="J60" s="193">
        <v>8</v>
      </c>
      <c r="K60" s="193">
        <v>8</v>
      </c>
      <c r="L60" s="193">
        <v>8</v>
      </c>
      <c r="M60" s="193"/>
      <c r="N60" s="193">
        <v>8</v>
      </c>
      <c r="O60" s="193">
        <v>8</v>
      </c>
      <c r="P60" s="193">
        <v>8</v>
      </c>
      <c r="Q60" s="193">
        <v>8</v>
      </c>
      <c r="R60" s="193">
        <v>8</v>
      </c>
      <c r="S60" s="193">
        <v>8</v>
      </c>
      <c r="T60" s="193"/>
      <c r="U60" s="193"/>
      <c r="V60" s="193"/>
      <c r="W60" s="193"/>
      <c r="X60" s="193"/>
      <c r="Y60" s="193"/>
      <c r="Z60" s="193"/>
      <c r="AA60" s="193"/>
      <c r="AB60" s="193"/>
      <c r="AC60" s="193">
        <v>8</v>
      </c>
      <c r="AD60" s="193">
        <v>8</v>
      </c>
      <c r="AE60" s="193">
        <v>8</v>
      </c>
      <c r="AF60" s="193">
        <v>8</v>
      </c>
      <c r="AG60" s="193">
        <v>8</v>
      </c>
      <c r="AH60" s="378">
        <f t="shared" ref="AH60" si="33">((SUM(C60:AG60))/8)-(SUMIF($F$6:$AJ$6,"C.Nhật",C60:AG60)/8)</f>
        <v>15</v>
      </c>
      <c r="AI60" s="378">
        <f t="shared" ref="AI60" si="34">SUM(C61:AG61)/8*1.5</f>
        <v>0</v>
      </c>
      <c r="AJ60" s="380">
        <f t="shared" ref="AJ60" si="35">SUMIF($F$6:$AJ$6,"C.Nhật",$F60:$AJ61)/8*2</f>
        <v>0</v>
      </c>
      <c r="AK60" s="382">
        <f t="shared" si="20"/>
        <v>15</v>
      </c>
      <c r="AL60" s="404">
        <v>0</v>
      </c>
      <c r="AM60" s="398"/>
      <c r="AN60" s="398"/>
      <c r="AO60" s="398"/>
      <c r="AP60" s="396"/>
      <c r="AQ60" s="287"/>
      <c r="AS60" s="171"/>
      <c r="AT60" s="171"/>
      <c r="AU60" s="171"/>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row>
    <row r="61" spans="1:88"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379"/>
      <c r="AI61" s="379"/>
      <c r="AJ61" s="381"/>
      <c r="AK61" s="383"/>
      <c r="AL61" s="405"/>
      <c r="AM61" s="399"/>
      <c r="AN61" s="399"/>
      <c r="AO61" s="399"/>
      <c r="AP61" s="397"/>
      <c r="AQ61" s="287"/>
      <c r="AS61" s="171"/>
      <c r="AT61" s="171"/>
      <c r="AU61" s="171"/>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row>
    <row r="62" spans="1:88" s="187" customFormat="1" ht="18" customHeight="1">
      <c r="A62" s="388">
        <f t="shared" ref="A62" si="36">A60+1</f>
        <v>6</v>
      </c>
      <c r="B62" s="388" t="s">
        <v>89</v>
      </c>
      <c r="C62" s="374" t="str">
        <f>VLOOKUP(B62,DS,2,0)</f>
        <v>Dương Thanh Tuấn</v>
      </c>
      <c r="D62" s="376" t="str">
        <f>VLOOKUP(B62,DS,3,0)</f>
        <v>Nhân sự</v>
      </c>
      <c r="E62" s="79" t="s">
        <v>33</v>
      </c>
      <c r="F62" s="193"/>
      <c r="G62" s="193">
        <v>8</v>
      </c>
      <c r="H62" s="193">
        <v>8</v>
      </c>
      <c r="I62" s="193">
        <v>8</v>
      </c>
      <c r="J62" s="193">
        <v>8</v>
      </c>
      <c r="K62" s="193">
        <v>8</v>
      </c>
      <c r="L62" s="193">
        <v>8</v>
      </c>
      <c r="M62" s="193"/>
      <c r="N62" s="193">
        <v>8</v>
      </c>
      <c r="O62" s="193">
        <v>8</v>
      </c>
      <c r="P62" s="193">
        <v>8</v>
      </c>
      <c r="Q62" s="193">
        <v>8</v>
      </c>
      <c r="R62" s="193">
        <v>8</v>
      </c>
      <c r="S62" s="193">
        <v>8</v>
      </c>
      <c r="T62" s="193"/>
      <c r="U62" s="193"/>
      <c r="V62" s="193"/>
      <c r="W62" s="193"/>
      <c r="X62" s="193"/>
      <c r="Y62" s="193"/>
      <c r="Z62" s="193"/>
      <c r="AA62" s="193"/>
      <c r="AB62" s="193"/>
      <c r="AC62" s="193">
        <v>8</v>
      </c>
      <c r="AD62" s="193">
        <v>8</v>
      </c>
      <c r="AE62" s="193">
        <v>8</v>
      </c>
      <c r="AF62" s="193">
        <v>8</v>
      </c>
      <c r="AG62" s="193">
        <v>8</v>
      </c>
      <c r="AH62" s="378">
        <f t="shared" ref="AH62" si="37">((SUM(C62:AG62))/8)-(SUMIF($F$6:$AJ$6,"C.Nhật",C62:AG62)/8)</f>
        <v>15</v>
      </c>
      <c r="AI62" s="378">
        <f t="shared" ref="AI62" si="38">SUM(C63:AG63)/8*1.5</f>
        <v>0</v>
      </c>
      <c r="AJ62" s="380">
        <f t="shared" ref="AJ62" si="39">SUMIF($F$6:$AJ$6,"C.Nhật",$F62:$AJ63)/8*2</f>
        <v>0</v>
      </c>
      <c r="AK62" s="382">
        <f t="shared" si="20"/>
        <v>15</v>
      </c>
      <c r="AL62" s="404">
        <v>0</v>
      </c>
      <c r="AM62" s="398"/>
      <c r="AN62" s="398"/>
      <c r="AO62" s="398"/>
      <c r="AP62" s="396"/>
      <c r="AQ62" s="287"/>
      <c r="AS62" s="171"/>
      <c r="AT62" s="171"/>
      <c r="AU62" s="171"/>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row>
    <row r="63" spans="1:88"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379"/>
      <c r="AI63" s="379"/>
      <c r="AJ63" s="381"/>
      <c r="AK63" s="383"/>
      <c r="AL63" s="405"/>
      <c r="AM63" s="399"/>
      <c r="AN63" s="399"/>
      <c r="AO63" s="399"/>
      <c r="AP63" s="397"/>
      <c r="AQ63" s="287"/>
      <c r="AS63" s="171"/>
      <c r="AT63" s="171"/>
      <c r="AU63" s="171"/>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row>
    <row r="64" spans="1:88" s="187" customFormat="1" ht="18" customHeight="1">
      <c r="A64" s="388">
        <f t="shared" ref="A64" si="40">A62+1</f>
        <v>7</v>
      </c>
      <c r="B64" s="388" t="s">
        <v>92</v>
      </c>
      <c r="C64" s="374" t="str">
        <f>VLOOKUP(B64,DS,2,0)</f>
        <v>Trần Văn Đoạn</v>
      </c>
      <c r="D64" s="376" t="str">
        <f>VLOOKUP(B64,DS,3,0)</f>
        <v>Tài xế</v>
      </c>
      <c r="E64" s="79" t="s">
        <v>33</v>
      </c>
      <c r="F64" s="193"/>
      <c r="G64" s="193">
        <v>8</v>
      </c>
      <c r="H64" s="193">
        <v>8</v>
      </c>
      <c r="I64" s="193">
        <v>8</v>
      </c>
      <c r="J64" s="193">
        <v>8</v>
      </c>
      <c r="K64" s="193">
        <v>8</v>
      </c>
      <c r="L64" s="193">
        <v>8</v>
      </c>
      <c r="M64" s="193"/>
      <c r="N64" s="193">
        <v>8</v>
      </c>
      <c r="O64" s="193">
        <v>8</v>
      </c>
      <c r="P64" s="193">
        <v>8</v>
      </c>
      <c r="Q64" s="193">
        <v>8</v>
      </c>
      <c r="R64" s="193">
        <v>8</v>
      </c>
      <c r="S64" s="193">
        <v>8</v>
      </c>
      <c r="T64" s="193"/>
      <c r="U64" s="193"/>
      <c r="V64" s="193"/>
      <c r="W64" s="193"/>
      <c r="X64" s="193"/>
      <c r="Y64" s="193"/>
      <c r="Z64" s="193"/>
      <c r="AA64" s="193"/>
      <c r="AB64" s="193"/>
      <c r="AC64" s="193">
        <v>8</v>
      </c>
      <c r="AD64" s="193">
        <v>8</v>
      </c>
      <c r="AE64" s="193">
        <v>8</v>
      </c>
      <c r="AF64" s="193">
        <v>8</v>
      </c>
      <c r="AG64" s="193">
        <v>8</v>
      </c>
      <c r="AH64" s="378">
        <f t="shared" ref="AH64" si="41">((SUM(C64:AG64))/8)-(SUMIF($F$6:$AJ$6,"C.Nhật",C64:AG64)/8)</f>
        <v>15</v>
      </c>
      <c r="AI64" s="378">
        <f t="shared" ref="AI64" si="42">SUM(C65:AG65)/8*1.5</f>
        <v>0</v>
      </c>
      <c r="AJ64" s="380">
        <f t="shared" ref="AJ64" si="43">SUMIF($F$6:$AJ$6,"C.Nhật",$F64:$AJ65)/8*2</f>
        <v>0</v>
      </c>
      <c r="AK64" s="382">
        <f t="shared" si="20"/>
        <v>15</v>
      </c>
      <c r="AL64" s="404">
        <v>0</v>
      </c>
      <c r="AM64" s="398"/>
      <c r="AN64" s="398"/>
      <c r="AO64" s="398"/>
      <c r="AP64" s="396"/>
      <c r="AQ64" s="287"/>
      <c r="AS64" s="171"/>
      <c r="AT64" s="171"/>
      <c r="AU64" s="171"/>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row>
    <row r="65" spans="1:88" s="187" customFormat="1" ht="18" customHeight="1">
      <c r="A65" s="389"/>
      <c r="B65" s="389"/>
      <c r="C65" s="375"/>
      <c r="D65" s="377"/>
      <c r="E65" s="81" t="s">
        <v>32</v>
      </c>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c r="AH65" s="379"/>
      <c r="AI65" s="379"/>
      <c r="AJ65" s="381"/>
      <c r="AK65" s="383"/>
      <c r="AL65" s="405"/>
      <c r="AM65" s="399"/>
      <c r="AN65" s="399"/>
      <c r="AO65" s="399"/>
      <c r="AP65" s="397"/>
      <c r="AQ65" s="287"/>
      <c r="AS65" s="171"/>
      <c r="AT65" s="171"/>
      <c r="AU65" s="171"/>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row>
    <row r="66" spans="1:88" s="205" customFormat="1" ht="12.75">
      <c r="A66" s="195"/>
      <c r="B66" s="196"/>
      <c r="C66" s="197"/>
      <c r="D66" s="198"/>
      <c r="E66" s="197"/>
      <c r="F66" s="199"/>
      <c r="G66" s="199"/>
      <c r="H66" s="200"/>
      <c r="I66" s="200"/>
      <c r="J66" s="201"/>
      <c r="K66" s="199"/>
      <c r="L66" s="200"/>
      <c r="M66" s="199"/>
      <c r="N66" s="199"/>
      <c r="O66" s="199"/>
      <c r="P66" s="199"/>
      <c r="Q66" s="200"/>
      <c r="R66" s="199"/>
      <c r="S66" s="199"/>
      <c r="T66" s="201"/>
      <c r="U66" s="199"/>
      <c r="V66" s="199"/>
      <c r="W66" s="199"/>
      <c r="X66" s="196"/>
      <c r="Y66" s="199"/>
      <c r="Z66" s="199"/>
      <c r="AA66" s="199"/>
      <c r="AB66" s="199"/>
      <c r="AC66" s="199"/>
      <c r="AD66" s="200"/>
      <c r="AE66" s="199"/>
      <c r="AF66" s="199"/>
      <c r="AG66" s="199"/>
      <c r="AH66" s="197"/>
      <c r="AI66" s="197"/>
      <c r="AJ66" s="202"/>
      <c r="AK66" s="203"/>
      <c r="AL66" s="203"/>
      <c r="AM66" s="203"/>
      <c r="AN66" s="203"/>
      <c r="AO66" s="203"/>
      <c r="AP66" s="197"/>
      <c r="AQ66" s="204"/>
    </row>
    <row r="67" spans="1:88" s="205" customFormat="1" ht="12.75">
      <c r="A67" s="195"/>
      <c r="B67" s="196"/>
      <c r="C67" s="206" t="s">
        <v>14</v>
      </c>
      <c r="D67" s="198"/>
      <c r="E67" s="197"/>
      <c r="F67" s="199"/>
      <c r="G67" s="199"/>
      <c r="H67" s="200"/>
      <c r="I67" s="200"/>
      <c r="J67" s="201"/>
      <c r="K67" s="199"/>
      <c r="L67" s="200"/>
      <c r="M67" s="199"/>
      <c r="N67" s="199"/>
      <c r="O67" s="199"/>
      <c r="P67" s="199"/>
      <c r="Q67" s="200"/>
      <c r="R67" s="199"/>
      <c r="S67" s="199"/>
      <c r="T67" s="201"/>
      <c r="U67" s="199"/>
      <c r="V67" s="199"/>
      <c r="W67" s="199"/>
      <c r="X67" s="196"/>
      <c r="Y67" s="199"/>
      <c r="Z67" s="199"/>
      <c r="AA67" s="199"/>
      <c r="AB67" s="199"/>
      <c r="AC67" s="199"/>
      <c r="AD67" s="200"/>
      <c r="AE67" s="199"/>
      <c r="AF67" s="199"/>
      <c r="AG67" s="199"/>
      <c r="AH67" s="197"/>
      <c r="AI67" s="197"/>
      <c r="AJ67" s="202"/>
      <c r="AK67" s="203"/>
      <c r="AL67" s="203"/>
      <c r="AM67" s="203"/>
      <c r="AN67" s="203"/>
      <c r="AO67" s="203"/>
      <c r="AP67" s="197"/>
      <c r="AQ67" s="204"/>
    </row>
    <row r="68" spans="1:88" s="205" customFormat="1" ht="12.7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7"/>
      <c r="AI68" s="197"/>
      <c r="AJ68" s="202"/>
      <c r="AK68" s="209"/>
      <c r="AL68" s="209"/>
      <c r="AM68" s="209"/>
      <c r="AN68" s="209"/>
      <c r="AO68" s="209"/>
      <c r="AP68" s="197"/>
      <c r="AQ68" s="204"/>
    </row>
    <row r="69" spans="1:88" s="210" customFormat="1" ht="15" customHeight="1">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7"/>
      <c r="AI69" s="197"/>
      <c r="AJ69" s="202"/>
      <c r="AK69" s="209"/>
      <c r="AL69" s="209"/>
      <c r="AM69" s="209"/>
      <c r="AN69" s="209"/>
      <c r="AO69" s="209"/>
      <c r="AP69" s="197"/>
      <c r="AQ69" s="197"/>
    </row>
    <row r="70" spans="1:88" s="210" customFormat="1" ht="11.2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7"/>
      <c r="AI70" s="197"/>
      <c r="AJ70" s="202"/>
      <c r="AK70" s="209"/>
      <c r="AL70" s="209"/>
      <c r="AM70" s="209"/>
      <c r="AN70" s="209"/>
      <c r="AO70" s="209"/>
      <c r="AP70" s="197"/>
      <c r="AQ70" s="197"/>
    </row>
    <row r="71" spans="1:88" s="210" customFormat="1" ht="11.25">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7"/>
      <c r="AI71" s="197"/>
      <c r="AJ71" s="202"/>
      <c r="AK71" s="209"/>
      <c r="AL71" s="209"/>
      <c r="AM71" s="209"/>
      <c r="AN71" s="209"/>
      <c r="AO71" s="209"/>
      <c r="AP71" s="197"/>
      <c r="AQ71" s="197"/>
    </row>
    <row r="72" spans="1:88" s="210" customFormat="1" ht="11.25">
      <c r="A72" s="206"/>
      <c r="B72" s="206"/>
      <c r="C72" s="195"/>
      <c r="D72" s="211"/>
      <c r="E72" s="212"/>
      <c r="F72" s="201"/>
      <c r="G72" s="213"/>
      <c r="H72" s="200"/>
      <c r="I72" s="200"/>
      <c r="J72" s="200"/>
      <c r="K72" s="213"/>
      <c r="L72" s="200"/>
      <c r="M72" s="213"/>
      <c r="N72" s="213"/>
      <c r="O72" s="213"/>
      <c r="P72" s="213"/>
      <c r="Q72" s="200"/>
      <c r="R72" s="201"/>
      <c r="S72" s="213"/>
      <c r="T72" s="213"/>
      <c r="U72" s="200"/>
      <c r="V72" s="213"/>
      <c r="W72" s="213"/>
      <c r="X72" s="200"/>
      <c r="Y72" s="213"/>
      <c r="Z72" s="213"/>
      <c r="AA72" s="213"/>
      <c r="AB72" s="213"/>
      <c r="AC72" s="213"/>
      <c r="AD72" s="200"/>
      <c r="AE72" s="213"/>
      <c r="AF72" s="213"/>
      <c r="AG72" s="213"/>
      <c r="AH72" s="212"/>
      <c r="AJ72" s="214"/>
      <c r="AK72" s="206"/>
      <c r="AL72" s="206"/>
      <c r="AM72" s="206"/>
      <c r="AN72" s="206"/>
      <c r="AO72" s="206"/>
      <c r="AP72" s="195"/>
      <c r="AQ72" s="197"/>
    </row>
    <row r="73" spans="1:88" s="210" customFormat="1" ht="12.75">
      <c r="A73" s="171"/>
      <c r="B73" s="171" t="s">
        <v>0</v>
      </c>
      <c r="C73" s="171"/>
      <c r="D73" s="215"/>
      <c r="E73" s="171"/>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171"/>
      <c r="AI73" s="171"/>
      <c r="AJ73" s="218"/>
      <c r="AK73" s="171"/>
      <c r="AL73" s="171"/>
      <c r="AM73" s="171"/>
      <c r="AN73" s="171"/>
      <c r="AO73" s="171"/>
      <c r="AP73" s="171"/>
      <c r="AQ73" s="197"/>
    </row>
    <row r="74" spans="1:88" s="210" customFormat="1" ht="12.75">
      <c r="A74" s="171"/>
      <c r="B74" s="171"/>
      <c r="C74" s="171" t="s">
        <v>48</v>
      </c>
      <c r="D74" s="215"/>
      <c r="E74" s="171"/>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171"/>
      <c r="AI74" s="171"/>
      <c r="AJ74" s="218"/>
      <c r="AK74" s="171"/>
      <c r="AL74" s="171"/>
      <c r="AM74" s="171"/>
      <c r="AN74" s="171"/>
      <c r="AO74" s="171"/>
      <c r="AP74" s="171"/>
      <c r="AQ74" s="195"/>
    </row>
    <row r="75" spans="1:88" s="171" customFormat="1" ht="15" customHeight="1">
      <c r="C75" s="171" t="s">
        <v>49</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J75" s="218"/>
    </row>
    <row r="76" spans="1:88" s="171" customFormat="1" ht="15" customHeight="1">
      <c r="C76" s="171" t="s">
        <v>50</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J76" s="218"/>
    </row>
    <row r="77" spans="1:88" s="171" customFormat="1" ht="15" customHeight="1">
      <c r="C77" s="171" t="s">
        <v>51</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J77" s="218"/>
    </row>
    <row r="78" spans="1:88" s="171" customFormat="1" ht="15" customHeight="1">
      <c r="C78" s="171" t="s">
        <v>52</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J78" s="218"/>
    </row>
    <row r="79" spans="1:88" s="171" customFormat="1" ht="15" customHeight="1">
      <c r="C79" s="171" t="s">
        <v>53</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J79" s="218"/>
    </row>
    <row r="80" spans="1:88" s="171" customFormat="1" ht="15" customHeight="1">
      <c r="C80" s="171" t="s">
        <v>54</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J80" s="218"/>
    </row>
    <row r="81" spans="1:87" s="171" customFormat="1" ht="15" customHeight="1">
      <c r="C81" s="171" t="s">
        <v>55</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J81" s="218"/>
    </row>
    <row r="82" spans="1:87" s="171" customFormat="1" ht="15" customHeight="1">
      <c r="C82" s="171" t="s">
        <v>56</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J82" s="218"/>
    </row>
    <row r="88" spans="1:87" ht="20.25">
      <c r="A88" s="161" t="str">
        <f>$A$1</f>
        <v>Công ty TNHH Hải sản An Lạc</v>
      </c>
      <c r="B88" s="64"/>
      <c r="C88" s="64"/>
      <c r="D88" s="68"/>
      <c r="E88" s="64"/>
      <c r="F88" s="68"/>
      <c r="G88" s="68"/>
      <c r="H88" s="68"/>
      <c r="I88" s="68"/>
      <c r="J88" s="68"/>
      <c r="K88" s="139"/>
      <c r="L88" s="139"/>
      <c r="M88" s="139"/>
      <c r="N88" s="139"/>
      <c r="O88" s="139"/>
      <c r="P88" s="139"/>
      <c r="Q88" s="139"/>
      <c r="R88" s="139"/>
      <c r="S88" s="66" t="str">
        <f>S1</f>
        <v>BẢNG CHẤM CÔNG THÁNG 02 NĂM 2015</v>
      </c>
      <c r="T88" s="139"/>
      <c r="U88" s="139"/>
      <c r="V88" s="139"/>
      <c r="W88" s="139"/>
      <c r="X88" s="139"/>
      <c r="Y88" s="139"/>
      <c r="Z88" s="139"/>
      <c r="AA88" s="139"/>
      <c r="AB88" s="139"/>
      <c r="AC88" s="139"/>
      <c r="AD88" s="139"/>
      <c r="AE88" s="139"/>
      <c r="AF88" s="139"/>
      <c r="AG88" s="139"/>
      <c r="AH88" s="65"/>
      <c r="AI88" s="65"/>
      <c r="AJ88" s="411" t="s">
        <v>154</v>
      </c>
      <c r="AK88" s="412"/>
      <c r="AL88" s="412"/>
      <c r="AM88" s="412"/>
      <c r="AN88" s="412"/>
      <c r="AO88" s="412"/>
      <c r="AP88" s="413"/>
      <c r="AQ88" s="67"/>
    </row>
    <row r="89" spans="1:87" ht="20.25">
      <c r="A89" s="161" t="str">
        <f>$A$2</f>
        <v>Địa chỉ: Lô A14, đường 4A, KCN Hải Sơn, Đức Hòa, Long An</v>
      </c>
      <c r="B89" s="68"/>
      <c r="C89" s="68"/>
      <c r="D89" s="68"/>
      <c r="E89" s="68"/>
      <c r="F89" s="68"/>
      <c r="G89" s="68"/>
      <c r="H89" s="68"/>
      <c r="I89" s="68"/>
      <c r="J89" s="68"/>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65"/>
      <c r="AI89" s="65"/>
      <c r="AJ89" s="114"/>
      <c r="AK89" s="69"/>
      <c r="AL89" s="69"/>
      <c r="AM89" s="69"/>
      <c r="AN89" s="69"/>
      <c r="AO89" s="69"/>
      <c r="AP89" s="113"/>
      <c r="AQ89" s="113"/>
    </row>
    <row r="90" spans="1:87" ht="21" customHeight="1">
      <c r="A90" s="161" t="str">
        <f>$A$3</f>
        <v>MST: 1100878093</v>
      </c>
      <c r="B90" s="70"/>
      <c r="C90" s="70"/>
      <c r="D90" s="71"/>
      <c r="E90" s="71"/>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65"/>
      <c r="AI90" s="65"/>
      <c r="AJ90" s="114"/>
      <c r="AK90" s="67"/>
      <c r="AL90" s="67"/>
      <c r="AM90" s="67"/>
      <c r="AN90" s="67"/>
      <c r="AO90" s="67"/>
      <c r="AP90" s="72"/>
      <c r="AQ90" s="72"/>
    </row>
    <row r="91" spans="1:87" ht="14.25" customHeight="1">
      <c r="A91" s="73"/>
      <c r="B91" s="73"/>
      <c r="C91" s="149"/>
      <c r="D91" s="74"/>
      <c r="E91" s="75">
        <f>$E$4</f>
        <v>42036</v>
      </c>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3"/>
      <c r="AI91" s="73"/>
      <c r="AJ91" s="115"/>
      <c r="AK91" s="73"/>
      <c r="AL91" s="73"/>
      <c r="AM91" s="73"/>
      <c r="AN91" s="73"/>
      <c r="AO91" s="73"/>
      <c r="AP91" s="73"/>
      <c r="AQ91" s="120"/>
    </row>
    <row r="92" spans="1:87" s="78" customFormat="1" ht="18.75" customHeight="1">
      <c r="A92" s="406" t="s">
        <v>29</v>
      </c>
      <c r="B92" s="406" t="s">
        <v>3</v>
      </c>
      <c r="C92" s="406" t="s">
        <v>1</v>
      </c>
      <c r="D92" s="402" t="s">
        <v>30</v>
      </c>
      <c r="E92" s="406" t="s">
        <v>31</v>
      </c>
      <c r="F92" s="137">
        <f>+E91</f>
        <v>42036</v>
      </c>
      <c r="G92" s="137">
        <f t="shared" ref="G92:AG92" si="44">F92+1</f>
        <v>42037</v>
      </c>
      <c r="H92" s="137">
        <f t="shared" si="44"/>
        <v>42038</v>
      </c>
      <c r="I92" s="137">
        <f t="shared" si="44"/>
        <v>42039</v>
      </c>
      <c r="J92" s="137">
        <f t="shared" si="44"/>
        <v>42040</v>
      </c>
      <c r="K92" s="137">
        <f t="shared" si="44"/>
        <v>42041</v>
      </c>
      <c r="L92" s="137">
        <f t="shared" si="44"/>
        <v>42042</v>
      </c>
      <c r="M92" s="137">
        <f t="shared" si="44"/>
        <v>42043</v>
      </c>
      <c r="N92" s="137">
        <f t="shared" si="44"/>
        <v>42044</v>
      </c>
      <c r="O92" s="137">
        <f t="shared" si="44"/>
        <v>42045</v>
      </c>
      <c r="P92" s="137">
        <f t="shared" si="44"/>
        <v>42046</v>
      </c>
      <c r="Q92" s="137">
        <f t="shared" si="44"/>
        <v>42047</v>
      </c>
      <c r="R92" s="137">
        <f t="shared" si="44"/>
        <v>42048</v>
      </c>
      <c r="S92" s="137">
        <f t="shared" si="44"/>
        <v>42049</v>
      </c>
      <c r="T92" s="137">
        <f t="shared" si="44"/>
        <v>42050</v>
      </c>
      <c r="U92" s="137">
        <f t="shared" si="44"/>
        <v>42051</v>
      </c>
      <c r="V92" s="137">
        <f t="shared" si="44"/>
        <v>42052</v>
      </c>
      <c r="W92" s="137">
        <f t="shared" si="44"/>
        <v>42053</v>
      </c>
      <c r="X92" s="137">
        <f t="shared" si="44"/>
        <v>42054</v>
      </c>
      <c r="Y92" s="137">
        <f t="shared" si="44"/>
        <v>42055</v>
      </c>
      <c r="Z92" s="137">
        <f t="shared" si="44"/>
        <v>42056</v>
      </c>
      <c r="AA92" s="137">
        <f t="shared" si="44"/>
        <v>42057</v>
      </c>
      <c r="AB92" s="137">
        <f t="shared" si="44"/>
        <v>42058</v>
      </c>
      <c r="AC92" s="137">
        <f t="shared" si="44"/>
        <v>42059</v>
      </c>
      <c r="AD92" s="137">
        <f t="shared" si="44"/>
        <v>42060</v>
      </c>
      <c r="AE92" s="137">
        <f t="shared" si="44"/>
        <v>42061</v>
      </c>
      <c r="AF92" s="137">
        <f t="shared" si="44"/>
        <v>42062</v>
      </c>
      <c r="AG92" s="137">
        <f t="shared" si="44"/>
        <v>42063</v>
      </c>
      <c r="AH92" s="408" t="s">
        <v>15</v>
      </c>
      <c r="AI92" s="409"/>
      <c r="AJ92" s="410"/>
      <c r="AK92" s="400" t="s">
        <v>47</v>
      </c>
      <c r="AL92" s="400" t="s">
        <v>43</v>
      </c>
      <c r="AM92" s="400" t="s">
        <v>44</v>
      </c>
      <c r="AN92" s="400" t="s">
        <v>45</v>
      </c>
      <c r="AO92" s="400" t="s">
        <v>46</v>
      </c>
      <c r="AP92" s="402" t="s">
        <v>11</v>
      </c>
      <c r="AQ92" s="395"/>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row>
    <row r="93" spans="1:87" s="78" customFormat="1" ht="47.25" customHeight="1">
      <c r="A93" s="403"/>
      <c r="B93" s="403"/>
      <c r="C93" s="403"/>
      <c r="D93" s="403"/>
      <c r="E93" s="407"/>
      <c r="F93" s="138" t="str">
        <f>CHOOSE(WEEKDAY(F92),"C.Nhật","T.Hai","T.Ba","T.Tư","T.Năm","T.Sáu","T.Bảy")</f>
        <v>C.Nhật</v>
      </c>
      <c r="G93" s="138" t="str">
        <f t="shared" ref="G93:AG93" si="45">CHOOSE(WEEKDAY(G92),"C.Nhật","T.Hai","T.Ba","T.Tư","T.Năm","T.Sáu","T.Bảy")</f>
        <v>T.Hai</v>
      </c>
      <c r="H93" s="138" t="str">
        <f t="shared" si="45"/>
        <v>T.Ba</v>
      </c>
      <c r="I93" s="138" t="str">
        <f t="shared" si="45"/>
        <v>T.Tư</v>
      </c>
      <c r="J93" s="138" t="str">
        <f t="shared" si="45"/>
        <v>T.Năm</v>
      </c>
      <c r="K93" s="138" t="str">
        <f t="shared" si="45"/>
        <v>T.Sáu</v>
      </c>
      <c r="L93" s="138" t="str">
        <f t="shared" si="45"/>
        <v>T.Bảy</v>
      </c>
      <c r="M93" s="138" t="str">
        <f t="shared" si="45"/>
        <v>C.Nhật</v>
      </c>
      <c r="N93" s="138" t="str">
        <f t="shared" si="45"/>
        <v>T.Hai</v>
      </c>
      <c r="O93" s="138" t="str">
        <f t="shared" si="45"/>
        <v>T.Ba</v>
      </c>
      <c r="P93" s="138" t="str">
        <f t="shared" si="45"/>
        <v>T.Tư</v>
      </c>
      <c r="Q93" s="138" t="str">
        <f t="shared" si="45"/>
        <v>T.Năm</v>
      </c>
      <c r="R93" s="138" t="str">
        <f t="shared" si="45"/>
        <v>T.Sáu</v>
      </c>
      <c r="S93" s="138" t="str">
        <f t="shared" si="45"/>
        <v>T.Bảy</v>
      </c>
      <c r="T93" s="138" t="str">
        <f t="shared" si="45"/>
        <v>C.Nhật</v>
      </c>
      <c r="U93" s="138" t="str">
        <f t="shared" si="45"/>
        <v>T.Hai</v>
      </c>
      <c r="V93" s="138" t="str">
        <f t="shared" si="45"/>
        <v>T.Ba</v>
      </c>
      <c r="W93" s="138" t="str">
        <f t="shared" si="45"/>
        <v>T.Tư</v>
      </c>
      <c r="X93" s="138" t="str">
        <f t="shared" si="45"/>
        <v>T.Năm</v>
      </c>
      <c r="Y93" s="138" t="str">
        <f t="shared" si="45"/>
        <v>T.Sáu</v>
      </c>
      <c r="Z93" s="138" t="str">
        <f t="shared" si="45"/>
        <v>T.Bảy</v>
      </c>
      <c r="AA93" s="138" t="str">
        <f t="shared" si="45"/>
        <v>C.Nhật</v>
      </c>
      <c r="AB93" s="138" t="str">
        <f t="shared" si="45"/>
        <v>T.Hai</v>
      </c>
      <c r="AC93" s="138" t="str">
        <f t="shared" si="45"/>
        <v>T.Ba</v>
      </c>
      <c r="AD93" s="138" t="str">
        <f t="shared" si="45"/>
        <v>T.Tư</v>
      </c>
      <c r="AE93" s="138" t="str">
        <f t="shared" si="45"/>
        <v>T.Năm</v>
      </c>
      <c r="AF93" s="138" t="str">
        <f t="shared" si="45"/>
        <v>T.Sáu</v>
      </c>
      <c r="AG93" s="138" t="str">
        <f t="shared" si="45"/>
        <v>T.Bảy</v>
      </c>
      <c r="AH93" s="112" t="s">
        <v>16</v>
      </c>
      <c r="AI93" s="112" t="s">
        <v>32</v>
      </c>
      <c r="AJ93" s="116" t="s">
        <v>17</v>
      </c>
      <c r="AK93" s="401"/>
      <c r="AL93" s="401"/>
      <c r="AM93" s="401"/>
      <c r="AN93" s="401"/>
      <c r="AO93" s="401"/>
      <c r="AP93" s="403"/>
      <c r="AQ93" s="395"/>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row>
    <row r="94" spans="1:87" s="78" customFormat="1" ht="12.75" customHeight="1">
      <c r="A94" s="151">
        <v>1</v>
      </c>
      <c r="B94" s="151">
        <v>2</v>
      </c>
      <c r="C94" s="151">
        <v>3</v>
      </c>
      <c r="D94" s="151">
        <v>4</v>
      </c>
      <c r="E94" s="151">
        <v>5</v>
      </c>
      <c r="F94" s="151">
        <v>6</v>
      </c>
      <c r="G94" s="151">
        <v>7</v>
      </c>
      <c r="H94" s="151">
        <v>8</v>
      </c>
      <c r="I94" s="151">
        <v>9</v>
      </c>
      <c r="J94" s="151">
        <v>10</v>
      </c>
      <c r="K94" s="151">
        <v>11</v>
      </c>
      <c r="L94" s="151">
        <v>12</v>
      </c>
      <c r="M94" s="151">
        <v>13</v>
      </c>
      <c r="N94" s="151">
        <v>14</v>
      </c>
      <c r="O94" s="151">
        <v>15</v>
      </c>
      <c r="P94" s="151">
        <v>16</v>
      </c>
      <c r="Q94" s="151">
        <v>17</v>
      </c>
      <c r="R94" s="151">
        <v>18</v>
      </c>
      <c r="S94" s="151">
        <v>19</v>
      </c>
      <c r="T94" s="151">
        <v>20</v>
      </c>
      <c r="U94" s="151">
        <v>21</v>
      </c>
      <c r="V94" s="151">
        <v>22</v>
      </c>
      <c r="W94" s="151">
        <v>23</v>
      </c>
      <c r="X94" s="151">
        <v>24</v>
      </c>
      <c r="Y94" s="151">
        <v>25</v>
      </c>
      <c r="Z94" s="151">
        <v>26</v>
      </c>
      <c r="AA94" s="151">
        <v>27</v>
      </c>
      <c r="AB94" s="151">
        <v>28</v>
      </c>
      <c r="AC94" s="151">
        <v>29</v>
      </c>
      <c r="AD94" s="151">
        <v>30</v>
      </c>
      <c r="AE94" s="151">
        <v>31</v>
      </c>
      <c r="AF94" s="151">
        <v>32</v>
      </c>
      <c r="AG94" s="151">
        <v>33</v>
      </c>
      <c r="AH94" s="151">
        <v>34</v>
      </c>
      <c r="AI94" s="151">
        <v>35</v>
      </c>
      <c r="AJ94" s="151">
        <v>36</v>
      </c>
      <c r="AK94" s="151">
        <v>37</v>
      </c>
      <c r="AL94" s="151">
        <v>38</v>
      </c>
      <c r="AM94" s="151">
        <v>39</v>
      </c>
      <c r="AN94" s="151">
        <v>40</v>
      </c>
      <c r="AO94" s="151">
        <v>41</v>
      </c>
      <c r="AP94" s="151">
        <v>42</v>
      </c>
      <c r="AQ94" s="286"/>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row>
    <row r="95" spans="1:87" s="78" customFormat="1" ht="18" customHeight="1">
      <c r="A95" s="386">
        <v>1</v>
      </c>
      <c r="B95" s="386" t="s">
        <v>96</v>
      </c>
      <c r="C95" s="374" t="str">
        <f>VLOOKUP(B95,DS,2,0)</f>
        <v xml:space="preserve"> Lâm Thị Mộng Kiều </v>
      </c>
      <c r="D95" s="376" t="str">
        <f>VLOOKUP(B95,DS,3,0)</f>
        <v>Công nhân</v>
      </c>
      <c r="E95" s="79" t="s">
        <v>33</v>
      </c>
      <c r="F95" s="193"/>
      <c r="G95" s="193">
        <v>8</v>
      </c>
      <c r="H95" s="193">
        <v>8</v>
      </c>
      <c r="I95" s="193">
        <v>8</v>
      </c>
      <c r="J95" s="193">
        <v>8</v>
      </c>
      <c r="K95" s="193">
        <v>8</v>
      </c>
      <c r="L95" s="193">
        <v>8</v>
      </c>
      <c r="M95" s="193"/>
      <c r="N95" s="193">
        <v>8</v>
      </c>
      <c r="O95" s="193">
        <v>8</v>
      </c>
      <c r="P95" s="193">
        <v>8</v>
      </c>
      <c r="Q95" s="193">
        <v>8</v>
      </c>
      <c r="R95" s="193">
        <v>8</v>
      </c>
      <c r="S95" s="193">
        <v>8</v>
      </c>
      <c r="T95" s="193"/>
      <c r="U95" s="193"/>
      <c r="V95" s="193"/>
      <c r="W95" s="193"/>
      <c r="X95" s="193"/>
      <c r="Y95" s="193"/>
      <c r="Z95" s="193"/>
      <c r="AA95" s="193"/>
      <c r="AB95" s="193"/>
      <c r="AC95" s="193">
        <v>8</v>
      </c>
      <c r="AD95" s="193">
        <v>8</v>
      </c>
      <c r="AE95" s="193">
        <v>8</v>
      </c>
      <c r="AF95" s="193">
        <v>8</v>
      </c>
      <c r="AG95" s="193">
        <v>8</v>
      </c>
      <c r="AH95" s="378">
        <f>((SUM(C95:AG95))/8)-(SUMIF($F$6:$AJ$6,"C.Nhật",C95:AG95)/8)</f>
        <v>15</v>
      </c>
      <c r="AI95" s="378">
        <f>SUM(C96:AG96)/8*1.5</f>
        <v>0</v>
      </c>
      <c r="AJ95" s="380">
        <f>SUMIF($F$6:$AJ$6,"C.Nhật",$F95:$AJ96)/8*2</f>
        <v>0</v>
      </c>
      <c r="AK95" s="382">
        <f t="shared" ref="AK95:AK165" si="46">SUM(AH95:AJ96)</f>
        <v>15</v>
      </c>
      <c r="AL95" s="384">
        <v>0</v>
      </c>
      <c r="AM95" s="382"/>
      <c r="AN95" s="382"/>
      <c r="AO95" s="382"/>
      <c r="AP95" s="372"/>
      <c r="AQ95" s="286"/>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row>
    <row r="96" spans="1:87"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379"/>
      <c r="AI96" s="379"/>
      <c r="AJ96" s="381"/>
      <c r="AK96" s="383"/>
      <c r="AL96" s="385"/>
      <c r="AM96" s="383"/>
      <c r="AN96" s="383"/>
      <c r="AO96" s="383"/>
      <c r="AP96" s="373"/>
      <c r="AQ96" s="286"/>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row>
    <row r="97" spans="1:87" s="78" customFormat="1" ht="18" customHeight="1">
      <c r="A97" s="386">
        <f>A95+1</f>
        <v>2</v>
      </c>
      <c r="B97" s="386" t="s">
        <v>97</v>
      </c>
      <c r="C97" s="374" t="str">
        <f>VLOOKUP(B97,DS,2,0)</f>
        <v>Huỳnh Thị Hường</v>
      </c>
      <c r="D97" s="376" t="str">
        <f>VLOOKUP(B97,DS,3,0)</f>
        <v>Công nhân</v>
      </c>
      <c r="E97" s="79" t="s">
        <v>33</v>
      </c>
      <c r="F97" s="193"/>
      <c r="G97" s="193">
        <v>8</v>
      </c>
      <c r="H97" s="193">
        <v>8</v>
      </c>
      <c r="I97" s="193">
        <v>8</v>
      </c>
      <c r="J97" s="193">
        <v>8</v>
      </c>
      <c r="K97" s="193">
        <v>8</v>
      </c>
      <c r="L97" s="193">
        <v>8</v>
      </c>
      <c r="M97" s="193"/>
      <c r="N97" s="193">
        <v>8</v>
      </c>
      <c r="O97" s="193">
        <v>8</v>
      </c>
      <c r="P97" s="193">
        <v>8</v>
      </c>
      <c r="Q97" s="193">
        <v>8</v>
      </c>
      <c r="R97" s="193">
        <v>8</v>
      </c>
      <c r="S97" s="193">
        <v>8</v>
      </c>
      <c r="T97" s="193"/>
      <c r="U97" s="193"/>
      <c r="V97" s="193"/>
      <c r="W97" s="193"/>
      <c r="X97" s="193"/>
      <c r="Y97" s="193"/>
      <c r="Z97" s="193"/>
      <c r="AA97" s="193"/>
      <c r="AB97" s="193"/>
      <c r="AC97" s="193">
        <v>8</v>
      </c>
      <c r="AD97" s="193">
        <v>8</v>
      </c>
      <c r="AE97" s="193">
        <v>8</v>
      </c>
      <c r="AF97" s="193">
        <v>8</v>
      </c>
      <c r="AG97" s="193">
        <v>8</v>
      </c>
      <c r="AH97" s="378">
        <f t="shared" ref="AH97" si="47">((SUM(C97:AG97))/8)-(SUMIF($F$6:$AJ$6,"C.Nhật",C97:AG97)/8)</f>
        <v>15</v>
      </c>
      <c r="AI97" s="378">
        <f t="shared" ref="AI97" si="48">SUM(C98:AG98)/8*1.5</f>
        <v>0</v>
      </c>
      <c r="AJ97" s="380">
        <f t="shared" ref="AJ97" si="49">SUMIF($F$6:$AJ$6,"C.Nhật",$F97:$AJ98)/8*2</f>
        <v>0</v>
      </c>
      <c r="AK97" s="382">
        <f t="shared" si="46"/>
        <v>15</v>
      </c>
      <c r="AL97" s="384">
        <v>0</v>
      </c>
      <c r="AM97" s="382"/>
      <c r="AN97" s="382"/>
      <c r="AO97" s="382"/>
      <c r="AP97" s="372"/>
      <c r="AQ97" s="286"/>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row>
    <row r="98" spans="1:87"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379"/>
      <c r="AI98" s="379"/>
      <c r="AJ98" s="381"/>
      <c r="AK98" s="383"/>
      <c r="AL98" s="385"/>
      <c r="AM98" s="383"/>
      <c r="AN98" s="383"/>
      <c r="AO98" s="383"/>
      <c r="AP98" s="373"/>
      <c r="AQ98" s="286"/>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row>
    <row r="99" spans="1:87" s="78" customFormat="1" ht="18" customHeight="1">
      <c r="A99" s="386">
        <f>A97+1</f>
        <v>3</v>
      </c>
      <c r="B99" s="386" t="s">
        <v>98</v>
      </c>
      <c r="C99" s="374" t="str">
        <f>VLOOKUP(B99,DS,2,0)</f>
        <v>Nguyễn Thị Rong</v>
      </c>
      <c r="D99" s="376" t="str">
        <f>VLOOKUP(B99,DS,3,0)</f>
        <v>Công nhân</v>
      </c>
      <c r="E99" s="79" t="s">
        <v>33</v>
      </c>
      <c r="F99" s="193"/>
      <c r="G99" s="193">
        <v>8</v>
      </c>
      <c r="H99" s="193">
        <v>8</v>
      </c>
      <c r="I99" s="193">
        <v>8</v>
      </c>
      <c r="J99" s="193">
        <v>8</v>
      </c>
      <c r="K99" s="193">
        <v>8</v>
      </c>
      <c r="L99" s="193">
        <v>8</v>
      </c>
      <c r="M99" s="193"/>
      <c r="N99" s="193">
        <v>8</v>
      </c>
      <c r="O99" s="193">
        <v>8</v>
      </c>
      <c r="P99" s="193">
        <v>8</v>
      </c>
      <c r="Q99" s="193">
        <v>8</v>
      </c>
      <c r="R99" s="193">
        <v>8</v>
      </c>
      <c r="S99" s="193">
        <v>8</v>
      </c>
      <c r="T99" s="193"/>
      <c r="U99" s="193"/>
      <c r="V99" s="193"/>
      <c r="W99" s="193"/>
      <c r="X99" s="193"/>
      <c r="Y99" s="193"/>
      <c r="Z99" s="193"/>
      <c r="AA99" s="193"/>
      <c r="AB99" s="193"/>
      <c r="AC99" s="193">
        <v>8</v>
      </c>
      <c r="AD99" s="193">
        <v>8</v>
      </c>
      <c r="AE99" s="193">
        <v>8</v>
      </c>
      <c r="AF99" s="193">
        <v>8</v>
      </c>
      <c r="AG99" s="193">
        <v>8</v>
      </c>
      <c r="AH99" s="378">
        <f t="shared" ref="AH99" si="50">((SUM(C99:AG99))/8)-(SUMIF($F$6:$AJ$6,"C.Nhật",C99:AG99)/8)</f>
        <v>15</v>
      </c>
      <c r="AI99" s="378">
        <f t="shared" ref="AI99" si="51">SUM(C100:AG100)/8*1.5</f>
        <v>0</v>
      </c>
      <c r="AJ99" s="380">
        <f t="shared" ref="AJ99" si="52">SUMIF($F$6:$AJ$6,"C.Nhật",$F99:$AJ100)/8*2</f>
        <v>0</v>
      </c>
      <c r="AK99" s="382">
        <f t="shared" si="46"/>
        <v>15</v>
      </c>
      <c r="AL99" s="384">
        <v>0</v>
      </c>
      <c r="AM99" s="382"/>
      <c r="AN99" s="382"/>
      <c r="AO99" s="382"/>
      <c r="AP99" s="372"/>
      <c r="AQ99" s="286"/>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row>
    <row r="100" spans="1:87"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379"/>
      <c r="AI100" s="379"/>
      <c r="AJ100" s="381"/>
      <c r="AK100" s="383"/>
      <c r="AL100" s="385"/>
      <c r="AM100" s="383"/>
      <c r="AN100" s="383"/>
      <c r="AO100" s="383"/>
      <c r="AP100" s="373"/>
      <c r="AQ100" s="286"/>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row>
    <row r="101" spans="1:87" s="78" customFormat="1" ht="18" customHeight="1">
      <c r="A101" s="386">
        <f>A99+1</f>
        <v>4</v>
      </c>
      <c r="B101" s="386" t="s">
        <v>99</v>
      </c>
      <c r="C101" s="374" t="str">
        <f>VLOOKUP(B101,DS,2,0)</f>
        <v>Sơn Thị Nil</v>
      </c>
      <c r="D101" s="376" t="str">
        <f>VLOOKUP(B101,DS,3,0)</f>
        <v>Công nhân</v>
      </c>
      <c r="E101" s="79" t="s">
        <v>33</v>
      </c>
      <c r="F101" s="193"/>
      <c r="G101" s="193">
        <v>8</v>
      </c>
      <c r="H101" s="193">
        <v>8</v>
      </c>
      <c r="I101" s="193">
        <v>8</v>
      </c>
      <c r="J101" s="193">
        <v>8</v>
      </c>
      <c r="K101" s="193">
        <v>8</v>
      </c>
      <c r="L101" s="193">
        <v>8</v>
      </c>
      <c r="M101" s="193"/>
      <c r="N101" s="193">
        <v>8</v>
      </c>
      <c r="O101" s="193">
        <v>8</v>
      </c>
      <c r="P101" s="193">
        <v>8</v>
      </c>
      <c r="Q101" s="193">
        <v>8</v>
      </c>
      <c r="R101" s="193">
        <v>8</v>
      </c>
      <c r="S101" s="193">
        <v>8</v>
      </c>
      <c r="T101" s="193"/>
      <c r="U101" s="193"/>
      <c r="V101" s="193"/>
      <c r="W101" s="193"/>
      <c r="X101" s="193"/>
      <c r="Y101" s="193"/>
      <c r="Z101" s="193"/>
      <c r="AA101" s="193"/>
      <c r="AB101" s="193"/>
      <c r="AC101" s="193">
        <v>8</v>
      </c>
      <c r="AD101" s="193">
        <v>8</v>
      </c>
      <c r="AE101" s="193">
        <v>8</v>
      </c>
      <c r="AF101" s="193">
        <v>8</v>
      </c>
      <c r="AG101" s="193">
        <v>8</v>
      </c>
      <c r="AH101" s="378">
        <f t="shared" ref="AH101" si="53">((SUM(C101:AG101))/8)-(SUMIF($F$6:$AJ$6,"C.Nhật",C101:AG101)/8)</f>
        <v>15</v>
      </c>
      <c r="AI101" s="378">
        <f t="shared" ref="AI101" si="54">SUM(C102:AG102)/8*1.5</f>
        <v>0</v>
      </c>
      <c r="AJ101" s="380">
        <f t="shared" ref="AJ101" si="55">SUMIF($F$6:$AJ$6,"C.Nhật",$F101:$AJ102)/8*2</f>
        <v>0</v>
      </c>
      <c r="AK101" s="382">
        <f t="shared" si="46"/>
        <v>15</v>
      </c>
      <c r="AL101" s="384">
        <v>0</v>
      </c>
      <c r="AM101" s="382"/>
      <c r="AN101" s="382"/>
      <c r="AO101" s="382"/>
      <c r="AP101" s="372"/>
      <c r="AQ101" s="286"/>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row>
    <row r="102" spans="1:87"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379"/>
      <c r="AI102" s="379"/>
      <c r="AJ102" s="381"/>
      <c r="AK102" s="383"/>
      <c r="AL102" s="385"/>
      <c r="AM102" s="383"/>
      <c r="AN102" s="383"/>
      <c r="AO102" s="383"/>
      <c r="AP102" s="373"/>
      <c r="AQ102" s="286"/>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row>
    <row r="103" spans="1:87" s="78" customFormat="1" ht="18" customHeight="1">
      <c r="A103" s="386">
        <f>A101+1</f>
        <v>5</v>
      </c>
      <c r="B103" s="386" t="s">
        <v>100</v>
      </c>
      <c r="C103" s="374" t="str">
        <f>VLOOKUP(B103,DS,2,0)</f>
        <v>Huỳnh Thị Bé Tha</v>
      </c>
      <c r="D103" s="376" t="str">
        <f>VLOOKUP(B103,DS,3,0)</f>
        <v>Công nhân</v>
      </c>
      <c r="E103" s="79" t="s">
        <v>33</v>
      </c>
      <c r="F103" s="193"/>
      <c r="G103" s="193">
        <v>8</v>
      </c>
      <c r="H103" s="193">
        <v>8</v>
      </c>
      <c r="I103" s="193">
        <v>8</v>
      </c>
      <c r="J103" s="193">
        <v>8</v>
      </c>
      <c r="K103" s="193">
        <v>8</v>
      </c>
      <c r="L103" s="193">
        <v>8</v>
      </c>
      <c r="M103" s="193"/>
      <c r="N103" s="193">
        <v>8</v>
      </c>
      <c r="O103" s="193">
        <v>8</v>
      </c>
      <c r="P103" s="193">
        <v>8</v>
      </c>
      <c r="Q103" s="193">
        <v>8</v>
      </c>
      <c r="R103" s="193">
        <v>8</v>
      </c>
      <c r="S103" s="193">
        <v>8</v>
      </c>
      <c r="T103" s="193"/>
      <c r="U103" s="193"/>
      <c r="V103" s="193"/>
      <c r="W103" s="193"/>
      <c r="X103" s="193"/>
      <c r="Y103" s="193"/>
      <c r="Z103" s="193"/>
      <c r="AA103" s="193"/>
      <c r="AB103" s="193"/>
      <c r="AC103" s="193">
        <v>8</v>
      </c>
      <c r="AD103" s="193">
        <v>8</v>
      </c>
      <c r="AE103" s="193">
        <v>8</v>
      </c>
      <c r="AF103" s="193">
        <v>8</v>
      </c>
      <c r="AG103" s="193">
        <v>8</v>
      </c>
      <c r="AH103" s="378">
        <f t="shared" ref="AH103" si="56">((SUM(C103:AG103))/8)-(SUMIF($F$6:$AJ$6,"C.Nhật",C103:AG103)/8)</f>
        <v>15</v>
      </c>
      <c r="AI103" s="378">
        <f t="shared" ref="AI103" si="57">SUM(C104:AG104)/8*1.5</f>
        <v>0</v>
      </c>
      <c r="AJ103" s="380">
        <f t="shared" ref="AJ103" si="58">SUMIF($F$6:$AJ$6,"C.Nhật",$F103:$AJ104)/8*2</f>
        <v>0</v>
      </c>
      <c r="AK103" s="382">
        <f t="shared" si="46"/>
        <v>15</v>
      </c>
      <c r="AL103" s="384">
        <v>0</v>
      </c>
      <c r="AM103" s="382"/>
      <c r="AN103" s="382"/>
      <c r="AO103" s="382"/>
      <c r="AP103" s="372"/>
      <c r="AQ103" s="286"/>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row>
    <row r="104" spans="1:87"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379"/>
      <c r="AI104" s="379"/>
      <c r="AJ104" s="381"/>
      <c r="AK104" s="383"/>
      <c r="AL104" s="385"/>
      <c r="AM104" s="383"/>
      <c r="AN104" s="383"/>
      <c r="AO104" s="383"/>
      <c r="AP104" s="373"/>
      <c r="AQ104" s="286"/>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row>
    <row r="105" spans="1:87" s="78" customFormat="1" ht="18" customHeight="1">
      <c r="A105" s="386">
        <f>A103+1</f>
        <v>6</v>
      </c>
      <c r="B105" s="386" t="s">
        <v>101</v>
      </c>
      <c r="C105" s="374" t="str">
        <f>VLOOKUP(B105,DS,2,0)</f>
        <v>Huỳnh Thị Bé Thi</v>
      </c>
      <c r="D105" s="376" t="str">
        <f>VLOOKUP(B105,DS,3,0)</f>
        <v>Công nhân</v>
      </c>
      <c r="E105" s="79" t="s">
        <v>33</v>
      </c>
      <c r="F105" s="193"/>
      <c r="G105" s="193">
        <v>8</v>
      </c>
      <c r="H105" s="193">
        <v>8</v>
      </c>
      <c r="I105" s="193">
        <v>8</v>
      </c>
      <c r="J105" s="193">
        <v>8</v>
      </c>
      <c r="K105" s="193">
        <v>8</v>
      </c>
      <c r="L105" s="193">
        <v>8</v>
      </c>
      <c r="M105" s="193"/>
      <c r="N105" s="193">
        <v>8</v>
      </c>
      <c r="O105" s="193">
        <v>8</v>
      </c>
      <c r="P105" s="193">
        <v>8</v>
      </c>
      <c r="Q105" s="193">
        <v>8</v>
      </c>
      <c r="R105" s="193">
        <v>8</v>
      </c>
      <c r="S105" s="193">
        <v>8</v>
      </c>
      <c r="T105" s="193"/>
      <c r="U105" s="193"/>
      <c r="V105" s="193"/>
      <c r="W105" s="193"/>
      <c r="X105" s="193"/>
      <c r="Y105" s="193"/>
      <c r="Z105" s="193"/>
      <c r="AA105" s="193"/>
      <c r="AB105" s="193"/>
      <c r="AC105" s="193">
        <v>8</v>
      </c>
      <c r="AD105" s="193">
        <v>8</v>
      </c>
      <c r="AE105" s="193">
        <v>8</v>
      </c>
      <c r="AF105" s="193">
        <v>8</v>
      </c>
      <c r="AG105" s="193">
        <v>8</v>
      </c>
      <c r="AH105" s="378">
        <f t="shared" ref="AH105" si="59">((SUM(C105:AG105))/8)-(SUMIF($F$6:$AJ$6,"C.Nhật",C105:AG105)/8)</f>
        <v>15</v>
      </c>
      <c r="AI105" s="378">
        <f t="shared" ref="AI105" si="60">SUM(C106:AG106)/8*1.5</f>
        <v>0</v>
      </c>
      <c r="AJ105" s="380">
        <f t="shared" ref="AJ105" si="61">SUMIF($F$6:$AJ$6,"C.Nhật",$F105:$AJ106)/8*2</f>
        <v>0</v>
      </c>
      <c r="AK105" s="382">
        <f t="shared" si="46"/>
        <v>15</v>
      </c>
      <c r="AL105" s="384">
        <v>0</v>
      </c>
      <c r="AM105" s="382"/>
      <c r="AN105" s="382"/>
      <c r="AO105" s="382"/>
      <c r="AP105" s="372"/>
      <c r="AQ105" s="286"/>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row>
    <row r="106" spans="1:87"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379"/>
      <c r="AI106" s="379"/>
      <c r="AJ106" s="381"/>
      <c r="AK106" s="383"/>
      <c r="AL106" s="385"/>
      <c r="AM106" s="383"/>
      <c r="AN106" s="383"/>
      <c r="AO106" s="383"/>
      <c r="AP106" s="373"/>
      <c r="AQ106" s="286"/>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row>
    <row r="107" spans="1:87" s="78" customFormat="1" ht="18" customHeight="1">
      <c r="A107" s="386">
        <f>A105+1</f>
        <v>7</v>
      </c>
      <c r="B107" s="386" t="s">
        <v>102</v>
      </c>
      <c r="C107" s="374" t="str">
        <f>VLOOKUP(B107,DS,2,0)</f>
        <v>Nguyễn Thị Kim Hồng</v>
      </c>
      <c r="D107" s="376" t="str">
        <f>VLOOKUP(B107,DS,3,0)</f>
        <v>Công nhân</v>
      </c>
      <c r="E107" s="79" t="s">
        <v>33</v>
      </c>
      <c r="F107" s="193"/>
      <c r="G107" s="193">
        <v>8</v>
      </c>
      <c r="H107" s="193">
        <v>8</v>
      </c>
      <c r="I107" s="193">
        <v>8</v>
      </c>
      <c r="J107" s="193">
        <v>8</v>
      </c>
      <c r="K107" s="193">
        <v>8</v>
      </c>
      <c r="L107" s="193">
        <v>8</v>
      </c>
      <c r="M107" s="193"/>
      <c r="N107" s="193">
        <v>8</v>
      </c>
      <c r="O107" s="193">
        <v>8</v>
      </c>
      <c r="P107" s="193">
        <v>8</v>
      </c>
      <c r="Q107" s="193">
        <v>8</v>
      </c>
      <c r="R107" s="193">
        <v>8</v>
      </c>
      <c r="S107" s="193">
        <v>8</v>
      </c>
      <c r="T107" s="193"/>
      <c r="U107" s="193"/>
      <c r="V107" s="193"/>
      <c r="W107" s="193"/>
      <c r="X107" s="193"/>
      <c r="Y107" s="193"/>
      <c r="Z107" s="193"/>
      <c r="AA107" s="193"/>
      <c r="AB107" s="193"/>
      <c r="AC107" s="193">
        <v>8</v>
      </c>
      <c r="AD107" s="193">
        <v>8</v>
      </c>
      <c r="AE107" s="193">
        <v>8</v>
      </c>
      <c r="AF107" s="193">
        <v>8</v>
      </c>
      <c r="AG107" s="193">
        <v>8</v>
      </c>
      <c r="AH107" s="378">
        <f t="shared" ref="AH107" si="62">((SUM(C107:AG107))/8)-(SUMIF($F$6:$AJ$6,"C.Nhật",C107:AG107)/8)</f>
        <v>15</v>
      </c>
      <c r="AI107" s="378">
        <f t="shared" ref="AI107" si="63">SUM(C108:AG108)/8*1.5</f>
        <v>0</v>
      </c>
      <c r="AJ107" s="380">
        <f t="shared" ref="AJ107" si="64">SUMIF($F$6:$AJ$6,"C.Nhật",$F107:$AJ108)/8*2</f>
        <v>0</v>
      </c>
      <c r="AK107" s="382">
        <f t="shared" si="46"/>
        <v>15</v>
      </c>
      <c r="AL107" s="384">
        <v>0</v>
      </c>
      <c r="AM107" s="382"/>
      <c r="AN107" s="382"/>
      <c r="AO107" s="382"/>
      <c r="AP107" s="372"/>
      <c r="AQ107" s="286"/>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row>
    <row r="108" spans="1:87"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379"/>
      <c r="AI108" s="379"/>
      <c r="AJ108" s="381"/>
      <c r="AK108" s="383"/>
      <c r="AL108" s="385"/>
      <c r="AM108" s="383"/>
      <c r="AN108" s="383"/>
      <c r="AO108" s="383"/>
      <c r="AP108" s="373"/>
      <c r="AQ108" s="286"/>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row>
    <row r="109" spans="1:87" s="78" customFormat="1" ht="18" customHeight="1">
      <c r="A109" s="386">
        <v>8</v>
      </c>
      <c r="B109" s="386" t="s">
        <v>103</v>
      </c>
      <c r="C109" s="374" t="str">
        <f>VLOOKUP(B109,DS,2,0)</f>
        <v>Nguyễn Thị Lựu</v>
      </c>
      <c r="D109" s="376" t="str">
        <f>VLOOKUP(B109,DS,3,0)</f>
        <v>Công nhân</v>
      </c>
      <c r="E109" s="79" t="s">
        <v>33</v>
      </c>
      <c r="F109" s="193"/>
      <c r="G109" s="193">
        <v>8</v>
      </c>
      <c r="H109" s="193">
        <v>8</v>
      </c>
      <c r="I109" s="193">
        <v>8</v>
      </c>
      <c r="J109" s="193">
        <v>8</v>
      </c>
      <c r="K109" s="193">
        <v>8</v>
      </c>
      <c r="L109" s="193">
        <v>8</v>
      </c>
      <c r="M109" s="193"/>
      <c r="N109" s="193">
        <v>8</v>
      </c>
      <c r="O109" s="193">
        <v>8</v>
      </c>
      <c r="P109" s="193">
        <v>8</v>
      </c>
      <c r="Q109" s="193">
        <v>8</v>
      </c>
      <c r="R109" s="193">
        <v>8</v>
      </c>
      <c r="S109" s="193">
        <v>8</v>
      </c>
      <c r="T109" s="193"/>
      <c r="U109" s="193"/>
      <c r="V109" s="193"/>
      <c r="W109" s="193"/>
      <c r="X109" s="193"/>
      <c r="Y109" s="193"/>
      <c r="Z109" s="193"/>
      <c r="AA109" s="193"/>
      <c r="AB109" s="193"/>
      <c r="AC109" s="193">
        <v>8</v>
      </c>
      <c r="AD109" s="193">
        <v>8</v>
      </c>
      <c r="AE109" s="193">
        <v>8</v>
      </c>
      <c r="AF109" s="193">
        <v>8</v>
      </c>
      <c r="AG109" s="193">
        <v>8</v>
      </c>
      <c r="AH109" s="378">
        <f t="shared" ref="AH109" si="65">((SUM(C109:AG109))/8)-(SUMIF($F$6:$AJ$6,"C.Nhật",C109:AG109)/8)</f>
        <v>15</v>
      </c>
      <c r="AI109" s="378">
        <f t="shared" ref="AI109" si="66">SUM(C110:AG110)/8*1.5</f>
        <v>0</v>
      </c>
      <c r="AJ109" s="380">
        <f t="shared" ref="AJ109" si="67">SUMIF($F$6:$AJ$6,"C.Nhật",$F109:$AJ110)/8*2</f>
        <v>0</v>
      </c>
      <c r="AK109" s="382">
        <f t="shared" si="46"/>
        <v>15</v>
      </c>
      <c r="AL109" s="384">
        <v>0</v>
      </c>
      <c r="AM109" s="382"/>
      <c r="AN109" s="382"/>
      <c r="AO109" s="382"/>
      <c r="AP109" s="372"/>
      <c r="AQ109" s="286"/>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row>
    <row r="110" spans="1:87"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379"/>
      <c r="AI110" s="379"/>
      <c r="AJ110" s="381"/>
      <c r="AK110" s="383"/>
      <c r="AL110" s="385"/>
      <c r="AM110" s="383"/>
      <c r="AN110" s="383"/>
      <c r="AO110" s="383"/>
      <c r="AP110" s="373"/>
      <c r="AQ110" s="286"/>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row>
    <row r="111" spans="1:87" s="78" customFormat="1" ht="18" customHeight="1">
      <c r="A111" s="386">
        <v>9</v>
      </c>
      <c r="B111" s="386" t="s">
        <v>104</v>
      </c>
      <c r="C111" s="374" t="str">
        <f>VLOOKUP(B111,DS,2,0)</f>
        <v>Lý Thị Được</v>
      </c>
      <c r="D111" s="376" t="str">
        <f>VLOOKUP(B111,DS,3,0)</f>
        <v>Công nhân</v>
      </c>
      <c r="E111" s="79" t="s">
        <v>33</v>
      </c>
      <c r="F111" s="193"/>
      <c r="G111" s="193">
        <v>8</v>
      </c>
      <c r="H111" s="193">
        <v>8</v>
      </c>
      <c r="I111" s="193">
        <v>8</v>
      </c>
      <c r="J111" s="193">
        <v>8</v>
      </c>
      <c r="K111" s="193">
        <v>8</v>
      </c>
      <c r="L111" s="193">
        <v>8</v>
      </c>
      <c r="M111" s="193"/>
      <c r="N111" s="193">
        <v>8</v>
      </c>
      <c r="O111" s="193">
        <v>8</v>
      </c>
      <c r="P111" s="193">
        <v>8</v>
      </c>
      <c r="Q111" s="193">
        <v>8</v>
      </c>
      <c r="R111" s="193">
        <v>8</v>
      </c>
      <c r="S111" s="193">
        <v>8</v>
      </c>
      <c r="T111" s="193"/>
      <c r="U111" s="193"/>
      <c r="V111" s="193"/>
      <c r="W111" s="193"/>
      <c r="X111" s="193"/>
      <c r="Y111" s="193"/>
      <c r="Z111" s="193"/>
      <c r="AA111" s="193"/>
      <c r="AB111" s="193"/>
      <c r="AC111" s="193">
        <v>8</v>
      </c>
      <c r="AD111" s="193">
        <v>8</v>
      </c>
      <c r="AE111" s="193">
        <v>8</v>
      </c>
      <c r="AF111" s="193">
        <v>8</v>
      </c>
      <c r="AG111" s="193">
        <v>8</v>
      </c>
      <c r="AH111" s="378">
        <f t="shared" ref="AH111" si="68">((SUM(C111:AG111))/8)-(SUMIF($F$6:$AJ$6,"C.Nhật",C111:AG111)/8)</f>
        <v>15</v>
      </c>
      <c r="AI111" s="378">
        <f t="shared" ref="AI111" si="69">SUM(C112:AG112)/8*1.5</f>
        <v>0</v>
      </c>
      <c r="AJ111" s="380">
        <f t="shared" ref="AJ111" si="70">SUMIF($F$6:$AJ$6,"C.Nhật",$F111:$AJ112)/8*2</f>
        <v>0</v>
      </c>
      <c r="AK111" s="382">
        <f t="shared" si="46"/>
        <v>15</v>
      </c>
      <c r="AL111" s="384">
        <v>0</v>
      </c>
      <c r="AM111" s="382"/>
      <c r="AN111" s="382"/>
      <c r="AO111" s="382"/>
      <c r="AP111" s="372"/>
      <c r="AQ111" s="286"/>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row>
    <row r="112" spans="1:87"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379"/>
      <c r="AI112" s="379"/>
      <c r="AJ112" s="381"/>
      <c r="AK112" s="383"/>
      <c r="AL112" s="385"/>
      <c r="AM112" s="383"/>
      <c r="AN112" s="383"/>
      <c r="AO112" s="383"/>
      <c r="AP112" s="373"/>
      <c r="AQ112" s="286"/>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row>
    <row r="113" spans="1:87" s="78" customFormat="1" ht="18" customHeight="1">
      <c r="A113" s="386">
        <f>A111+1</f>
        <v>10</v>
      </c>
      <c r="B113" s="386" t="s">
        <v>105</v>
      </c>
      <c r="C113" s="374" t="str">
        <f>VLOOKUP(B113,DS,2,0)</f>
        <v>Lý La Quan</v>
      </c>
      <c r="D113" s="376" t="str">
        <f>VLOOKUP(B113,DS,3,0)</f>
        <v>Công nhân</v>
      </c>
      <c r="E113" s="79" t="s">
        <v>33</v>
      </c>
      <c r="F113" s="193"/>
      <c r="G113" s="193">
        <v>8</v>
      </c>
      <c r="H113" s="193">
        <v>8</v>
      </c>
      <c r="I113" s="193">
        <v>8</v>
      </c>
      <c r="J113" s="193">
        <v>8</v>
      </c>
      <c r="K113" s="193">
        <v>8</v>
      </c>
      <c r="L113" s="193">
        <v>8</v>
      </c>
      <c r="M113" s="193"/>
      <c r="N113" s="193">
        <v>8</v>
      </c>
      <c r="O113" s="193">
        <v>8</v>
      </c>
      <c r="P113" s="193">
        <v>8</v>
      </c>
      <c r="Q113" s="193">
        <v>8</v>
      </c>
      <c r="R113" s="193">
        <v>8</v>
      </c>
      <c r="S113" s="193">
        <v>8</v>
      </c>
      <c r="T113" s="193"/>
      <c r="U113" s="193"/>
      <c r="V113" s="193"/>
      <c r="W113" s="193"/>
      <c r="X113" s="193"/>
      <c r="Y113" s="193"/>
      <c r="Z113" s="193"/>
      <c r="AA113" s="193"/>
      <c r="AB113" s="193"/>
      <c r="AC113" s="193">
        <v>8</v>
      </c>
      <c r="AD113" s="193">
        <v>8</v>
      </c>
      <c r="AE113" s="193">
        <v>8</v>
      </c>
      <c r="AF113" s="193">
        <v>8</v>
      </c>
      <c r="AG113" s="193">
        <v>8</v>
      </c>
      <c r="AH113" s="378">
        <f t="shared" ref="AH113" si="71">((SUM(C113:AG113))/8)-(SUMIF($F$6:$AJ$6,"C.Nhật",C113:AG113)/8)</f>
        <v>15</v>
      </c>
      <c r="AI113" s="378">
        <f t="shared" ref="AI113" si="72">SUM(C114:AG114)/8*1.5</f>
        <v>0</v>
      </c>
      <c r="AJ113" s="380">
        <f t="shared" ref="AJ113" si="73">SUMIF($F$6:$AJ$6,"C.Nhật",$F113:$AJ114)/8*2</f>
        <v>0</v>
      </c>
      <c r="AK113" s="382">
        <f t="shared" si="46"/>
        <v>15</v>
      </c>
      <c r="AL113" s="384">
        <v>0</v>
      </c>
      <c r="AM113" s="382"/>
      <c r="AN113" s="382"/>
      <c r="AO113" s="382"/>
      <c r="AP113" s="372"/>
      <c r="AQ113" s="286"/>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row>
    <row r="114" spans="1:87"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379"/>
      <c r="AI114" s="379"/>
      <c r="AJ114" s="381"/>
      <c r="AK114" s="383"/>
      <c r="AL114" s="385"/>
      <c r="AM114" s="383"/>
      <c r="AN114" s="383"/>
      <c r="AO114" s="383"/>
      <c r="AP114" s="373"/>
      <c r="AQ114" s="286"/>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row>
    <row r="115" spans="1:87" s="78" customFormat="1" ht="18" customHeight="1">
      <c r="A115" s="386">
        <f>A113+1</f>
        <v>11</v>
      </c>
      <c r="B115" s="386" t="s">
        <v>106</v>
      </c>
      <c r="C115" s="374" t="str">
        <f>VLOOKUP(B115,DS,2,0)</f>
        <v>Trà Thị Soi</v>
      </c>
      <c r="D115" s="376" t="str">
        <f>VLOOKUP(B115,DS,3,0)</f>
        <v>Công nhân</v>
      </c>
      <c r="E115" s="79" t="s">
        <v>33</v>
      </c>
      <c r="F115" s="193"/>
      <c r="G115" s="193">
        <v>8</v>
      </c>
      <c r="H115" s="193">
        <v>8</v>
      </c>
      <c r="I115" s="193">
        <v>8</v>
      </c>
      <c r="J115" s="193">
        <v>8</v>
      </c>
      <c r="K115" s="193">
        <v>8</v>
      </c>
      <c r="L115" s="193">
        <v>8</v>
      </c>
      <c r="M115" s="193"/>
      <c r="N115" s="193">
        <v>8</v>
      </c>
      <c r="O115" s="193">
        <v>8</v>
      </c>
      <c r="P115" s="193">
        <v>8</v>
      </c>
      <c r="Q115" s="193">
        <v>8</v>
      </c>
      <c r="R115" s="193">
        <v>8</v>
      </c>
      <c r="S115" s="193">
        <v>8</v>
      </c>
      <c r="T115" s="193"/>
      <c r="U115" s="193"/>
      <c r="V115" s="193"/>
      <c r="W115" s="193"/>
      <c r="X115" s="193"/>
      <c r="Y115" s="193"/>
      <c r="Z115" s="193"/>
      <c r="AA115" s="193"/>
      <c r="AB115" s="193"/>
      <c r="AC115" s="193">
        <v>8</v>
      </c>
      <c r="AD115" s="193">
        <v>8</v>
      </c>
      <c r="AE115" s="193">
        <v>8</v>
      </c>
      <c r="AF115" s="193">
        <v>8</v>
      </c>
      <c r="AG115" s="193">
        <v>8</v>
      </c>
      <c r="AH115" s="378">
        <f t="shared" ref="AH115" si="74">((SUM(C115:AG115))/8)-(SUMIF($F$6:$AJ$6,"C.Nhật",C115:AG115)/8)</f>
        <v>15</v>
      </c>
      <c r="AI115" s="378">
        <f t="shared" ref="AI115" si="75">SUM(C116:AG116)/8*1.5</f>
        <v>0</v>
      </c>
      <c r="AJ115" s="380">
        <f t="shared" ref="AJ115" si="76">SUMIF($F$6:$AJ$6,"C.Nhật",$F115:$AJ116)/8*2</f>
        <v>0</v>
      </c>
      <c r="AK115" s="382">
        <f t="shared" si="46"/>
        <v>15</v>
      </c>
      <c r="AL115" s="384">
        <v>0</v>
      </c>
      <c r="AM115" s="382"/>
      <c r="AN115" s="382"/>
      <c r="AO115" s="382"/>
      <c r="AP115" s="372"/>
      <c r="AQ115" s="286"/>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row>
    <row r="116" spans="1:87"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379"/>
      <c r="AI116" s="379"/>
      <c r="AJ116" s="381"/>
      <c r="AK116" s="383"/>
      <c r="AL116" s="385"/>
      <c r="AM116" s="383"/>
      <c r="AN116" s="383"/>
      <c r="AO116" s="383"/>
      <c r="AP116" s="373"/>
      <c r="AQ116" s="286"/>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row>
    <row r="117" spans="1:87" s="78" customFormat="1" ht="18" customHeight="1">
      <c r="A117" s="386">
        <f>A115+1</f>
        <v>12</v>
      </c>
      <c r="B117" s="386" t="s">
        <v>107</v>
      </c>
      <c r="C117" s="374" t="str">
        <f>VLOOKUP(B117,DS,2,0)</f>
        <v>Nguyễn Thị Diễm Hương</v>
      </c>
      <c r="D117" s="376" t="str">
        <f>VLOOKUP(B117,DS,3,0)</f>
        <v>Công nhân</v>
      </c>
      <c r="E117" s="79" t="s">
        <v>33</v>
      </c>
      <c r="F117" s="193"/>
      <c r="G117" s="193">
        <v>8</v>
      </c>
      <c r="H117" s="193">
        <v>8</v>
      </c>
      <c r="I117" s="193">
        <v>8</v>
      </c>
      <c r="J117" s="193">
        <v>8</v>
      </c>
      <c r="K117" s="193">
        <v>8</v>
      </c>
      <c r="L117" s="193">
        <v>8</v>
      </c>
      <c r="M117" s="193"/>
      <c r="N117" s="193">
        <v>8</v>
      </c>
      <c r="O117" s="193">
        <v>8</v>
      </c>
      <c r="P117" s="193">
        <v>8</v>
      </c>
      <c r="Q117" s="193">
        <v>8</v>
      </c>
      <c r="R117" s="193">
        <v>8</v>
      </c>
      <c r="S117" s="193">
        <v>8</v>
      </c>
      <c r="T117" s="193"/>
      <c r="U117" s="193"/>
      <c r="V117" s="193"/>
      <c r="W117" s="193"/>
      <c r="X117" s="193"/>
      <c r="Y117" s="193"/>
      <c r="Z117" s="193"/>
      <c r="AA117" s="193"/>
      <c r="AB117" s="193"/>
      <c r="AC117" s="193">
        <v>8</v>
      </c>
      <c r="AD117" s="193">
        <v>8</v>
      </c>
      <c r="AE117" s="193">
        <v>8</v>
      </c>
      <c r="AF117" s="193">
        <v>8</v>
      </c>
      <c r="AG117" s="193">
        <v>8</v>
      </c>
      <c r="AH117" s="378">
        <f t="shared" ref="AH117" si="77">((SUM(C117:AG117))/8)-(SUMIF($F$6:$AJ$6,"C.Nhật",C117:AG117)/8)</f>
        <v>15</v>
      </c>
      <c r="AI117" s="378">
        <f t="shared" ref="AI117" si="78">SUM(C118:AG118)/8*1.5</f>
        <v>0</v>
      </c>
      <c r="AJ117" s="380">
        <f t="shared" ref="AJ117" si="79">SUMIF($F$6:$AJ$6,"C.Nhật",$F117:$AJ118)/8*2</f>
        <v>0</v>
      </c>
      <c r="AK117" s="382">
        <f t="shared" si="46"/>
        <v>15</v>
      </c>
      <c r="AL117" s="384">
        <v>0</v>
      </c>
      <c r="AM117" s="382"/>
      <c r="AN117" s="382"/>
      <c r="AO117" s="382"/>
      <c r="AP117" s="372"/>
      <c r="AQ117" s="286"/>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row>
    <row r="118" spans="1:87"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379"/>
      <c r="AI118" s="379"/>
      <c r="AJ118" s="381"/>
      <c r="AK118" s="383"/>
      <c r="AL118" s="385"/>
      <c r="AM118" s="383"/>
      <c r="AN118" s="383"/>
      <c r="AO118" s="383"/>
      <c r="AP118" s="373"/>
      <c r="AQ118" s="286"/>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row>
    <row r="119" spans="1:87" s="78" customFormat="1" ht="18" customHeight="1">
      <c r="A119" s="386">
        <f>A117+1</f>
        <v>13</v>
      </c>
      <c r="B119" s="386" t="s">
        <v>108</v>
      </c>
      <c r="C119" s="374" t="str">
        <f>VLOOKUP(B119,DS,2,0)</f>
        <v>Sơn Thị Muỗi Tron</v>
      </c>
      <c r="D119" s="376" t="str">
        <f>VLOOKUP(B119,DS,3,0)</f>
        <v>Công nhân</v>
      </c>
      <c r="E119" s="79" t="s">
        <v>33</v>
      </c>
      <c r="F119" s="193"/>
      <c r="G119" s="193">
        <v>8</v>
      </c>
      <c r="H119" s="193">
        <v>8</v>
      </c>
      <c r="I119" s="193">
        <v>8</v>
      </c>
      <c r="J119" s="193">
        <v>8</v>
      </c>
      <c r="K119" s="193">
        <v>8</v>
      </c>
      <c r="L119" s="193">
        <v>8</v>
      </c>
      <c r="M119" s="193"/>
      <c r="N119" s="193">
        <v>8</v>
      </c>
      <c r="O119" s="193">
        <v>8</v>
      </c>
      <c r="P119" s="193">
        <v>8</v>
      </c>
      <c r="Q119" s="193">
        <v>8</v>
      </c>
      <c r="R119" s="193">
        <v>8</v>
      </c>
      <c r="S119" s="193">
        <v>8</v>
      </c>
      <c r="T119" s="193"/>
      <c r="U119" s="193"/>
      <c r="V119" s="193"/>
      <c r="W119" s="193"/>
      <c r="X119" s="193"/>
      <c r="Y119" s="193"/>
      <c r="Z119" s="193"/>
      <c r="AA119" s="193"/>
      <c r="AB119" s="193"/>
      <c r="AC119" s="193">
        <v>8</v>
      </c>
      <c r="AD119" s="193">
        <v>8</v>
      </c>
      <c r="AE119" s="193">
        <v>8</v>
      </c>
      <c r="AF119" s="193">
        <v>8</v>
      </c>
      <c r="AG119" s="193">
        <v>8</v>
      </c>
      <c r="AH119" s="378">
        <f t="shared" ref="AH119" si="80">((SUM(C119:AG119))/8)-(SUMIF($F$6:$AJ$6,"C.Nhật",C119:AG119)/8)</f>
        <v>15</v>
      </c>
      <c r="AI119" s="378">
        <f t="shared" ref="AI119" si="81">SUM(C120:AG120)/8*1.5</f>
        <v>0</v>
      </c>
      <c r="AJ119" s="380">
        <f t="shared" ref="AJ119" si="82">SUMIF($F$6:$AJ$6,"C.Nhật",$F119:$AJ120)/8*2</f>
        <v>0</v>
      </c>
      <c r="AK119" s="382">
        <f t="shared" si="46"/>
        <v>15</v>
      </c>
      <c r="AL119" s="384">
        <v>0</v>
      </c>
      <c r="AM119" s="382"/>
      <c r="AN119" s="382"/>
      <c r="AO119" s="382"/>
      <c r="AP119" s="372"/>
      <c r="AQ119" s="286"/>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row>
    <row r="120" spans="1:87"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379"/>
      <c r="AI120" s="379"/>
      <c r="AJ120" s="381"/>
      <c r="AK120" s="383"/>
      <c r="AL120" s="385"/>
      <c r="AM120" s="383"/>
      <c r="AN120" s="383"/>
      <c r="AO120" s="383"/>
      <c r="AP120" s="373"/>
      <c r="AQ120" s="286"/>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row>
    <row r="121" spans="1:87" s="78" customFormat="1" ht="18" customHeight="1">
      <c r="A121" s="386">
        <f>A119+1</f>
        <v>14</v>
      </c>
      <c r="B121" s="386" t="s">
        <v>109</v>
      </c>
      <c r="C121" s="374" t="str">
        <f>VLOOKUP(B121,DS,2,0)</f>
        <v>Sơn Thị Thương</v>
      </c>
      <c r="D121" s="376" t="str">
        <f>VLOOKUP(B121,DS,3,0)</f>
        <v>Công nhân</v>
      </c>
      <c r="E121" s="79" t="s">
        <v>33</v>
      </c>
      <c r="F121" s="193"/>
      <c r="G121" s="193">
        <v>8</v>
      </c>
      <c r="H121" s="193">
        <v>8</v>
      </c>
      <c r="I121" s="193">
        <v>8</v>
      </c>
      <c r="J121" s="193">
        <v>8</v>
      </c>
      <c r="K121" s="193">
        <v>8</v>
      </c>
      <c r="L121" s="193">
        <v>8</v>
      </c>
      <c r="M121" s="193"/>
      <c r="N121" s="193">
        <v>8</v>
      </c>
      <c r="O121" s="193">
        <v>8</v>
      </c>
      <c r="P121" s="193">
        <v>8</v>
      </c>
      <c r="Q121" s="193">
        <v>8</v>
      </c>
      <c r="R121" s="193">
        <v>8</v>
      </c>
      <c r="S121" s="193">
        <v>8</v>
      </c>
      <c r="T121" s="193"/>
      <c r="U121" s="193"/>
      <c r="V121" s="193"/>
      <c r="W121" s="193"/>
      <c r="X121" s="193"/>
      <c r="Y121" s="193"/>
      <c r="Z121" s="193"/>
      <c r="AA121" s="193"/>
      <c r="AB121" s="193"/>
      <c r="AC121" s="193">
        <v>8</v>
      </c>
      <c r="AD121" s="193">
        <v>8</v>
      </c>
      <c r="AE121" s="193">
        <v>8</v>
      </c>
      <c r="AF121" s="193">
        <v>8</v>
      </c>
      <c r="AG121" s="193">
        <v>8</v>
      </c>
      <c r="AH121" s="378">
        <f t="shared" ref="AH121" si="83">((SUM(C121:AG121))/8)-(SUMIF($F$6:$AJ$6,"C.Nhật",C121:AG121)/8)</f>
        <v>15</v>
      </c>
      <c r="AI121" s="378">
        <f t="shared" ref="AI121" si="84">SUM(C122:AG122)/8*1.5</f>
        <v>0</v>
      </c>
      <c r="AJ121" s="380">
        <f t="shared" ref="AJ121" si="85">SUMIF($F$6:$AJ$6,"C.Nhật",$F121:$AJ122)/8*2</f>
        <v>0</v>
      </c>
      <c r="AK121" s="382">
        <f t="shared" si="46"/>
        <v>15</v>
      </c>
      <c r="AL121" s="384">
        <v>0</v>
      </c>
      <c r="AM121" s="382"/>
      <c r="AN121" s="382"/>
      <c r="AO121" s="382"/>
      <c r="AP121" s="372"/>
      <c r="AQ121" s="286"/>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row>
    <row r="122" spans="1:87"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379"/>
      <c r="AI122" s="379"/>
      <c r="AJ122" s="381"/>
      <c r="AK122" s="383"/>
      <c r="AL122" s="385"/>
      <c r="AM122" s="383"/>
      <c r="AN122" s="383"/>
      <c r="AO122" s="383"/>
      <c r="AP122" s="373"/>
      <c r="AQ122" s="286"/>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row>
    <row r="123" spans="1:87" s="78" customFormat="1" ht="18" customHeight="1">
      <c r="A123" s="386">
        <f>A121+1</f>
        <v>15</v>
      </c>
      <c r="B123" s="386" t="s">
        <v>110</v>
      </c>
      <c r="C123" s="374" t="str">
        <f>VLOOKUP(B123,DS,2,0)</f>
        <v>Thạch Thị Som Ươne</v>
      </c>
      <c r="D123" s="376" t="str">
        <f>VLOOKUP(B123,DS,3,0)</f>
        <v>Công nhân</v>
      </c>
      <c r="E123" s="79" t="s">
        <v>33</v>
      </c>
      <c r="F123" s="193"/>
      <c r="G123" s="193">
        <v>8</v>
      </c>
      <c r="H123" s="193">
        <v>8</v>
      </c>
      <c r="I123" s="193">
        <v>8</v>
      </c>
      <c r="J123" s="193">
        <v>8</v>
      </c>
      <c r="K123" s="193">
        <v>8</v>
      </c>
      <c r="L123" s="193">
        <v>8</v>
      </c>
      <c r="M123" s="193"/>
      <c r="N123" s="193">
        <v>8</v>
      </c>
      <c r="O123" s="193">
        <v>8</v>
      </c>
      <c r="P123" s="193">
        <v>8</v>
      </c>
      <c r="Q123" s="193">
        <v>8</v>
      </c>
      <c r="R123" s="193">
        <v>8</v>
      </c>
      <c r="S123" s="193">
        <v>8</v>
      </c>
      <c r="T123" s="193"/>
      <c r="U123" s="193"/>
      <c r="V123" s="193"/>
      <c r="W123" s="193"/>
      <c r="X123" s="193"/>
      <c r="Y123" s="193"/>
      <c r="Z123" s="193"/>
      <c r="AA123" s="193"/>
      <c r="AB123" s="193"/>
      <c r="AC123" s="193">
        <v>8</v>
      </c>
      <c r="AD123" s="193">
        <v>8</v>
      </c>
      <c r="AE123" s="193">
        <v>8</v>
      </c>
      <c r="AF123" s="193">
        <v>8</v>
      </c>
      <c r="AG123" s="193">
        <v>8</v>
      </c>
      <c r="AH123" s="378">
        <f t="shared" ref="AH123" si="86">((SUM(C123:AG123))/8)-(SUMIF($F$6:$AJ$6,"C.Nhật",C123:AG123)/8)</f>
        <v>15</v>
      </c>
      <c r="AI123" s="378">
        <f t="shared" ref="AI123" si="87">SUM(C124:AG124)/8*1.5</f>
        <v>0</v>
      </c>
      <c r="AJ123" s="380">
        <f t="shared" ref="AJ123" si="88">SUMIF($F$6:$AJ$6,"C.Nhật",$F123:$AJ124)/8*2</f>
        <v>0</v>
      </c>
      <c r="AK123" s="382">
        <f t="shared" si="46"/>
        <v>15</v>
      </c>
      <c r="AL123" s="384">
        <v>0</v>
      </c>
      <c r="AM123" s="382"/>
      <c r="AN123" s="382"/>
      <c r="AO123" s="382"/>
      <c r="AP123" s="372"/>
      <c r="AQ123" s="286"/>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row>
    <row r="124" spans="1:87"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379"/>
      <c r="AI124" s="379"/>
      <c r="AJ124" s="381"/>
      <c r="AK124" s="383"/>
      <c r="AL124" s="385"/>
      <c r="AM124" s="383"/>
      <c r="AN124" s="383"/>
      <c r="AO124" s="383"/>
      <c r="AP124" s="373"/>
      <c r="AQ124" s="286"/>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row>
    <row r="125" spans="1:87" s="78" customFormat="1" ht="18" customHeight="1">
      <c r="A125" s="386">
        <f>A123+1</f>
        <v>16</v>
      </c>
      <c r="B125" s="386" t="s">
        <v>111</v>
      </c>
      <c r="C125" s="374" t="str">
        <f>VLOOKUP(B125,DS,2,0)</f>
        <v>Huỳnh Thị Như</v>
      </c>
      <c r="D125" s="376" t="str">
        <f>VLOOKUP(B125,DS,3,0)</f>
        <v>Công nhân</v>
      </c>
      <c r="E125" s="79" t="s">
        <v>33</v>
      </c>
      <c r="F125" s="193"/>
      <c r="G125" s="193">
        <v>8</v>
      </c>
      <c r="H125" s="193">
        <v>8</v>
      </c>
      <c r="I125" s="193">
        <v>8</v>
      </c>
      <c r="J125" s="193">
        <v>8</v>
      </c>
      <c r="K125" s="193">
        <v>8</v>
      </c>
      <c r="L125" s="193">
        <v>8</v>
      </c>
      <c r="M125" s="193"/>
      <c r="N125" s="193">
        <v>8</v>
      </c>
      <c r="O125" s="193">
        <v>8</v>
      </c>
      <c r="P125" s="193">
        <v>8</v>
      </c>
      <c r="Q125" s="193">
        <v>8</v>
      </c>
      <c r="R125" s="193">
        <v>8</v>
      </c>
      <c r="S125" s="193">
        <v>8</v>
      </c>
      <c r="T125" s="193"/>
      <c r="U125" s="193"/>
      <c r="V125" s="193"/>
      <c r="W125" s="193"/>
      <c r="X125" s="193"/>
      <c r="Y125" s="193"/>
      <c r="Z125" s="193"/>
      <c r="AA125" s="193"/>
      <c r="AB125" s="193"/>
      <c r="AC125" s="193">
        <v>8</v>
      </c>
      <c r="AD125" s="193">
        <v>8</v>
      </c>
      <c r="AE125" s="193">
        <v>8</v>
      </c>
      <c r="AF125" s="193">
        <v>8</v>
      </c>
      <c r="AG125" s="193">
        <v>8</v>
      </c>
      <c r="AH125" s="378">
        <f t="shared" ref="AH125" si="89">((SUM(C125:AG125))/8)-(SUMIF($F$6:$AJ$6,"C.Nhật",C125:AG125)/8)</f>
        <v>15</v>
      </c>
      <c r="AI125" s="378">
        <f t="shared" ref="AI125" si="90">SUM(C126:AG126)/8*1.5</f>
        <v>0</v>
      </c>
      <c r="AJ125" s="380">
        <f t="shared" ref="AJ125" si="91">SUMIF($F$6:$AJ$6,"C.Nhật",$F125:$AJ126)/8*2</f>
        <v>0</v>
      </c>
      <c r="AK125" s="382">
        <f t="shared" si="46"/>
        <v>15</v>
      </c>
      <c r="AL125" s="384">
        <v>0</v>
      </c>
      <c r="AM125" s="382"/>
      <c r="AN125" s="382"/>
      <c r="AO125" s="382"/>
      <c r="AP125" s="372"/>
      <c r="AQ125" s="286"/>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row>
    <row r="126" spans="1:87"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379"/>
      <c r="AI126" s="379"/>
      <c r="AJ126" s="381"/>
      <c r="AK126" s="383"/>
      <c r="AL126" s="385"/>
      <c r="AM126" s="383"/>
      <c r="AN126" s="383"/>
      <c r="AO126" s="383"/>
      <c r="AP126" s="373"/>
      <c r="AQ126" s="286"/>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row>
    <row r="127" spans="1:87" s="78" customFormat="1" ht="18" customHeight="1">
      <c r="A127" s="386">
        <f>A125+1</f>
        <v>17</v>
      </c>
      <c r="B127" s="386" t="s">
        <v>112</v>
      </c>
      <c r="C127" s="374" t="str">
        <f>VLOOKUP(B127,DS,2,0)</f>
        <v>Sơn Thị Chành Ny</v>
      </c>
      <c r="D127" s="376" t="str">
        <f>VLOOKUP(B127,DS,3,0)</f>
        <v>Công nhân</v>
      </c>
      <c r="E127" s="79" t="s">
        <v>33</v>
      </c>
      <c r="F127" s="193"/>
      <c r="G127" s="193">
        <v>8</v>
      </c>
      <c r="H127" s="193">
        <v>8</v>
      </c>
      <c r="I127" s="193">
        <v>8</v>
      </c>
      <c r="J127" s="193">
        <v>8</v>
      </c>
      <c r="K127" s="193">
        <v>8</v>
      </c>
      <c r="L127" s="193">
        <v>8</v>
      </c>
      <c r="M127" s="193"/>
      <c r="N127" s="193">
        <v>8</v>
      </c>
      <c r="O127" s="193">
        <v>8</v>
      </c>
      <c r="P127" s="193">
        <v>8</v>
      </c>
      <c r="Q127" s="193">
        <v>8</v>
      </c>
      <c r="R127" s="193">
        <v>8</v>
      </c>
      <c r="S127" s="193">
        <v>8</v>
      </c>
      <c r="T127" s="193"/>
      <c r="U127" s="193"/>
      <c r="V127" s="193"/>
      <c r="W127" s="193"/>
      <c r="X127" s="193"/>
      <c r="Y127" s="193"/>
      <c r="Z127" s="193"/>
      <c r="AA127" s="193"/>
      <c r="AB127" s="193"/>
      <c r="AC127" s="193">
        <v>8</v>
      </c>
      <c r="AD127" s="193">
        <v>8</v>
      </c>
      <c r="AE127" s="193">
        <v>8</v>
      </c>
      <c r="AF127" s="193">
        <v>8</v>
      </c>
      <c r="AG127" s="193">
        <v>8</v>
      </c>
      <c r="AH127" s="378">
        <f t="shared" ref="AH127" si="92">((SUM(C127:AG127))/8)-(SUMIF($F$6:$AJ$6,"C.Nhật",C127:AG127)/8)</f>
        <v>15</v>
      </c>
      <c r="AI127" s="378">
        <f t="shared" ref="AI127" si="93">SUM(C128:AG128)/8*1.5</f>
        <v>0</v>
      </c>
      <c r="AJ127" s="380">
        <f t="shared" ref="AJ127" si="94">SUMIF($F$6:$AJ$6,"C.Nhật",$F127:$AJ128)/8*2</f>
        <v>0</v>
      </c>
      <c r="AK127" s="382">
        <f t="shared" si="46"/>
        <v>15</v>
      </c>
      <c r="AL127" s="384">
        <v>0</v>
      </c>
      <c r="AM127" s="382"/>
      <c r="AN127" s="382"/>
      <c r="AO127" s="382"/>
      <c r="AP127" s="372"/>
      <c r="AQ127" s="286"/>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row>
    <row r="128" spans="1:87"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379"/>
      <c r="AI128" s="379"/>
      <c r="AJ128" s="381"/>
      <c r="AK128" s="383"/>
      <c r="AL128" s="385"/>
      <c r="AM128" s="383"/>
      <c r="AN128" s="383"/>
      <c r="AO128" s="383"/>
      <c r="AP128" s="373"/>
      <c r="AQ128" s="286"/>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row>
    <row r="129" spans="1:87" s="78" customFormat="1" ht="18" customHeight="1">
      <c r="A129" s="386">
        <f>A127+1</f>
        <v>18</v>
      </c>
      <c r="B129" s="386" t="s">
        <v>113</v>
      </c>
      <c r="C129" s="374" t="str">
        <f>VLOOKUP(B129,DS,2,0)</f>
        <v>Sơn Thị Chành Đa</v>
      </c>
      <c r="D129" s="376" t="str">
        <f>VLOOKUP(B129,DS,3,0)</f>
        <v>Công nhân</v>
      </c>
      <c r="E129" s="79" t="s">
        <v>33</v>
      </c>
      <c r="F129" s="193"/>
      <c r="G129" s="193">
        <v>8</v>
      </c>
      <c r="H129" s="193">
        <v>8</v>
      </c>
      <c r="I129" s="193">
        <v>8</v>
      </c>
      <c r="J129" s="193">
        <v>8</v>
      </c>
      <c r="K129" s="193">
        <v>8</v>
      </c>
      <c r="L129" s="193">
        <v>8</v>
      </c>
      <c r="M129" s="193"/>
      <c r="N129" s="193">
        <v>8</v>
      </c>
      <c r="O129" s="193">
        <v>8</v>
      </c>
      <c r="P129" s="193">
        <v>8</v>
      </c>
      <c r="Q129" s="193">
        <v>8</v>
      </c>
      <c r="R129" s="193">
        <v>8</v>
      </c>
      <c r="S129" s="193">
        <v>8</v>
      </c>
      <c r="T129" s="193"/>
      <c r="U129" s="193"/>
      <c r="V129" s="193"/>
      <c r="W129" s="193"/>
      <c r="X129" s="193"/>
      <c r="Y129" s="193"/>
      <c r="Z129" s="193"/>
      <c r="AA129" s="193"/>
      <c r="AB129" s="193"/>
      <c r="AC129" s="193">
        <v>8</v>
      </c>
      <c r="AD129" s="193">
        <v>8</v>
      </c>
      <c r="AE129" s="193">
        <v>8</v>
      </c>
      <c r="AF129" s="193">
        <v>8</v>
      </c>
      <c r="AG129" s="193">
        <v>8</v>
      </c>
      <c r="AH129" s="378">
        <f t="shared" ref="AH129" si="95">((SUM(C129:AG129))/8)-(SUMIF($F$6:$AJ$6,"C.Nhật",C129:AG129)/8)</f>
        <v>15</v>
      </c>
      <c r="AI129" s="378">
        <f t="shared" ref="AI129" si="96">SUM(C130:AG130)/8*1.5</f>
        <v>0</v>
      </c>
      <c r="AJ129" s="380">
        <f t="shared" ref="AJ129" si="97">SUMIF($F$6:$AJ$6,"C.Nhật",$F129:$AJ130)/8*2</f>
        <v>0</v>
      </c>
      <c r="AK129" s="382">
        <f t="shared" si="46"/>
        <v>15</v>
      </c>
      <c r="AL129" s="384">
        <v>0</v>
      </c>
      <c r="AM129" s="382"/>
      <c r="AN129" s="382"/>
      <c r="AO129" s="382"/>
      <c r="AP129" s="372"/>
      <c r="AQ129" s="286"/>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row>
    <row r="130" spans="1:87"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379"/>
      <c r="AI130" s="379"/>
      <c r="AJ130" s="381"/>
      <c r="AK130" s="383"/>
      <c r="AL130" s="385"/>
      <c r="AM130" s="383"/>
      <c r="AN130" s="383"/>
      <c r="AO130" s="383"/>
      <c r="AP130" s="373"/>
      <c r="AQ130" s="286"/>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row>
    <row r="131" spans="1:87" s="78" customFormat="1" ht="18" customHeight="1">
      <c r="A131" s="386">
        <f>A129+1</f>
        <v>19</v>
      </c>
      <c r="B131" s="386" t="s">
        <v>114</v>
      </c>
      <c r="C131" s="374" t="str">
        <f>VLOOKUP(B131,DS,2,0)</f>
        <v>Trần Thị Bích Phượng</v>
      </c>
      <c r="D131" s="376" t="str">
        <f>VLOOKUP(B131,DS,3,0)</f>
        <v>Công nhân</v>
      </c>
      <c r="E131" s="79" t="s">
        <v>33</v>
      </c>
      <c r="F131" s="193"/>
      <c r="G131" s="193">
        <v>8</v>
      </c>
      <c r="H131" s="193">
        <v>8</v>
      </c>
      <c r="I131" s="193">
        <v>8</v>
      </c>
      <c r="J131" s="193">
        <v>8</v>
      </c>
      <c r="K131" s="193">
        <v>8</v>
      </c>
      <c r="L131" s="193">
        <v>8</v>
      </c>
      <c r="M131" s="193"/>
      <c r="N131" s="193">
        <v>8</v>
      </c>
      <c r="O131" s="193">
        <v>8</v>
      </c>
      <c r="P131" s="193">
        <v>8</v>
      </c>
      <c r="Q131" s="193">
        <v>8</v>
      </c>
      <c r="R131" s="193">
        <v>8</v>
      </c>
      <c r="S131" s="193">
        <v>8</v>
      </c>
      <c r="T131" s="193"/>
      <c r="U131" s="193"/>
      <c r="V131" s="193"/>
      <c r="W131" s="193"/>
      <c r="X131" s="193"/>
      <c r="Y131" s="193"/>
      <c r="Z131" s="193"/>
      <c r="AA131" s="193"/>
      <c r="AB131" s="193"/>
      <c r="AC131" s="193">
        <v>8</v>
      </c>
      <c r="AD131" s="193">
        <v>8</v>
      </c>
      <c r="AE131" s="193">
        <v>8</v>
      </c>
      <c r="AF131" s="193">
        <v>8</v>
      </c>
      <c r="AG131" s="193">
        <v>8</v>
      </c>
      <c r="AH131" s="378">
        <f t="shared" ref="AH131" si="98">((SUM(C131:AG131))/8)-(SUMIF($F$6:$AJ$6,"C.Nhật",C131:AG131)/8)</f>
        <v>15</v>
      </c>
      <c r="AI131" s="378">
        <f t="shared" ref="AI131" si="99">SUM(C132:AG132)/8*1.5</f>
        <v>0</v>
      </c>
      <c r="AJ131" s="380">
        <f t="shared" ref="AJ131" si="100">SUMIF($F$6:$AJ$6,"C.Nhật",$F131:$AJ132)/8*2</f>
        <v>0</v>
      </c>
      <c r="AK131" s="382">
        <f t="shared" si="46"/>
        <v>15</v>
      </c>
      <c r="AL131" s="384">
        <v>0</v>
      </c>
      <c r="AM131" s="382"/>
      <c r="AN131" s="382"/>
      <c r="AO131" s="382"/>
      <c r="AP131" s="372"/>
      <c r="AQ131" s="286"/>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row>
    <row r="132" spans="1:87"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379"/>
      <c r="AI132" s="379"/>
      <c r="AJ132" s="381"/>
      <c r="AK132" s="383"/>
      <c r="AL132" s="385"/>
      <c r="AM132" s="383"/>
      <c r="AN132" s="383"/>
      <c r="AO132" s="383"/>
      <c r="AP132" s="373"/>
      <c r="AQ132" s="286"/>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row>
    <row r="133" spans="1:87" s="78" customFormat="1" ht="18" customHeight="1">
      <c r="A133" s="386">
        <f>A131+1</f>
        <v>20</v>
      </c>
      <c r="B133" s="386" t="s">
        <v>116</v>
      </c>
      <c r="C133" s="374" t="str">
        <f>VLOOKUP(B133,DS,2,0)</f>
        <v>Lâm Thị Sà Mít</v>
      </c>
      <c r="D133" s="376" t="str">
        <f>VLOOKUP(B133,DS,3,0)</f>
        <v>Công nhân</v>
      </c>
      <c r="E133" s="79" t="s">
        <v>33</v>
      </c>
      <c r="F133" s="193"/>
      <c r="G133" s="193">
        <v>8</v>
      </c>
      <c r="H133" s="193">
        <v>8</v>
      </c>
      <c r="I133" s="193">
        <v>8</v>
      </c>
      <c r="J133" s="193">
        <v>8</v>
      </c>
      <c r="K133" s="193">
        <v>8</v>
      </c>
      <c r="L133" s="193">
        <v>8</v>
      </c>
      <c r="M133" s="193"/>
      <c r="N133" s="193">
        <v>8</v>
      </c>
      <c r="O133" s="193">
        <v>8</v>
      </c>
      <c r="P133" s="193">
        <v>8</v>
      </c>
      <c r="Q133" s="193">
        <v>8</v>
      </c>
      <c r="R133" s="193">
        <v>8</v>
      </c>
      <c r="S133" s="193">
        <v>8</v>
      </c>
      <c r="T133" s="193"/>
      <c r="U133" s="193"/>
      <c r="V133" s="193"/>
      <c r="W133" s="193"/>
      <c r="X133" s="193"/>
      <c r="Y133" s="193"/>
      <c r="Z133" s="193"/>
      <c r="AA133" s="193"/>
      <c r="AB133" s="193"/>
      <c r="AC133" s="193">
        <v>8</v>
      </c>
      <c r="AD133" s="193">
        <v>8</v>
      </c>
      <c r="AE133" s="193">
        <v>8</v>
      </c>
      <c r="AF133" s="193">
        <v>8</v>
      </c>
      <c r="AG133" s="193">
        <v>8</v>
      </c>
      <c r="AH133" s="378">
        <f t="shared" ref="AH133" si="101">((SUM(C133:AG133))/8)-(SUMIF($F$6:$AJ$6,"C.Nhật",C133:AG133)/8)</f>
        <v>15</v>
      </c>
      <c r="AI133" s="378">
        <f t="shared" ref="AI133" si="102">SUM(C134:AG134)/8*1.5</f>
        <v>0</v>
      </c>
      <c r="AJ133" s="380">
        <f t="shared" ref="AJ133" si="103">SUMIF($F$6:$AJ$6,"C.Nhật",$F133:$AJ134)/8*2</f>
        <v>0</v>
      </c>
      <c r="AK133" s="382">
        <f t="shared" si="46"/>
        <v>15</v>
      </c>
      <c r="AL133" s="384">
        <v>0</v>
      </c>
      <c r="AM133" s="382"/>
      <c r="AN133" s="382"/>
      <c r="AO133" s="382"/>
      <c r="AP133" s="372"/>
      <c r="AQ133" s="286"/>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row>
    <row r="134" spans="1:87"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379"/>
      <c r="AI134" s="379"/>
      <c r="AJ134" s="381"/>
      <c r="AK134" s="383"/>
      <c r="AL134" s="385"/>
      <c r="AM134" s="383"/>
      <c r="AN134" s="383"/>
      <c r="AO134" s="383"/>
      <c r="AP134" s="373"/>
      <c r="AQ134" s="286"/>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row>
    <row r="135" spans="1:87" s="78" customFormat="1" ht="18" customHeight="1">
      <c r="A135" s="386">
        <f>A133+1</f>
        <v>21</v>
      </c>
      <c r="B135" s="386" t="s">
        <v>117</v>
      </c>
      <c r="C135" s="374" t="str">
        <f>VLOOKUP(B135,DS,2,0)</f>
        <v>Trần Thị Toan</v>
      </c>
      <c r="D135" s="376" t="str">
        <f>VLOOKUP(B135,DS,3,0)</f>
        <v>Công nhân</v>
      </c>
      <c r="E135" s="79" t="s">
        <v>33</v>
      </c>
      <c r="F135" s="193"/>
      <c r="G135" s="193">
        <v>8</v>
      </c>
      <c r="H135" s="193">
        <v>8</v>
      </c>
      <c r="I135" s="193">
        <v>8</v>
      </c>
      <c r="J135" s="193">
        <v>8</v>
      </c>
      <c r="K135" s="193">
        <v>8</v>
      </c>
      <c r="L135" s="193">
        <v>8</v>
      </c>
      <c r="M135" s="193"/>
      <c r="N135" s="193">
        <v>8</v>
      </c>
      <c r="O135" s="193">
        <v>8</v>
      </c>
      <c r="P135" s="193">
        <v>8</v>
      </c>
      <c r="Q135" s="193">
        <v>8</v>
      </c>
      <c r="R135" s="193">
        <v>8</v>
      </c>
      <c r="S135" s="193">
        <v>8</v>
      </c>
      <c r="T135" s="193"/>
      <c r="U135" s="193"/>
      <c r="V135" s="193"/>
      <c r="W135" s="193"/>
      <c r="X135" s="193"/>
      <c r="Y135" s="193"/>
      <c r="Z135" s="193"/>
      <c r="AA135" s="193"/>
      <c r="AB135" s="193"/>
      <c r="AC135" s="193">
        <v>8</v>
      </c>
      <c r="AD135" s="193">
        <v>8</v>
      </c>
      <c r="AE135" s="193">
        <v>8</v>
      </c>
      <c r="AF135" s="193">
        <v>8</v>
      </c>
      <c r="AG135" s="193">
        <v>8</v>
      </c>
      <c r="AH135" s="378">
        <f t="shared" ref="AH135" si="104">((SUM(C135:AG135))/8)-(SUMIF($F$6:$AJ$6,"C.Nhật",C135:AG135)/8)</f>
        <v>15</v>
      </c>
      <c r="AI135" s="378">
        <f t="shared" ref="AI135" si="105">SUM(C136:AG136)/8*1.5</f>
        <v>0</v>
      </c>
      <c r="AJ135" s="380">
        <f t="shared" ref="AJ135" si="106">SUMIF($F$6:$AJ$6,"C.Nhật",$F135:$AJ136)/8*2</f>
        <v>0</v>
      </c>
      <c r="AK135" s="382">
        <f t="shared" si="46"/>
        <v>15</v>
      </c>
      <c r="AL135" s="384">
        <v>0</v>
      </c>
      <c r="AM135" s="382"/>
      <c r="AN135" s="382"/>
      <c r="AO135" s="382"/>
      <c r="AP135" s="372"/>
      <c r="AQ135" s="286"/>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row>
    <row r="136" spans="1:87"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379"/>
      <c r="AI136" s="379"/>
      <c r="AJ136" s="381"/>
      <c r="AK136" s="383"/>
      <c r="AL136" s="385"/>
      <c r="AM136" s="383"/>
      <c r="AN136" s="383"/>
      <c r="AO136" s="383"/>
      <c r="AP136" s="373"/>
      <c r="AQ136" s="286"/>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row>
    <row r="137" spans="1:87" s="78" customFormat="1" ht="18" customHeight="1">
      <c r="A137" s="386">
        <f t="shared" ref="A137" si="107">A135+1</f>
        <v>22</v>
      </c>
      <c r="B137" s="386" t="s">
        <v>118</v>
      </c>
      <c r="C137" s="374" t="str">
        <f>VLOOKUP(B137,DS,2,0)</f>
        <v>Nguyễn Hữu Nhơn</v>
      </c>
      <c r="D137" s="376" t="str">
        <f>VLOOKUP(B137,DS,3,0)</f>
        <v>Công nhân</v>
      </c>
      <c r="E137" s="79" t="s">
        <v>33</v>
      </c>
      <c r="F137" s="193"/>
      <c r="G137" s="193">
        <v>8</v>
      </c>
      <c r="H137" s="193">
        <v>8</v>
      </c>
      <c r="I137" s="193">
        <v>8</v>
      </c>
      <c r="J137" s="193">
        <v>8</v>
      </c>
      <c r="K137" s="193">
        <v>8</v>
      </c>
      <c r="L137" s="193">
        <v>8</v>
      </c>
      <c r="M137" s="193"/>
      <c r="N137" s="193">
        <v>8</v>
      </c>
      <c r="O137" s="193">
        <v>8</v>
      </c>
      <c r="P137" s="193">
        <v>8</v>
      </c>
      <c r="Q137" s="193">
        <v>8</v>
      </c>
      <c r="R137" s="193">
        <v>8</v>
      </c>
      <c r="S137" s="193">
        <v>8</v>
      </c>
      <c r="T137" s="193"/>
      <c r="U137" s="193"/>
      <c r="V137" s="193"/>
      <c r="W137" s="193"/>
      <c r="X137" s="193"/>
      <c r="Y137" s="193"/>
      <c r="Z137" s="193"/>
      <c r="AA137" s="193"/>
      <c r="AB137" s="193"/>
      <c r="AC137" s="193">
        <v>8</v>
      </c>
      <c r="AD137" s="193">
        <v>8</v>
      </c>
      <c r="AE137" s="193">
        <v>8</v>
      </c>
      <c r="AF137" s="193">
        <v>8</v>
      </c>
      <c r="AG137" s="193">
        <v>8</v>
      </c>
      <c r="AH137" s="378">
        <f t="shared" ref="AH137" si="108">((SUM(C137:AG137))/8)-(SUMIF($F$6:$AJ$6,"C.Nhật",C137:AG137)/8)</f>
        <v>15</v>
      </c>
      <c r="AI137" s="378">
        <f t="shared" ref="AI137" si="109">SUM(C138:AG138)/8*1.5</f>
        <v>0</v>
      </c>
      <c r="AJ137" s="380">
        <f t="shared" ref="AJ137" si="110">SUMIF($F$6:$AJ$6,"C.Nhật",$F137:$AJ138)/8*2</f>
        <v>0</v>
      </c>
      <c r="AK137" s="382">
        <f t="shared" si="46"/>
        <v>15</v>
      </c>
      <c r="AL137" s="384">
        <v>0</v>
      </c>
      <c r="AM137" s="382"/>
      <c r="AN137" s="382"/>
      <c r="AO137" s="382"/>
      <c r="AP137" s="372"/>
      <c r="AQ137" s="286"/>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row>
    <row r="138" spans="1:87"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379"/>
      <c r="AI138" s="379"/>
      <c r="AJ138" s="381"/>
      <c r="AK138" s="383"/>
      <c r="AL138" s="385"/>
      <c r="AM138" s="383"/>
      <c r="AN138" s="383"/>
      <c r="AO138" s="383"/>
      <c r="AP138" s="373"/>
      <c r="AQ138" s="286"/>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row>
    <row r="139" spans="1:87" s="78" customFormat="1" ht="18" customHeight="1">
      <c r="A139" s="386">
        <f t="shared" ref="A139" si="111">A137+1</f>
        <v>23</v>
      </c>
      <c r="B139" s="386" t="s">
        <v>119</v>
      </c>
      <c r="C139" s="374" t="str">
        <f>VLOOKUP(B139,DS,2,0)</f>
        <v>Huỳnh Minh Hiếu</v>
      </c>
      <c r="D139" s="376" t="str">
        <f>VLOOKUP(B139,DS,3,0)</f>
        <v>Công nhân</v>
      </c>
      <c r="E139" s="79" t="s">
        <v>33</v>
      </c>
      <c r="F139" s="193"/>
      <c r="G139" s="193">
        <v>8</v>
      </c>
      <c r="H139" s="193">
        <v>8</v>
      </c>
      <c r="I139" s="193">
        <v>8</v>
      </c>
      <c r="J139" s="193">
        <v>8</v>
      </c>
      <c r="K139" s="193">
        <v>8</v>
      </c>
      <c r="L139" s="193">
        <v>8</v>
      </c>
      <c r="M139" s="193"/>
      <c r="N139" s="193">
        <v>8</v>
      </c>
      <c r="O139" s="193">
        <v>8</v>
      </c>
      <c r="P139" s="193">
        <v>8</v>
      </c>
      <c r="Q139" s="193">
        <v>8</v>
      </c>
      <c r="R139" s="193">
        <v>8</v>
      </c>
      <c r="S139" s="193">
        <v>8</v>
      </c>
      <c r="T139" s="193"/>
      <c r="U139" s="193"/>
      <c r="V139" s="193"/>
      <c r="W139" s="193"/>
      <c r="X139" s="193"/>
      <c r="Y139" s="193"/>
      <c r="Z139" s="193"/>
      <c r="AA139" s="193"/>
      <c r="AB139" s="193"/>
      <c r="AC139" s="193">
        <v>8</v>
      </c>
      <c r="AD139" s="193">
        <v>8</v>
      </c>
      <c r="AE139" s="193">
        <v>8</v>
      </c>
      <c r="AF139" s="193">
        <v>8</v>
      </c>
      <c r="AG139" s="193">
        <v>8</v>
      </c>
      <c r="AH139" s="378">
        <f t="shared" ref="AH139" si="112">((SUM(C139:AG139))/8)-(SUMIF($F$6:$AJ$6,"C.Nhật",C139:AG139)/8)</f>
        <v>15</v>
      </c>
      <c r="AI139" s="378">
        <f t="shared" ref="AI139" si="113">SUM(C140:AG140)/8*1.5</f>
        <v>0</v>
      </c>
      <c r="AJ139" s="380">
        <f t="shared" ref="AJ139" si="114">SUMIF($F$6:$AJ$6,"C.Nhật",$F139:$AJ140)/8*2</f>
        <v>0</v>
      </c>
      <c r="AK139" s="382">
        <f t="shared" ref="AK139:AK144" si="115">SUM(AH139:AJ140)</f>
        <v>15</v>
      </c>
      <c r="AL139" s="384">
        <v>0</v>
      </c>
      <c r="AM139" s="382"/>
      <c r="AN139" s="382"/>
      <c r="AO139" s="382"/>
      <c r="AP139" s="372"/>
      <c r="AQ139" s="355"/>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row>
    <row r="140" spans="1:87"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379"/>
      <c r="AI140" s="379"/>
      <c r="AJ140" s="381"/>
      <c r="AK140" s="383"/>
      <c r="AL140" s="385"/>
      <c r="AM140" s="383"/>
      <c r="AN140" s="383"/>
      <c r="AO140" s="383"/>
      <c r="AP140" s="373"/>
      <c r="AQ140" s="355"/>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row>
    <row r="141" spans="1:87" s="78" customFormat="1" ht="18" customHeight="1">
      <c r="A141" s="386">
        <f t="shared" ref="A141" si="116">A139+1</f>
        <v>24</v>
      </c>
      <c r="B141" s="386" t="s">
        <v>120</v>
      </c>
      <c r="C141" s="374" t="str">
        <f>VLOOKUP(B141,DS,2,0)</f>
        <v>Lý Thị Sà Kha</v>
      </c>
      <c r="D141" s="376" t="str">
        <f>VLOOKUP(B141,DS,3,0)</f>
        <v>Công nhân</v>
      </c>
      <c r="E141" s="79" t="s">
        <v>33</v>
      </c>
      <c r="F141" s="193"/>
      <c r="G141" s="193">
        <v>8</v>
      </c>
      <c r="H141" s="193">
        <v>8</v>
      </c>
      <c r="I141" s="193">
        <v>8</v>
      </c>
      <c r="J141" s="193">
        <v>8</v>
      </c>
      <c r="K141" s="193">
        <v>8</v>
      </c>
      <c r="L141" s="193">
        <v>8</v>
      </c>
      <c r="M141" s="193"/>
      <c r="N141" s="193">
        <v>8</v>
      </c>
      <c r="O141" s="193">
        <v>8</v>
      </c>
      <c r="P141" s="193">
        <v>8</v>
      </c>
      <c r="Q141" s="193">
        <v>8</v>
      </c>
      <c r="R141" s="193">
        <v>8</v>
      </c>
      <c r="S141" s="193">
        <v>8</v>
      </c>
      <c r="T141" s="193"/>
      <c r="U141" s="193"/>
      <c r="V141" s="193"/>
      <c r="W141" s="193"/>
      <c r="X141" s="193"/>
      <c r="Y141" s="193"/>
      <c r="Z141" s="193"/>
      <c r="AA141" s="193"/>
      <c r="AB141" s="193"/>
      <c r="AC141" s="193">
        <v>8</v>
      </c>
      <c r="AD141" s="193">
        <v>8</v>
      </c>
      <c r="AE141" s="193">
        <v>8</v>
      </c>
      <c r="AF141" s="193">
        <v>8</v>
      </c>
      <c r="AG141" s="193">
        <v>8</v>
      </c>
      <c r="AH141" s="378">
        <f t="shared" ref="AH141" si="117">((SUM(C141:AG141))/8)-(SUMIF($F$6:$AJ$6,"C.Nhật",C141:AG141)/8)</f>
        <v>15</v>
      </c>
      <c r="AI141" s="378">
        <f t="shared" ref="AI141" si="118">SUM(C142:AG142)/8*1.5</f>
        <v>0</v>
      </c>
      <c r="AJ141" s="380">
        <f t="shared" ref="AJ141" si="119">SUMIF($F$6:$AJ$6,"C.Nhật",$F141:$AJ142)/8*2</f>
        <v>0</v>
      </c>
      <c r="AK141" s="382">
        <f t="shared" ref="AK141:AK144" si="120">SUM(AH141:AJ142)</f>
        <v>15</v>
      </c>
      <c r="AL141" s="384">
        <v>0</v>
      </c>
      <c r="AM141" s="382"/>
      <c r="AN141" s="382"/>
      <c r="AO141" s="382"/>
      <c r="AP141" s="372"/>
      <c r="AQ141" s="355"/>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row>
    <row r="142" spans="1:87"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379"/>
      <c r="AI142" s="379"/>
      <c r="AJ142" s="381"/>
      <c r="AK142" s="383"/>
      <c r="AL142" s="385"/>
      <c r="AM142" s="383"/>
      <c r="AN142" s="383"/>
      <c r="AO142" s="383"/>
      <c r="AP142" s="373"/>
      <c r="AQ142" s="355"/>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row>
    <row r="143" spans="1:87" s="78" customFormat="1" ht="18" customHeight="1">
      <c r="A143" s="386">
        <f t="shared" ref="A143" si="121">A141+1</f>
        <v>25</v>
      </c>
      <c r="B143" s="386" t="s">
        <v>121</v>
      </c>
      <c r="C143" s="374" t="str">
        <f>VLOOKUP(B143,DS,2,0)</f>
        <v>Phạm Thành Đô</v>
      </c>
      <c r="D143" s="376" t="str">
        <f>VLOOKUP(B143,DS,3,0)</f>
        <v>Công nhân</v>
      </c>
      <c r="E143" s="79" t="s">
        <v>33</v>
      </c>
      <c r="F143" s="193"/>
      <c r="G143" s="193">
        <v>8</v>
      </c>
      <c r="H143" s="193">
        <v>8</v>
      </c>
      <c r="I143" s="193">
        <v>8</v>
      </c>
      <c r="J143" s="193">
        <v>8</v>
      </c>
      <c r="K143" s="193">
        <v>8</v>
      </c>
      <c r="L143" s="193">
        <v>8</v>
      </c>
      <c r="M143" s="193"/>
      <c r="N143" s="193">
        <v>8</v>
      </c>
      <c r="O143" s="193">
        <v>8</v>
      </c>
      <c r="P143" s="193">
        <v>8</v>
      </c>
      <c r="Q143" s="193">
        <v>8</v>
      </c>
      <c r="R143" s="193">
        <v>8</v>
      </c>
      <c r="S143" s="193">
        <v>8</v>
      </c>
      <c r="T143" s="193"/>
      <c r="U143" s="193"/>
      <c r="V143" s="193"/>
      <c r="W143" s="193"/>
      <c r="X143" s="193"/>
      <c r="Y143" s="193"/>
      <c r="Z143" s="193"/>
      <c r="AA143" s="193"/>
      <c r="AB143" s="193"/>
      <c r="AC143" s="193">
        <v>8</v>
      </c>
      <c r="AD143" s="193">
        <v>8</v>
      </c>
      <c r="AE143" s="193">
        <v>8</v>
      </c>
      <c r="AF143" s="193">
        <v>8</v>
      </c>
      <c r="AG143" s="193">
        <v>8</v>
      </c>
      <c r="AH143" s="378">
        <f t="shared" ref="AH143" si="122">((SUM(C143:AG143))/8)-(SUMIF($F$6:$AJ$6,"C.Nhật",C143:AG143)/8)</f>
        <v>15</v>
      </c>
      <c r="AI143" s="378">
        <f t="shared" ref="AI143" si="123">SUM(C144:AG144)/8*1.5</f>
        <v>0</v>
      </c>
      <c r="AJ143" s="380">
        <f t="shared" ref="AJ143" si="124">SUMIF($F$6:$AJ$6,"C.Nhật",$F143:$AJ144)/8*2</f>
        <v>0</v>
      </c>
      <c r="AK143" s="382">
        <f t="shared" ref="AK143:AK144" si="125">SUM(AH143:AJ144)</f>
        <v>15</v>
      </c>
      <c r="AL143" s="384">
        <v>0</v>
      </c>
      <c r="AM143" s="382"/>
      <c r="AN143" s="382"/>
      <c r="AO143" s="382"/>
      <c r="AP143" s="372"/>
      <c r="AQ143" s="355"/>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row>
    <row r="144" spans="1:87"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379"/>
      <c r="AI144" s="379"/>
      <c r="AJ144" s="381"/>
      <c r="AK144" s="383"/>
      <c r="AL144" s="385"/>
      <c r="AM144" s="383"/>
      <c r="AN144" s="383"/>
      <c r="AO144" s="383"/>
      <c r="AP144" s="373"/>
      <c r="AQ144" s="355"/>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row>
    <row r="145" spans="1:87" s="78" customFormat="1" ht="18" customHeight="1">
      <c r="A145" s="386">
        <f t="shared" ref="A145" si="126">A143+1</f>
        <v>26</v>
      </c>
      <c r="B145" s="386" t="s">
        <v>126</v>
      </c>
      <c r="C145" s="374" t="str">
        <f>VLOOKUP(B145,DS,2,0)</f>
        <v>Nguyễn Văn Bé Hai</v>
      </c>
      <c r="D145" s="376" t="str">
        <f>VLOOKUP(B145,DS,3,0)</f>
        <v>Công nhân</v>
      </c>
      <c r="E145" s="79" t="s">
        <v>33</v>
      </c>
      <c r="F145" s="193"/>
      <c r="G145" s="193">
        <v>8</v>
      </c>
      <c r="H145" s="193">
        <v>8</v>
      </c>
      <c r="I145" s="193">
        <v>8</v>
      </c>
      <c r="J145" s="193">
        <v>8</v>
      </c>
      <c r="K145" s="193">
        <v>8</v>
      </c>
      <c r="L145" s="193">
        <v>8</v>
      </c>
      <c r="M145" s="193"/>
      <c r="N145" s="193">
        <v>8</v>
      </c>
      <c r="O145" s="193">
        <v>8</v>
      </c>
      <c r="P145" s="193">
        <v>8</v>
      </c>
      <c r="Q145" s="193">
        <v>8</v>
      </c>
      <c r="R145" s="193">
        <v>8</v>
      </c>
      <c r="S145" s="193">
        <v>8</v>
      </c>
      <c r="T145" s="193"/>
      <c r="U145" s="193"/>
      <c r="V145" s="193"/>
      <c r="W145" s="193"/>
      <c r="X145" s="193"/>
      <c r="Y145" s="193"/>
      <c r="Z145" s="193"/>
      <c r="AA145" s="193"/>
      <c r="AB145" s="193"/>
      <c r="AC145" s="193">
        <v>8</v>
      </c>
      <c r="AD145" s="193">
        <v>8</v>
      </c>
      <c r="AE145" s="193">
        <v>8</v>
      </c>
      <c r="AF145" s="193">
        <v>8</v>
      </c>
      <c r="AG145" s="193">
        <v>8</v>
      </c>
      <c r="AH145" s="378">
        <f t="shared" ref="AH145" si="127">((SUM(C145:AG145))/8)-(SUMIF($F$6:$AJ$6,"C.Nhật",C145:AG145)/8)</f>
        <v>15</v>
      </c>
      <c r="AI145" s="378">
        <f t="shared" ref="AI145" si="128">SUM(C146:AG146)/8*1.5</f>
        <v>0</v>
      </c>
      <c r="AJ145" s="380">
        <f t="shared" ref="AJ145" si="129">SUMIF($F$6:$AJ$6,"C.Nhật",$F145:$AJ146)/8*2</f>
        <v>0</v>
      </c>
      <c r="AK145" s="382">
        <f t="shared" si="46"/>
        <v>15</v>
      </c>
      <c r="AL145" s="384">
        <v>0</v>
      </c>
      <c r="AM145" s="382"/>
      <c r="AN145" s="382"/>
      <c r="AO145" s="382"/>
      <c r="AP145" s="372"/>
      <c r="AQ145" s="286"/>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row>
    <row r="146" spans="1:87"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379"/>
      <c r="AI146" s="379"/>
      <c r="AJ146" s="381"/>
      <c r="AK146" s="383"/>
      <c r="AL146" s="385"/>
      <c r="AM146" s="383"/>
      <c r="AN146" s="383"/>
      <c r="AO146" s="383"/>
      <c r="AP146" s="373"/>
      <c r="AQ146" s="286"/>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row>
    <row r="147" spans="1:87" s="78" customFormat="1" ht="18" customHeight="1">
      <c r="A147" s="386">
        <f t="shared" ref="A147" si="130">A145+1</f>
        <v>27</v>
      </c>
      <c r="B147" s="386" t="s">
        <v>127</v>
      </c>
      <c r="C147" s="374" t="str">
        <f>VLOOKUP(B147,DS,2,0)</f>
        <v>Thạch Tiền</v>
      </c>
      <c r="D147" s="376" t="str">
        <f>VLOOKUP(B147,DS,3,0)</f>
        <v>Công nhân</v>
      </c>
      <c r="E147" s="79" t="s">
        <v>33</v>
      </c>
      <c r="F147" s="193"/>
      <c r="G147" s="193">
        <v>8</v>
      </c>
      <c r="H147" s="193">
        <v>8</v>
      </c>
      <c r="I147" s="193">
        <v>8</v>
      </c>
      <c r="J147" s="193">
        <v>8</v>
      </c>
      <c r="K147" s="193">
        <v>8</v>
      </c>
      <c r="L147" s="193">
        <v>8</v>
      </c>
      <c r="M147" s="193"/>
      <c r="N147" s="193">
        <v>8</v>
      </c>
      <c r="O147" s="193">
        <v>8</v>
      </c>
      <c r="P147" s="193">
        <v>8</v>
      </c>
      <c r="Q147" s="193">
        <v>8</v>
      </c>
      <c r="R147" s="193">
        <v>8</v>
      </c>
      <c r="S147" s="193">
        <v>8</v>
      </c>
      <c r="T147" s="193"/>
      <c r="U147" s="193"/>
      <c r="V147" s="193"/>
      <c r="W147" s="193"/>
      <c r="X147" s="193"/>
      <c r="Y147" s="193"/>
      <c r="Z147" s="193"/>
      <c r="AA147" s="193"/>
      <c r="AB147" s="193"/>
      <c r="AC147" s="193">
        <v>8</v>
      </c>
      <c r="AD147" s="193">
        <v>8</v>
      </c>
      <c r="AE147" s="193">
        <v>8</v>
      </c>
      <c r="AF147" s="193">
        <v>8</v>
      </c>
      <c r="AG147" s="193">
        <v>8</v>
      </c>
      <c r="AH147" s="378">
        <f t="shared" ref="AH147" si="131">((SUM(C147:AG147))/8)-(SUMIF($F$6:$AJ$6,"C.Nhật",C147:AG147)/8)</f>
        <v>15</v>
      </c>
      <c r="AI147" s="378">
        <f t="shared" ref="AI147" si="132">SUM(C148:AG148)/8*1.5</f>
        <v>0</v>
      </c>
      <c r="AJ147" s="380">
        <f t="shared" ref="AJ147" si="133">SUMIF($F$6:$AJ$6,"C.Nhật",$F147:$AJ148)/8*2</f>
        <v>0</v>
      </c>
      <c r="AK147" s="382">
        <f t="shared" si="46"/>
        <v>15</v>
      </c>
      <c r="AL147" s="384">
        <v>0</v>
      </c>
      <c r="AM147" s="382"/>
      <c r="AN147" s="382"/>
      <c r="AO147" s="382"/>
      <c r="AP147" s="372"/>
      <c r="AQ147" s="286"/>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row>
    <row r="148" spans="1:87"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379"/>
      <c r="AI148" s="379"/>
      <c r="AJ148" s="381"/>
      <c r="AK148" s="383"/>
      <c r="AL148" s="385"/>
      <c r="AM148" s="383"/>
      <c r="AN148" s="383"/>
      <c r="AO148" s="383"/>
      <c r="AP148" s="373"/>
      <c r="AQ148" s="286"/>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row>
    <row r="149" spans="1:87" s="78" customFormat="1" ht="18" customHeight="1">
      <c r="A149" s="386">
        <f t="shared" ref="A149" si="134">A147+1</f>
        <v>28</v>
      </c>
      <c r="B149" s="386" t="s">
        <v>128</v>
      </c>
      <c r="C149" s="374" t="str">
        <f>VLOOKUP(B149,DS,2,0)</f>
        <v>Hứa Hậu</v>
      </c>
      <c r="D149" s="376" t="str">
        <f>VLOOKUP(B149,DS,3,0)</f>
        <v>Công nhân</v>
      </c>
      <c r="E149" s="79" t="s">
        <v>33</v>
      </c>
      <c r="F149" s="193"/>
      <c r="G149" s="193">
        <v>8</v>
      </c>
      <c r="H149" s="193">
        <v>8</v>
      </c>
      <c r="I149" s="193">
        <v>8</v>
      </c>
      <c r="J149" s="193">
        <v>8</v>
      </c>
      <c r="K149" s="193">
        <v>8</v>
      </c>
      <c r="L149" s="193">
        <v>8</v>
      </c>
      <c r="M149" s="193"/>
      <c r="N149" s="193">
        <v>8</v>
      </c>
      <c r="O149" s="193">
        <v>8</v>
      </c>
      <c r="P149" s="193">
        <v>8</v>
      </c>
      <c r="Q149" s="193">
        <v>8</v>
      </c>
      <c r="R149" s="193">
        <v>8</v>
      </c>
      <c r="S149" s="193">
        <v>8</v>
      </c>
      <c r="T149" s="193"/>
      <c r="U149" s="193"/>
      <c r="V149" s="193"/>
      <c r="W149" s="193"/>
      <c r="X149" s="193"/>
      <c r="Y149" s="193"/>
      <c r="Z149" s="193"/>
      <c r="AA149" s="193"/>
      <c r="AB149" s="193"/>
      <c r="AC149" s="193">
        <v>8</v>
      </c>
      <c r="AD149" s="193">
        <v>8</v>
      </c>
      <c r="AE149" s="193">
        <v>8</v>
      </c>
      <c r="AF149" s="193">
        <v>8</v>
      </c>
      <c r="AG149" s="193">
        <v>8</v>
      </c>
      <c r="AH149" s="378">
        <f t="shared" ref="AH149" si="135">((SUM(C149:AG149))/8)-(SUMIF($F$6:$AJ$6,"C.Nhật",C149:AG149)/8)</f>
        <v>15</v>
      </c>
      <c r="AI149" s="378">
        <f t="shared" ref="AI149" si="136">SUM(C150:AG150)/8*1.5</f>
        <v>0</v>
      </c>
      <c r="AJ149" s="380">
        <f t="shared" ref="AJ149" si="137">SUMIF($F$6:$AJ$6,"C.Nhật",$F149:$AJ150)/8*2</f>
        <v>0</v>
      </c>
      <c r="AK149" s="382">
        <f t="shared" si="46"/>
        <v>15</v>
      </c>
      <c r="AL149" s="384">
        <v>0</v>
      </c>
      <c r="AM149" s="382"/>
      <c r="AN149" s="382"/>
      <c r="AO149" s="382"/>
      <c r="AP149" s="372"/>
      <c r="AQ149" s="286"/>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row>
    <row r="150" spans="1:87"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379"/>
      <c r="AI150" s="379"/>
      <c r="AJ150" s="381"/>
      <c r="AK150" s="383"/>
      <c r="AL150" s="385"/>
      <c r="AM150" s="383"/>
      <c r="AN150" s="383"/>
      <c r="AO150" s="383"/>
      <c r="AP150" s="373"/>
      <c r="AQ150" s="286"/>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row>
    <row r="151" spans="1:87" s="78" customFormat="1" ht="18" customHeight="1">
      <c r="A151" s="386">
        <f t="shared" ref="A151:A161" si="138">A149+1</f>
        <v>29</v>
      </c>
      <c r="B151" s="386" t="s">
        <v>129</v>
      </c>
      <c r="C151" s="374" t="str">
        <f>VLOOKUP(B151,DS,2,0)</f>
        <v>Sơn Pép</v>
      </c>
      <c r="D151" s="376" t="str">
        <f>VLOOKUP(B151,DS,3,0)</f>
        <v>Công nhân</v>
      </c>
      <c r="E151" s="79" t="s">
        <v>33</v>
      </c>
      <c r="F151" s="193"/>
      <c r="G151" s="193">
        <v>8</v>
      </c>
      <c r="H151" s="193">
        <v>8</v>
      </c>
      <c r="I151" s="193">
        <v>8</v>
      </c>
      <c r="J151" s="193">
        <v>8</v>
      </c>
      <c r="K151" s="193">
        <v>8</v>
      </c>
      <c r="L151" s="193">
        <v>8</v>
      </c>
      <c r="M151" s="193"/>
      <c r="N151" s="193">
        <v>8</v>
      </c>
      <c r="O151" s="193">
        <v>8</v>
      </c>
      <c r="P151" s="193">
        <v>8</v>
      </c>
      <c r="Q151" s="193">
        <v>8</v>
      </c>
      <c r="R151" s="193">
        <v>8</v>
      </c>
      <c r="S151" s="193">
        <v>8</v>
      </c>
      <c r="T151" s="193"/>
      <c r="U151" s="193"/>
      <c r="V151" s="193"/>
      <c r="W151" s="193"/>
      <c r="X151" s="193"/>
      <c r="Y151" s="193"/>
      <c r="Z151" s="193"/>
      <c r="AA151" s="193"/>
      <c r="AB151" s="193"/>
      <c r="AC151" s="193">
        <v>8</v>
      </c>
      <c r="AD151" s="193">
        <v>8</v>
      </c>
      <c r="AE151" s="193">
        <v>8</v>
      </c>
      <c r="AF151" s="193">
        <v>8</v>
      </c>
      <c r="AG151" s="193">
        <v>8</v>
      </c>
      <c r="AH151" s="378">
        <f t="shared" ref="AH151" si="139">((SUM(C151:AG151))/8)-(SUMIF($F$6:$AJ$6,"C.Nhật",C151:AG151)/8)</f>
        <v>15</v>
      </c>
      <c r="AI151" s="378">
        <f t="shared" ref="AI151" si="140">SUM(C152:AG152)/8*1.5</f>
        <v>0</v>
      </c>
      <c r="AJ151" s="380">
        <f t="shared" ref="AJ151" si="141">SUMIF($F$6:$AJ$6,"C.Nhật",$F151:$AJ152)/8*2</f>
        <v>0</v>
      </c>
      <c r="AK151" s="382">
        <f t="shared" si="46"/>
        <v>15</v>
      </c>
      <c r="AL151" s="384">
        <v>0</v>
      </c>
      <c r="AM151" s="382"/>
      <c r="AN151" s="382"/>
      <c r="AO151" s="382"/>
      <c r="AP151" s="372"/>
      <c r="AQ151" s="286"/>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row>
    <row r="152" spans="1:87"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379"/>
      <c r="AI152" s="379"/>
      <c r="AJ152" s="381"/>
      <c r="AK152" s="383"/>
      <c r="AL152" s="385"/>
      <c r="AM152" s="383"/>
      <c r="AN152" s="383"/>
      <c r="AO152" s="383"/>
      <c r="AP152" s="373"/>
      <c r="AQ152" s="286"/>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row>
    <row r="153" spans="1:87" s="78" customFormat="1" ht="18" customHeight="1">
      <c r="A153" s="386">
        <f t="shared" si="138"/>
        <v>30</v>
      </c>
      <c r="B153" s="386" t="s">
        <v>130</v>
      </c>
      <c r="C153" s="374" t="str">
        <f>VLOOKUP(B153,DS,2,0)</f>
        <v>Nguyễn Văn Tâm</v>
      </c>
      <c r="D153" s="376" t="str">
        <f>VLOOKUP(B153,DS,3,0)</f>
        <v>Công nhân</v>
      </c>
      <c r="E153" s="79" t="s">
        <v>33</v>
      </c>
      <c r="F153" s="193"/>
      <c r="G153" s="193">
        <v>8</v>
      </c>
      <c r="H153" s="193">
        <v>8</v>
      </c>
      <c r="I153" s="193">
        <v>8</v>
      </c>
      <c r="J153" s="193">
        <v>8</v>
      </c>
      <c r="K153" s="193">
        <v>8</v>
      </c>
      <c r="L153" s="193">
        <v>8</v>
      </c>
      <c r="M153" s="193"/>
      <c r="N153" s="193">
        <v>8</v>
      </c>
      <c r="O153" s="193">
        <v>8</v>
      </c>
      <c r="P153" s="193">
        <v>8</v>
      </c>
      <c r="Q153" s="193">
        <v>8</v>
      </c>
      <c r="R153" s="193">
        <v>8</v>
      </c>
      <c r="S153" s="193">
        <v>8</v>
      </c>
      <c r="T153" s="193"/>
      <c r="U153" s="193"/>
      <c r="V153" s="193"/>
      <c r="W153" s="193"/>
      <c r="X153" s="193"/>
      <c r="Y153" s="193"/>
      <c r="Z153" s="193"/>
      <c r="AA153" s="193"/>
      <c r="AB153" s="193"/>
      <c r="AC153" s="193">
        <v>8</v>
      </c>
      <c r="AD153" s="193">
        <v>8</v>
      </c>
      <c r="AE153" s="193">
        <v>8</v>
      </c>
      <c r="AF153" s="193">
        <v>8</v>
      </c>
      <c r="AG153" s="193">
        <v>8</v>
      </c>
      <c r="AH153" s="378">
        <f t="shared" ref="AH153" si="142">((SUM(C153:AG153))/8)-(SUMIF($F$6:$AJ$6,"C.Nhật",C153:AG153)/8)</f>
        <v>15</v>
      </c>
      <c r="AI153" s="378">
        <f t="shared" ref="AI153" si="143">SUM(C154:AG154)/8*1.5</f>
        <v>0</v>
      </c>
      <c r="AJ153" s="380">
        <f t="shared" ref="AJ153" si="144">SUMIF($F$6:$AJ$6,"C.Nhật",$F153:$AJ154)/8*2</f>
        <v>0</v>
      </c>
      <c r="AK153" s="382">
        <f t="shared" si="46"/>
        <v>15</v>
      </c>
      <c r="AL153" s="384">
        <v>0</v>
      </c>
      <c r="AM153" s="382"/>
      <c r="AN153" s="382"/>
      <c r="AO153" s="382"/>
      <c r="AP153" s="372"/>
      <c r="AQ153" s="286"/>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row>
    <row r="154" spans="1:87"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379"/>
      <c r="AI154" s="379"/>
      <c r="AJ154" s="381"/>
      <c r="AK154" s="383"/>
      <c r="AL154" s="385"/>
      <c r="AM154" s="383"/>
      <c r="AN154" s="383"/>
      <c r="AO154" s="383"/>
      <c r="AP154" s="373"/>
      <c r="AQ154" s="286"/>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row>
    <row r="155" spans="1:87" s="78" customFormat="1" ht="18" customHeight="1">
      <c r="A155" s="386">
        <f t="shared" si="138"/>
        <v>31</v>
      </c>
      <c r="B155" s="386" t="s">
        <v>131</v>
      </c>
      <c r="C155" s="374" t="str">
        <f>VLOOKUP(B155,DS,2,0)</f>
        <v>Sơn Lét</v>
      </c>
      <c r="D155" s="376" t="str">
        <f>VLOOKUP(B155,DS,3,0)</f>
        <v>Công nhân</v>
      </c>
      <c r="E155" s="79" t="s">
        <v>33</v>
      </c>
      <c r="F155" s="193"/>
      <c r="G155" s="193">
        <v>8</v>
      </c>
      <c r="H155" s="193">
        <v>8</v>
      </c>
      <c r="I155" s="193">
        <v>8</v>
      </c>
      <c r="J155" s="193">
        <v>8</v>
      </c>
      <c r="K155" s="193">
        <v>8</v>
      </c>
      <c r="L155" s="193">
        <v>8</v>
      </c>
      <c r="M155" s="193"/>
      <c r="N155" s="193">
        <v>8</v>
      </c>
      <c r="O155" s="193">
        <v>8</v>
      </c>
      <c r="P155" s="193">
        <v>8</v>
      </c>
      <c r="Q155" s="193">
        <v>8</v>
      </c>
      <c r="R155" s="193">
        <v>8</v>
      </c>
      <c r="S155" s="193">
        <v>8</v>
      </c>
      <c r="T155" s="193"/>
      <c r="U155" s="193"/>
      <c r="V155" s="193"/>
      <c r="W155" s="193"/>
      <c r="X155" s="193"/>
      <c r="Y155" s="193"/>
      <c r="Z155" s="193"/>
      <c r="AA155" s="193"/>
      <c r="AB155" s="193"/>
      <c r="AC155" s="193">
        <v>8</v>
      </c>
      <c r="AD155" s="193">
        <v>8</v>
      </c>
      <c r="AE155" s="193">
        <v>8</v>
      </c>
      <c r="AF155" s="193">
        <v>8</v>
      </c>
      <c r="AG155" s="193">
        <v>8</v>
      </c>
      <c r="AH155" s="378">
        <f t="shared" ref="AH155" si="145">((SUM(C155:AG155))/8)-(SUMIF($F$6:$AJ$6,"C.Nhật",C155:AG155)/8)</f>
        <v>15</v>
      </c>
      <c r="AI155" s="378">
        <f t="shared" ref="AI155" si="146">SUM(C156:AG156)/8*1.5</f>
        <v>0</v>
      </c>
      <c r="AJ155" s="380">
        <f t="shared" ref="AJ155" si="147">SUMIF($F$6:$AJ$6,"C.Nhật",$F155:$AJ156)/8*2</f>
        <v>0</v>
      </c>
      <c r="AK155" s="382">
        <f t="shared" ref="AK155:AK160" si="148">SUM(AH155:AJ156)</f>
        <v>15</v>
      </c>
      <c r="AL155" s="384">
        <v>0</v>
      </c>
      <c r="AM155" s="382"/>
      <c r="AN155" s="382"/>
      <c r="AO155" s="382"/>
      <c r="AP155" s="372"/>
      <c r="AQ155" s="355"/>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row>
    <row r="156" spans="1:87" s="78" customFormat="1" ht="18" customHeight="1">
      <c r="A156" s="387"/>
      <c r="B156" s="387"/>
      <c r="C156" s="375"/>
      <c r="D156" s="377"/>
      <c r="E156" s="81" t="s">
        <v>32</v>
      </c>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379"/>
      <c r="AI156" s="379"/>
      <c r="AJ156" s="381"/>
      <c r="AK156" s="383"/>
      <c r="AL156" s="385"/>
      <c r="AM156" s="383"/>
      <c r="AN156" s="383"/>
      <c r="AO156" s="383"/>
      <c r="AP156" s="373"/>
      <c r="AQ156" s="355"/>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row>
    <row r="157" spans="1:87" s="78" customFormat="1" ht="18" customHeight="1">
      <c r="A157" s="386">
        <f t="shared" si="138"/>
        <v>32</v>
      </c>
      <c r="B157" s="386" t="s">
        <v>132</v>
      </c>
      <c r="C157" s="374" t="str">
        <f>VLOOKUP(B157,DS,2,0)</f>
        <v>Trần Nhiên</v>
      </c>
      <c r="D157" s="376" t="str">
        <f>VLOOKUP(B157,DS,3,0)</f>
        <v>Công nhân</v>
      </c>
      <c r="E157" s="79" t="s">
        <v>33</v>
      </c>
      <c r="F157" s="193"/>
      <c r="G157" s="193">
        <v>8</v>
      </c>
      <c r="H157" s="193">
        <v>8</v>
      </c>
      <c r="I157" s="193">
        <v>8</v>
      </c>
      <c r="J157" s="193">
        <v>8</v>
      </c>
      <c r="K157" s="193">
        <v>8</v>
      </c>
      <c r="L157" s="193">
        <v>8</v>
      </c>
      <c r="M157" s="193"/>
      <c r="N157" s="193">
        <v>8</v>
      </c>
      <c r="O157" s="193">
        <v>8</v>
      </c>
      <c r="P157" s="193">
        <v>8</v>
      </c>
      <c r="Q157" s="193">
        <v>8</v>
      </c>
      <c r="R157" s="193">
        <v>8</v>
      </c>
      <c r="S157" s="193">
        <v>8</v>
      </c>
      <c r="T157" s="193"/>
      <c r="U157" s="193"/>
      <c r="V157" s="193"/>
      <c r="W157" s="193"/>
      <c r="X157" s="193"/>
      <c r="Y157" s="193"/>
      <c r="Z157" s="193"/>
      <c r="AA157" s="193"/>
      <c r="AB157" s="193"/>
      <c r="AC157" s="193">
        <v>8</v>
      </c>
      <c r="AD157" s="193">
        <v>8</v>
      </c>
      <c r="AE157" s="193">
        <v>8</v>
      </c>
      <c r="AF157" s="193">
        <v>8</v>
      </c>
      <c r="AG157" s="193">
        <v>8</v>
      </c>
      <c r="AH157" s="378">
        <f t="shared" ref="AH157" si="149">((SUM(C157:AG157))/8)-(SUMIF($F$6:$AJ$6,"C.Nhật",C157:AG157)/8)</f>
        <v>15</v>
      </c>
      <c r="AI157" s="378">
        <f t="shared" ref="AI157" si="150">SUM(C158:AG158)/8*1.5</f>
        <v>0</v>
      </c>
      <c r="AJ157" s="380">
        <f t="shared" ref="AJ157" si="151">SUMIF($F$6:$AJ$6,"C.Nhật",$F157:$AJ158)/8*2</f>
        <v>0</v>
      </c>
      <c r="AK157" s="382">
        <f t="shared" ref="AK157:AK160" si="152">SUM(AH157:AJ158)</f>
        <v>15</v>
      </c>
      <c r="AL157" s="384">
        <v>0</v>
      </c>
      <c r="AM157" s="382"/>
      <c r="AN157" s="382"/>
      <c r="AO157" s="382"/>
      <c r="AP157" s="372"/>
      <c r="AQ157" s="355"/>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row>
    <row r="158" spans="1:87" s="78" customFormat="1" ht="18" customHeight="1">
      <c r="A158" s="387"/>
      <c r="B158" s="387"/>
      <c r="C158" s="375"/>
      <c r="D158" s="377"/>
      <c r="E158" s="81" t="s">
        <v>32</v>
      </c>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379"/>
      <c r="AI158" s="379"/>
      <c r="AJ158" s="381"/>
      <c r="AK158" s="383"/>
      <c r="AL158" s="385"/>
      <c r="AM158" s="383"/>
      <c r="AN158" s="383"/>
      <c r="AO158" s="383"/>
      <c r="AP158" s="373"/>
      <c r="AQ158" s="355"/>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row>
    <row r="159" spans="1:87" s="78" customFormat="1" ht="18" customHeight="1">
      <c r="A159" s="386">
        <f t="shared" si="138"/>
        <v>33</v>
      </c>
      <c r="B159" s="386" t="s">
        <v>133</v>
      </c>
      <c r="C159" s="374" t="str">
        <f>VLOOKUP(B159,DS,2,0)</f>
        <v>Thạch Giang</v>
      </c>
      <c r="D159" s="376" t="str">
        <f>VLOOKUP(B159,DS,3,0)</f>
        <v>Công nhân</v>
      </c>
      <c r="E159" s="79" t="s">
        <v>33</v>
      </c>
      <c r="F159" s="193"/>
      <c r="G159" s="193">
        <v>8</v>
      </c>
      <c r="H159" s="193">
        <v>8</v>
      </c>
      <c r="I159" s="193">
        <v>8</v>
      </c>
      <c r="J159" s="193">
        <v>8</v>
      </c>
      <c r="K159" s="193">
        <v>8</v>
      </c>
      <c r="L159" s="193">
        <v>8</v>
      </c>
      <c r="M159" s="193"/>
      <c r="N159" s="193">
        <v>8</v>
      </c>
      <c r="O159" s="193">
        <v>8</v>
      </c>
      <c r="P159" s="193">
        <v>8</v>
      </c>
      <c r="Q159" s="193">
        <v>8</v>
      </c>
      <c r="R159" s="193">
        <v>8</v>
      </c>
      <c r="S159" s="193">
        <v>8</v>
      </c>
      <c r="T159" s="193"/>
      <c r="U159" s="193"/>
      <c r="V159" s="193"/>
      <c r="W159" s="193"/>
      <c r="X159" s="193"/>
      <c r="Y159" s="193"/>
      <c r="Z159" s="193"/>
      <c r="AA159" s="193"/>
      <c r="AB159" s="193"/>
      <c r="AC159" s="193">
        <v>8</v>
      </c>
      <c r="AD159" s="193">
        <v>8</v>
      </c>
      <c r="AE159" s="193">
        <v>8</v>
      </c>
      <c r="AF159" s="193">
        <v>8</v>
      </c>
      <c r="AG159" s="193">
        <v>8</v>
      </c>
      <c r="AH159" s="378">
        <f t="shared" ref="AH159" si="153">((SUM(C159:AG159))/8)-(SUMIF($F$6:$AJ$6,"C.Nhật",C159:AG159)/8)</f>
        <v>15</v>
      </c>
      <c r="AI159" s="378">
        <f t="shared" ref="AI159" si="154">SUM(C160:AG160)/8*1.5</f>
        <v>0</v>
      </c>
      <c r="AJ159" s="380">
        <f t="shared" ref="AJ159" si="155">SUMIF($F$6:$AJ$6,"C.Nhật",$F159:$AJ160)/8*2</f>
        <v>0</v>
      </c>
      <c r="AK159" s="382">
        <f t="shared" ref="AK159:AK160" si="156">SUM(AH159:AJ160)</f>
        <v>15</v>
      </c>
      <c r="AL159" s="384">
        <v>0</v>
      </c>
      <c r="AM159" s="382"/>
      <c r="AN159" s="382"/>
      <c r="AO159" s="382"/>
      <c r="AP159" s="372"/>
      <c r="AQ159" s="355"/>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row>
    <row r="160" spans="1:87" s="78" customFormat="1" ht="18" customHeight="1">
      <c r="A160" s="387"/>
      <c r="B160" s="387"/>
      <c r="C160" s="375"/>
      <c r="D160" s="377"/>
      <c r="E160" s="81" t="s">
        <v>32</v>
      </c>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379"/>
      <c r="AI160" s="379"/>
      <c r="AJ160" s="381"/>
      <c r="AK160" s="383"/>
      <c r="AL160" s="385"/>
      <c r="AM160" s="383"/>
      <c r="AN160" s="383"/>
      <c r="AO160" s="383"/>
      <c r="AP160" s="373"/>
      <c r="AQ160" s="355"/>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row>
    <row r="161" spans="1:87" s="78" customFormat="1" ht="18" customHeight="1">
      <c r="A161" s="386">
        <f t="shared" si="138"/>
        <v>34</v>
      </c>
      <c r="B161" s="386" t="s">
        <v>134</v>
      </c>
      <c r="C161" s="374" t="str">
        <f>VLOOKUP(B161,DS,2,0)</f>
        <v>Thạch Quyền</v>
      </c>
      <c r="D161" s="376" t="str">
        <f>VLOOKUP(B161,DS,3,0)</f>
        <v>Công nhân</v>
      </c>
      <c r="E161" s="79" t="s">
        <v>33</v>
      </c>
      <c r="F161" s="193"/>
      <c r="G161" s="193">
        <v>8</v>
      </c>
      <c r="H161" s="193">
        <v>8</v>
      </c>
      <c r="I161" s="193">
        <v>8</v>
      </c>
      <c r="J161" s="193">
        <v>8</v>
      </c>
      <c r="K161" s="193">
        <v>8</v>
      </c>
      <c r="L161" s="193">
        <v>8</v>
      </c>
      <c r="M161" s="193"/>
      <c r="N161" s="193">
        <v>8</v>
      </c>
      <c r="O161" s="193">
        <v>8</v>
      </c>
      <c r="P161" s="193">
        <v>8</v>
      </c>
      <c r="Q161" s="193">
        <v>8</v>
      </c>
      <c r="R161" s="193">
        <v>8</v>
      </c>
      <c r="S161" s="193">
        <v>8</v>
      </c>
      <c r="T161" s="193"/>
      <c r="U161" s="193"/>
      <c r="V161" s="193"/>
      <c r="W161" s="193"/>
      <c r="X161" s="193"/>
      <c r="Y161" s="193"/>
      <c r="Z161" s="193"/>
      <c r="AA161" s="193"/>
      <c r="AB161" s="193"/>
      <c r="AC161" s="193">
        <v>8</v>
      </c>
      <c r="AD161" s="193">
        <v>8</v>
      </c>
      <c r="AE161" s="193">
        <v>8</v>
      </c>
      <c r="AF161" s="193">
        <v>8</v>
      </c>
      <c r="AG161" s="193">
        <v>8</v>
      </c>
      <c r="AH161" s="378">
        <f t="shared" ref="AH161" si="157">((SUM(C161:AG161))/8)-(SUMIF($F$6:$AJ$6,"C.Nhật",C161:AG161)/8)</f>
        <v>15</v>
      </c>
      <c r="AI161" s="378">
        <f t="shared" ref="AI161" si="158">SUM(C162:AG162)/8*1.5</f>
        <v>0</v>
      </c>
      <c r="AJ161" s="380">
        <f t="shared" ref="AJ161" si="159">SUMIF($F$6:$AJ$6,"C.Nhật",$F161:$AJ162)/8*2</f>
        <v>0</v>
      </c>
      <c r="AK161" s="382">
        <f t="shared" si="46"/>
        <v>15</v>
      </c>
      <c r="AL161" s="384">
        <v>0</v>
      </c>
      <c r="AM161" s="382"/>
      <c r="AN161" s="382"/>
      <c r="AO161" s="382"/>
      <c r="AP161" s="372"/>
      <c r="AQ161" s="286"/>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row>
    <row r="162" spans="1:87" s="78" customFormat="1" ht="18" customHeight="1">
      <c r="A162" s="387"/>
      <c r="B162" s="387"/>
      <c r="C162" s="375"/>
      <c r="D162" s="377"/>
      <c r="E162" s="81" t="s">
        <v>32</v>
      </c>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379"/>
      <c r="AI162" s="379"/>
      <c r="AJ162" s="381"/>
      <c r="AK162" s="383"/>
      <c r="AL162" s="385"/>
      <c r="AM162" s="383"/>
      <c r="AN162" s="383"/>
      <c r="AO162" s="383"/>
      <c r="AP162" s="373"/>
      <c r="AQ162" s="286"/>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row>
    <row r="163" spans="1:87" s="78" customFormat="1" ht="18" customHeight="1">
      <c r="A163" s="386">
        <f t="shared" ref="A163" si="160">A161+1</f>
        <v>35</v>
      </c>
      <c r="B163" s="386" t="s">
        <v>135</v>
      </c>
      <c r="C163" s="374" t="str">
        <f>VLOOKUP(B163,DS,2,0)</f>
        <v>Lâm Lin</v>
      </c>
      <c r="D163" s="376" t="str">
        <f>VLOOKUP(B163,DS,3,0)</f>
        <v>Công nhân</v>
      </c>
      <c r="E163" s="79" t="s">
        <v>33</v>
      </c>
      <c r="F163" s="193"/>
      <c r="G163" s="193">
        <v>8</v>
      </c>
      <c r="H163" s="193">
        <v>8</v>
      </c>
      <c r="I163" s="193">
        <v>8</v>
      </c>
      <c r="J163" s="193">
        <v>8</v>
      </c>
      <c r="K163" s="193">
        <v>8</v>
      </c>
      <c r="L163" s="193">
        <v>8</v>
      </c>
      <c r="M163" s="193"/>
      <c r="N163" s="193">
        <v>8</v>
      </c>
      <c r="O163" s="193">
        <v>8</v>
      </c>
      <c r="P163" s="193">
        <v>8</v>
      </c>
      <c r="Q163" s="193">
        <v>8</v>
      </c>
      <c r="R163" s="193">
        <v>8</v>
      </c>
      <c r="S163" s="193">
        <v>8</v>
      </c>
      <c r="T163" s="193"/>
      <c r="U163" s="193"/>
      <c r="V163" s="193"/>
      <c r="W163" s="193"/>
      <c r="X163" s="193"/>
      <c r="Y163" s="193"/>
      <c r="Z163" s="193"/>
      <c r="AA163" s="193"/>
      <c r="AB163" s="193"/>
      <c r="AC163" s="193">
        <v>8</v>
      </c>
      <c r="AD163" s="193">
        <v>8</v>
      </c>
      <c r="AE163" s="193">
        <v>8</v>
      </c>
      <c r="AF163" s="193">
        <v>8</v>
      </c>
      <c r="AG163" s="193">
        <v>8</v>
      </c>
      <c r="AH163" s="378">
        <f t="shared" ref="AH163" si="161">((SUM(C163:AG163))/8)-(SUMIF($F$6:$AJ$6,"C.Nhật",C163:AG163)/8)</f>
        <v>15</v>
      </c>
      <c r="AI163" s="378">
        <f t="shared" ref="AI163" si="162">SUM(C164:AG164)/8*1.5</f>
        <v>0</v>
      </c>
      <c r="AJ163" s="380">
        <f t="shared" ref="AJ163" si="163">SUMIF($F$6:$AJ$6,"C.Nhật",$F163:$AJ164)/8*2</f>
        <v>0</v>
      </c>
      <c r="AK163" s="382">
        <f t="shared" si="46"/>
        <v>15</v>
      </c>
      <c r="AL163" s="384">
        <v>0</v>
      </c>
      <c r="AM163" s="382"/>
      <c r="AN163" s="382"/>
      <c r="AO163" s="382"/>
      <c r="AP163" s="372"/>
      <c r="AQ163" s="286"/>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row>
    <row r="164" spans="1:87" s="78" customFormat="1" ht="18" customHeight="1">
      <c r="A164" s="387"/>
      <c r="B164" s="387"/>
      <c r="C164" s="375"/>
      <c r="D164" s="377"/>
      <c r="E164" s="81" t="s">
        <v>32</v>
      </c>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c r="AH164" s="379"/>
      <c r="AI164" s="379"/>
      <c r="AJ164" s="381"/>
      <c r="AK164" s="383"/>
      <c r="AL164" s="385"/>
      <c r="AM164" s="383"/>
      <c r="AN164" s="383"/>
      <c r="AO164" s="383"/>
      <c r="AP164" s="373"/>
      <c r="AQ164" s="286"/>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row>
    <row r="165" spans="1:87" s="78" customFormat="1" ht="18" customHeight="1">
      <c r="A165" s="386">
        <f t="shared" ref="A165" si="164">A163+1</f>
        <v>36</v>
      </c>
      <c r="B165" s="386" t="s">
        <v>136</v>
      </c>
      <c r="C165" s="374" t="str">
        <f>VLOOKUP(B165,DS,2,0)</f>
        <v>Lâm Chanh Đa Ra</v>
      </c>
      <c r="D165" s="376" t="str">
        <f>VLOOKUP(B165,DS,3,0)</f>
        <v>Công nhân</v>
      </c>
      <c r="E165" s="79" t="s">
        <v>33</v>
      </c>
      <c r="F165" s="193"/>
      <c r="G165" s="193">
        <v>8</v>
      </c>
      <c r="H165" s="193">
        <v>8</v>
      </c>
      <c r="I165" s="193">
        <v>8</v>
      </c>
      <c r="J165" s="193">
        <v>8</v>
      </c>
      <c r="K165" s="193">
        <v>8</v>
      </c>
      <c r="L165" s="193">
        <v>8</v>
      </c>
      <c r="M165" s="193"/>
      <c r="N165" s="193">
        <v>8</v>
      </c>
      <c r="O165" s="193">
        <v>8</v>
      </c>
      <c r="P165" s="193">
        <v>8</v>
      </c>
      <c r="Q165" s="193">
        <v>8</v>
      </c>
      <c r="R165" s="193">
        <v>8</v>
      </c>
      <c r="S165" s="193">
        <v>8</v>
      </c>
      <c r="T165" s="193"/>
      <c r="U165" s="193"/>
      <c r="V165" s="193"/>
      <c r="W165" s="193"/>
      <c r="X165" s="193"/>
      <c r="Y165" s="193"/>
      <c r="Z165" s="193"/>
      <c r="AA165" s="193"/>
      <c r="AB165" s="193"/>
      <c r="AC165" s="193">
        <v>8</v>
      </c>
      <c r="AD165" s="193">
        <v>8</v>
      </c>
      <c r="AE165" s="193">
        <v>8</v>
      </c>
      <c r="AF165" s="193">
        <v>8</v>
      </c>
      <c r="AG165" s="193">
        <v>8</v>
      </c>
      <c r="AH165" s="378">
        <f t="shared" ref="AH165" si="165">((SUM(C165:AG165))/8)-(SUMIF($F$6:$AJ$6,"C.Nhật",C165:AG165)/8)</f>
        <v>15</v>
      </c>
      <c r="AI165" s="378">
        <f t="shared" ref="AI165" si="166">SUM(C166:AG166)/8*1.5</f>
        <v>0</v>
      </c>
      <c r="AJ165" s="380">
        <f t="shared" ref="AJ165" si="167">SUMIF($F$6:$AJ$6,"C.Nhật",$F165:$AJ166)/8*2</f>
        <v>0</v>
      </c>
      <c r="AK165" s="382">
        <f t="shared" si="46"/>
        <v>15</v>
      </c>
      <c r="AL165" s="384">
        <v>0</v>
      </c>
      <c r="AM165" s="382"/>
      <c r="AN165" s="382"/>
      <c r="AO165" s="382"/>
      <c r="AP165" s="372"/>
      <c r="AQ165" s="286"/>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row>
    <row r="166" spans="1:87" s="78" customFormat="1" ht="18" customHeight="1">
      <c r="A166" s="387"/>
      <c r="B166" s="387"/>
      <c r="C166" s="375"/>
      <c r="D166" s="377"/>
      <c r="E166" s="81" t="s">
        <v>32</v>
      </c>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c r="AH166" s="379"/>
      <c r="AI166" s="379"/>
      <c r="AJ166" s="381"/>
      <c r="AK166" s="383"/>
      <c r="AL166" s="385"/>
      <c r="AM166" s="383"/>
      <c r="AN166" s="383"/>
      <c r="AO166" s="383"/>
      <c r="AP166" s="373"/>
      <c r="AQ166" s="286"/>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row>
    <row r="167" spans="1:87" s="83" customFormat="1" ht="12.75">
      <c r="A167" s="19"/>
      <c r="B167" s="84"/>
      <c r="C167" s="4"/>
      <c r="D167" s="132"/>
      <c r="E167" s="4"/>
      <c r="F167" s="88"/>
      <c r="G167" s="88"/>
      <c r="H167" s="85"/>
      <c r="I167" s="85"/>
      <c r="J167" s="140"/>
      <c r="K167" s="88"/>
      <c r="L167" s="85"/>
      <c r="M167" s="88"/>
      <c r="N167" s="88"/>
      <c r="O167" s="88"/>
      <c r="P167" s="88"/>
      <c r="Q167" s="85"/>
      <c r="R167" s="88"/>
      <c r="S167" s="88"/>
      <c r="T167" s="140"/>
      <c r="U167" s="88"/>
      <c r="V167" s="88"/>
      <c r="W167" s="88"/>
      <c r="X167" s="84"/>
      <c r="Y167" s="88"/>
      <c r="Z167" s="88"/>
      <c r="AA167" s="88"/>
      <c r="AB167" s="88"/>
      <c r="AC167" s="88"/>
      <c r="AD167" s="85"/>
      <c r="AE167" s="88"/>
      <c r="AF167" s="88"/>
      <c r="AG167" s="88"/>
      <c r="AH167" s="4"/>
      <c r="AI167" s="4"/>
      <c r="AJ167" s="117"/>
      <c r="AK167" s="87"/>
      <c r="AL167" s="87"/>
      <c r="AM167" s="87"/>
      <c r="AN167" s="87"/>
      <c r="AO167" s="87"/>
      <c r="AP167" s="4"/>
      <c r="AQ167" s="123"/>
    </row>
    <row r="168" spans="1:87" s="83" customFormat="1" ht="12.75">
      <c r="A168" s="19" t="s">
        <v>14</v>
      </c>
      <c r="B168" s="84"/>
      <c r="C168" s="4"/>
      <c r="D168" s="132"/>
      <c r="E168" s="4"/>
      <c r="F168" s="88"/>
      <c r="G168" s="88"/>
      <c r="H168" s="85"/>
      <c r="I168" s="85"/>
      <c r="J168" s="140"/>
      <c r="K168" s="88"/>
      <c r="L168" s="85"/>
      <c r="M168" s="88"/>
      <c r="N168" s="88"/>
      <c r="O168" s="88"/>
      <c r="P168" s="88"/>
      <c r="Q168" s="85"/>
      <c r="R168" s="88"/>
      <c r="S168" s="88"/>
      <c r="T168" s="140"/>
      <c r="U168" s="88"/>
      <c r="V168" s="88"/>
      <c r="W168" s="88"/>
      <c r="X168" s="84"/>
      <c r="Y168" s="88"/>
      <c r="Z168" s="88"/>
      <c r="AA168" s="88"/>
      <c r="AB168" s="88"/>
      <c r="AC168" s="88"/>
      <c r="AD168" s="85"/>
      <c r="AE168" s="88"/>
      <c r="AF168" s="88"/>
      <c r="AG168" s="88"/>
      <c r="AH168" s="4"/>
      <c r="AI168" s="4"/>
      <c r="AJ168" s="117"/>
      <c r="AK168" s="87"/>
      <c r="AL168" s="87"/>
      <c r="AM168" s="87"/>
      <c r="AN168" s="87"/>
      <c r="AO168" s="87"/>
      <c r="AP168" s="4"/>
      <c r="AQ168" s="123"/>
    </row>
    <row r="169" spans="1:87" s="83" customFormat="1" ht="12.75">
      <c r="A169" s="16"/>
      <c r="B169" s="16"/>
      <c r="C169" s="4"/>
      <c r="D169" s="132"/>
      <c r="E169" s="4"/>
      <c r="F169" s="88"/>
      <c r="G169" s="88"/>
      <c r="H169" s="141"/>
      <c r="I169" s="141"/>
      <c r="J169" s="141"/>
      <c r="K169" s="88"/>
      <c r="L169" s="141"/>
      <c r="M169" s="88"/>
      <c r="N169" s="88"/>
      <c r="O169" s="88"/>
      <c r="P169" s="88"/>
      <c r="Q169" s="88"/>
      <c r="R169" s="88"/>
      <c r="S169" s="88"/>
      <c r="T169" s="88"/>
      <c r="U169" s="88"/>
      <c r="V169" s="88"/>
      <c r="W169" s="88"/>
      <c r="X169" s="88"/>
      <c r="Y169" s="88"/>
      <c r="Z169" s="88"/>
      <c r="AA169" s="88"/>
      <c r="AB169" s="88"/>
      <c r="AC169" s="88"/>
      <c r="AD169" s="141"/>
      <c r="AE169" s="88"/>
      <c r="AF169" s="88"/>
      <c r="AG169" s="88"/>
      <c r="AH169" s="4"/>
      <c r="AI169" s="4"/>
      <c r="AJ169" s="117"/>
      <c r="AK169" s="89"/>
      <c r="AL169" s="89"/>
      <c r="AM169" s="89"/>
      <c r="AN169" s="89"/>
      <c r="AO169" s="89"/>
      <c r="AP169" s="4"/>
      <c r="AQ169" s="123"/>
    </row>
    <row r="170" spans="1:87" s="86" customFormat="1" ht="15" customHeight="1">
      <c r="A170" s="16"/>
      <c r="B170" s="16"/>
      <c r="C170" s="4"/>
      <c r="D170" s="132"/>
      <c r="E170" s="4"/>
      <c r="F170" s="88"/>
      <c r="G170" s="88"/>
      <c r="H170" s="141"/>
      <c r="I170" s="141"/>
      <c r="J170" s="141"/>
      <c r="K170" s="88"/>
      <c r="L170" s="141"/>
      <c r="M170" s="88"/>
      <c r="N170" s="88"/>
      <c r="O170" s="88"/>
      <c r="P170" s="88"/>
      <c r="Q170" s="88"/>
      <c r="R170" s="88"/>
      <c r="S170" s="88"/>
      <c r="T170" s="88"/>
      <c r="U170" s="88"/>
      <c r="V170" s="88"/>
      <c r="W170" s="88"/>
      <c r="X170" s="88"/>
      <c r="Y170" s="88"/>
      <c r="Z170" s="88"/>
      <c r="AA170" s="88"/>
      <c r="AB170" s="88"/>
      <c r="AC170" s="88"/>
      <c r="AD170" s="141"/>
      <c r="AE170" s="88"/>
      <c r="AF170" s="88"/>
      <c r="AG170" s="88"/>
      <c r="AH170" s="4"/>
      <c r="AI170" s="4"/>
      <c r="AJ170" s="117"/>
      <c r="AK170" s="89"/>
      <c r="AL170" s="89"/>
      <c r="AM170" s="89"/>
      <c r="AN170" s="89"/>
      <c r="AO170" s="89"/>
      <c r="AP170" s="4"/>
      <c r="AQ170" s="4"/>
    </row>
    <row r="171" spans="1:87" s="86" customFormat="1" ht="11.25">
      <c r="A171" s="16"/>
      <c r="B171" s="16"/>
      <c r="C171" s="4"/>
      <c r="D171" s="132"/>
      <c r="E171" s="4"/>
      <c r="F171" s="88"/>
      <c r="G171" s="88"/>
      <c r="H171" s="141"/>
      <c r="I171" s="141"/>
      <c r="J171" s="141"/>
      <c r="K171" s="88"/>
      <c r="L171" s="141"/>
      <c r="M171" s="88"/>
      <c r="N171" s="88"/>
      <c r="O171" s="88"/>
      <c r="P171" s="88"/>
      <c r="Q171" s="88"/>
      <c r="R171" s="88"/>
      <c r="S171" s="88"/>
      <c r="T171" s="88"/>
      <c r="U171" s="88"/>
      <c r="V171" s="88"/>
      <c r="W171" s="88"/>
      <c r="X171" s="88"/>
      <c r="Y171" s="88"/>
      <c r="Z171" s="88"/>
      <c r="AA171" s="88"/>
      <c r="AB171" s="88"/>
      <c r="AC171" s="88"/>
      <c r="AD171" s="141"/>
      <c r="AE171" s="88"/>
      <c r="AF171" s="88"/>
      <c r="AG171" s="88"/>
      <c r="AH171" s="4"/>
      <c r="AI171" s="4"/>
      <c r="AJ171" s="117"/>
      <c r="AK171" s="89"/>
      <c r="AL171" s="89"/>
      <c r="AM171" s="89"/>
      <c r="AN171" s="89"/>
      <c r="AO171" s="89"/>
      <c r="AP171" s="4"/>
      <c r="AQ171" s="4"/>
    </row>
    <row r="172" spans="1:87" s="86" customFormat="1" ht="11.25">
      <c r="A172" s="16"/>
      <c r="B172" s="16"/>
      <c r="C172" s="4"/>
      <c r="D172" s="132"/>
      <c r="E172" s="4"/>
      <c r="F172" s="88"/>
      <c r="G172" s="88"/>
      <c r="H172" s="141"/>
      <c r="I172" s="141"/>
      <c r="J172" s="141"/>
      <c r="K172" s="88"/>
      <c r="L172" s="141"/>
      <c r="M172" s="88"/>
      <c r="N172" s="88"/>
      <c r="O172" s="88"/>
      <c r="P172" s="88"/>
      <c r="Q172" s="88"/>
      <c r="R172" s="88"/>
      <c r="S172" s="88"/>
      <c r="T172" s="88"/>
      <c r="U172" s="88"/>
      <c r="V172" s="88"/>
      <c r="W172" s="88"/>
      <c r="X172" s="88"/>
      <c r="Y172" s="88"/>
      <c r="Z172" s="88"/>
      <c r="AA172" s="88"/>
      <c r="AB172" s="88"/>
      <c r="AC172" s="88"/>
      <c r="AD172" s="141"/>
      <c r="AE172" s="88"/>
      <c r="AF172" s="88"/>
      <c r="AG172" s="88"/>
      <c r="AH172" s="4"/>
      <c r="AI172" s="4"/>
      <c r="AJ172" s="117"/>
      <c r="AK172" s="89"/>
      <c r="AL172" s="89"/>
      <c r="AM172" s="89"/>
      <c r="AN172" s="89"/>
      <c r="AO172" s="89"/>
      <c r="AP172" s="4"/>
      <c r="AQ172" s="4"/>
    </row>
    <row r="173" spans="1:87" s="86" customFormat="1" ht="11.25">
      <c r="A173" s="13"/>
      <c r="B173" s="13"/>
      <c r="C173" s="19"/>
      <c r="D173" s="133"/>
      <c r="E173" s="90"/>
      <c r="F173" s="140"/>
      <c r="G173" s="142"/>
      <c r="H173" s="85"/>
      <c r="I173" s="85"/>
      <c r="J173" s="85"/>
      <c r="K173" s="142"/>
      <c r="L173" s="85"/>
      <c r="M173" s="142"/>
      <c r="N173" s="142"/>
      <c r="O173" s="142"/>
      <c r="P173" s="142"/>
      <c r="Q173" s="85"/>
      <c r="R173" s="140"/>
      <c r="S173" s="142"/>
      <c r="T173" s="142"/>
      <c r="U173" s="85"/>
      <c r="V173" s="142"/>
      <c r="W173" s="142"/>
      <c r="X173" s="85"/>
      <c r="Y173" s="142"/>
      <c r="Z173" s="142"/>
      <c r="AA173" s="142"/>
      <c r="AB173" s="142"/>
      <c r="AC173" s="142"/>
      <c r="AD173" s="85"/>
      <c r="AE173" s="142"/>
      <c r="AF173" s="142"/>
      <c r="AG173" s="142"/>
      <c r="AH173" s="90"/>
      <c r="AJ173" s="118"/>
      <c r="AK173" s="13"/>
      <c r="AL173" s="13"/>
      <c r="AM173" s="13"/>
      <c r="AN173" s="13"/>
      <c r="AO173" s="13"/>
      <c r="AP173" s="19"/>
      <c r="AQ173" s="4"/>
    </row>
    <row r="174" spans="1:87" s="86" customFormat="1" ht="12.75">
      <c r="A174" s="2"/>
      <c r="B174" s="2" t="s">
        <v>0</v>
      </c>
      <c r="C174" s="2"/>
      <c r="D174" s="134"/>
      <c r="E174" s="2"/>
      <c r="F174" s="143"/>
      <c r="G174" s="143"/>
      <c r="H174" s="143"/>
      <c r="I174" s="143"/>
      <c r="J174" s="143"/>
      <c r="K174" s="143"/>
      <c r="L174" s="143"/>
      <c r="M174" s="143"/>
      <c r="N174" s="143"/>
      <c r="O174" s="143"/>
      <c r="P174" s="143"/>
      <c r="Q174" s="143"/>
      <c r="R174" s="143"/>
      <c r="S174" s="143"/>
      <c r="T174" s="143"/>
      <c r="U174" s="143"/>
      <c r="V174" s="143"/>
      <c r="W174" s="143"/>
      <c r="X174" s="143"/>
      <c r="Y174" s="143"/>
      <c r="Z174" s="143"/>
      <c r="AA174" s="143"/>
      <c r="AB174" s="143"/>
      <c r="AC174" s="143"/>
      <c r="AD174" s="143"/>
      <c r="AE174" s="143"/>
      <c r="AF174" s="143"/>
      <c r="AG174" s="143"/>
      <c r="AH174" s="2"/>
      <c r="AI174" s="2"/>
      <c r="AJ174" s="119"/>
      <c r="AK174" s="2"/>
      <c r="AL174" s="2"/>
      <c r="AM174" s="2"/>
      <c r="AN174" s="2"/>
      <c r="AO174" s="2"/>
      <c r="AP174" s="2"/>
      <c r="AQ174" s="4"/>
    </row>
    <row r="175" spans="1:87" s="86" customFormat="1" ht="12.75">
      <c r="A175" s="2"/>
      <c r="B175" s="2"/>
      <c r="C175" s="2" t="s">
        <v>48</v>
      </c>
      <c r="D175" s="134"/>
      <c r="E175" s="2"/>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2"/>
      <c r="AI175" s="2"/>
      <c r="AJ175" s="119"/>
      <c r="AK175" s="2"/>
      <c r="AL175" s="2"/>
      <c r="AM175" s="2"/>
      <c r="AN175" s="2"/>
      <c r="AO175" s="2"/>
      <c r="AP175" s="2"/>
      <c r="AQ175" s="19"/>
    </row>
    <row r="176" spans="1:87" ht="15" customHeight="1">
      <c r="C176" s="2" t="s">
        <v>49</v>
      </c>
    </row>
    <row r="177" spans="3:3" ht="15" customHeight="1">
      <c r="C177" s="2" t="s">
        <v>50</v>
      </c>
    </row>
    <row r="178" spans="3:3" ht="15" customHeight="1">
      <c r="C178" s="2" t="s">
        <v>51</v>
      </c>
    </row>
    <row r="179" spans="3:3" ht="15" customHeight="1">
      <c r="C179" s="2" t="s">
        <v>52</v>
      </c>
    </row>
    <row r="180" spans="3:3" ht="15" customHeight="1">
      <c r="C180" s="2" t="s">
        <v>53</v>
      </c>
    </row>
    <row r="181" spans="3:3" ht="15" customHeight="1">
      <c r="C181" s="2" t="s">
        <v>54</v>
      </c>
    </row>
    <row r="182" spans="3:3" ht="15" customHeight="1">
      <c r="C182" s="2" t="s">
        <v>55</v>
      </c>
    </row>
    <row r="183" spans="3:3" ht="15" customHeight="1">
      <c r="C183" s="2" t="s">
        <v>56</v>
      </c>
    </row>
  </sheetData>
  <protectedRanges>
    <protectedRange password="CC78" sqref="A1:A3" name="Range1_2_1"/>
    <protectedRange password="CC78" sqref="A8:A17" name="Range1_1"/>
    <protectedRange password="CC78" sqref="C8:E17 A8:A17" name="Range1_6"/>
    <protectedRange password="CC78" sqref="B8:B17" name="Range1_4"/>
    <protectedRange password="CC78" sqref="J20:J23 Q18:Q19" name="Range1_1_1_1"/>
    <protectedRange password="CC78" sqref="J24" name="Range1_3_1_1"/>
    <protectedRange password="CC78" sqref="A45:A47 A88:A90" name="Range1_2_1_1"/>
    <protectedRange password="CC78" sqref="A52:A65" name="Range1_1_1"/>
    <protectedRange password="CC78" sqref="C52:E65 A52:A65" name="Range1_6_1"/>
    <protectedRange password="CC78" sqref="B52:B65" name="Range1_4_1"/>
    <protectedRange password="CC78" sqref="J68:J71 Q66:Q67" name="Range1_1_1_1_1"/>
    <protectedRange password="CC78" sqref="J72" name="Range1_3_1_1_1"/>
    <protectedRange password="CC78" sqref="A95:A166" name="Range1_1_2"/>
    <protectedRange password="CC78" sqref="C163:E166 D161:E162 C157:E160 D95:E156 A95:A166" name="Range1_6_2"/>
    <protectedRange password="CC78" sqref="B95:B166" name="Range1_4_2"/>
    <protectedRange password="CC78" sqref="J169:J172 Q167:Q168" name="Range1_1_1_1_2"/>
    <protectedRange password="CC78" sqref="J173" name="Range1_3_1_1_2"/>
    <protectedRange password="CC78" sqref="C161:C162 C95:C156" name="Range1_6_2_1"/>
  </protectedRanges>
  <autoFilter ref="A7:AP7"/>
  <mergeCells count="666">
    <mergeCell ref="AP157:AP158"/>
    <mergeCell ref="A159:A160"/>
    <mergeCell ref="B159:B160"/>
    <mergeCell ref="C159:C160"/>
    <mergeCell ref="D159:D160"/>
    <mergeCell ref="AH159:AH160"/>
    <mergeCell ref="AI159:AI160"/>
    <mergeCell ref="AJ159:AJ160"/>
    <mergeCell ref="AK159:AK160"/>
    <mergeCell ref="AL159:AL160"/>
    <mergeCell ref="AM159:AM160"/>
    <mergeCell ref="AN159:AN160"/>
    <mergeCell ref="AO159:AO160"/>
    <mergeCell ref="AP159:AP160"/>
    <mergeCell ref="A157:A158"/>
    <mergeCell ref="B157:B158"/>
    <mergeCell ref="C157:C158"/>
    <mergeCell ref="D157:D158"/>
    <mergeCell ref="AH157:AH158"/>
    <mergeCell ref="AI157:AI158"/>
    <mergeCell ref="AJ157:AJ158"/>
    <mergeCell ref="AK157:AK158"/>
    <mergeCell ref="AL157:AL158"/>
    <mergeCell ref="A155:A156"/>
    <mergeCell ref="B155:B156"/>
    <mergeCell ref="C155:C156"/>
    <mergeCell ref="D155:D156"/>
    <mergeCell ref="AH155:AH156"/>
    <mergeCell ref="AI155:AI156"/>
    <mergeCell ref="AJ155:AJ156"/>
    <mergeCell ref="AK155:AK156"/>
    <mergeCell ref="AL155:AL156"/>
    <mergeCell ref="AM141:AM142"/>
    <mergeCell ref="AN141:AN142"/>
    <mergeCell ref="AO141:AO142"/>
    <mergeCell ref="AP141:AP142"/>
    <mergeCell ref="A143:A144"/>
    <mergeCell ref="B143:B144"/>
    <mergeCell ref="C143:C144"/>
    <mergeCell ref="D143:D144"/>
    <mergeCell ref="AH143:AH144"/>
    <mergeCell ref="AI143:AI144"/>
    <mergeCell ref="AJ143:AJ144"/>
    <mergeCell ref="AK143:AK144"/>
    <mergeCell ref="AL143:AL144"/>
    <mergeCell ref="AM143:AM144"/>
    <mergeCell ref="AN143:AN144"/>
    <mergeCell ref="AO143:AO144"/>
    <mergeCell ref="AP143:AP144"/>
    <mergeCell ref="A141:A142"/>
    <mergeCell ref="B141:B142"/>
    <mergeCell ref="C141:C142"/>
    <mergeCell ref="D141:D142"/>
    <mergeCell ref="AH141:AH142"/>
    <mergeCell ref="AI141:AI142"/>
    <mergeCell ref="AJ141:AJ142"/>
    <mergeCell ref="AK141:AK142"/>
    <mergeCell ref="AL141:AL142"/>
    <mergeCell ref="AM14:AM15"/>
    <mergeCell ref="AN14:AN15"/>
    <mergeCell ref="AO14:AO15"/>
    <mergeCell ref="AP14:AP15"/>
    <mergeCell ref="A139:A140"/>
    <mergeCell ref="B139:B140"/>
    <mergeCell ref="C139:C140"/>
    <mergeCell ref="D139:D140"/>
    <mergeCell ref="AH139:AH140"/>
    <mergeCell ref="AI139:AI140"/>
    <mergeCell ref="AJ139:AJ140"/>
    <mergeCell ref="AK139:AK140"/>
    <mergeCell ref="AL139:AL140"/>
    <mergeCell ref="AM139:AM140"/>
    <mergeCell ref="AN139:AN140"/>
    <mergeCell ref="AO139:AO140"/>
    <mergeCell ref="AP139:AP140"/>
    <mergeCell ref="A14:A15"/>
    <mergeCell ref="B14:B15"/>
    <mergeCell ref="C14:C15"/>
    <mergeCell ref="D14:D15"/>
    <mergeCell ref="AH14:AH15"/>
    <mergeCell ref="AI14:AI15"/>
    <mergeCell ref="AJ14:AJ15"/>
    <mergeCell ref="AK14:AK15"/>
    <mergeCell ref="AL14:AL15"/>
    <mergeCell ref="AJ1:AP1"/>
    <mergeCell ref="A5:A6"/>
    <mergeCell ref="B5:B6"/>
    <mergeCell ref="C5:C6"/>
    <mergeCell ref="D5:D6"/>
    <mergeCell ref="E5:E6"/>
    <mergeCell ref="AH5:AJ5"/>
    <mergeCell ref="AK5:AK6"/>
    <mergeCell ref="AL5:AL6"/>
    <mergeCell ref="AM5:AM6"/>
    <mergeCell ref="AN5:AN6"/>
    <mergeCell ref="AO5:AO6"/>
    <mergeCell ref="AP5:AP6"/>
    <mergeCell ref="AQ5:AQ6"/>
    <mergeCell ref="A8:A9"/>
    <mergeCell ref="B8:B9"/>
    <mergeCell ref="C8:C9"/>
    <mergeCell ref="D8:D9"/>
    <mergeCell ref="AH8:AH9"/>
    <mergeCell ref="AI8:AI9"/>
    <mergeCell ref="AP8:AP9"/>
    <mergeCell ref="A10:A11"/>
    <mergeCell ref="B10:B11"/>
    <mergeCell ref="C10:C11"/>
    <mergeCell ref="D10:D11"/>
    <mergeCell ref="AH10:AH11"/>
    <mergeCell ref="AI10:AI11"/>
    <mergeCell ref="AJ10:AJ11"/>
    <mergeCell ref="AK10:AK11"/>
    <mergeCell ref="AL10:AL11"/>
    <mergeCell ref="AJ8:AJ9"/>
    <mergeCell ref="AK8:AK9"/>
    <mergeCell ref="AL8:AL9"/>
    <mergeCell ref="AM8:AM9"/>
    <mergeCell ref="AN8:AN9"/>
    <mergeCell ref="AO8:AO9"/>
    <mergeCell ref="AM10:AM11"/>
    <mergeCell ref="AN10:AN11"/>
    <mergeCell ref="AO10:AO11"/>
    <mergeCell ref="AP10:AP11"/>
    <mergeCell ref="A12:A13"/>
    <mergeCell ref="B12:B13"/>
    <mergeCell ref="C12:C13"/>
    <mergeCell ref="D12:D13"/>
    <mergeCell ref="AH12:AH13"/>
    <mergeCell ref="AI12:AI13"/>
    <mergeCell ref="AP12:AP13"/>
    <mergeCell ref="AJ12:AJ13"/>
    <mergeCell ref="AK12:AK13"/>
    <mergeCell ref="AL12:AL13"/>
    <mergeCell ref="AM12:AM13"/>
    <mergeCell ref="AN12:AN13"/>
    <mergeCell ref="AO12:AO13"/>
    <mergeCell ref="C16:C17"/>
    <mergeCell ref="D16:D17"/>
    <mergeCell ref="AH16:AH17"/>
    <mergeCell ref="AI16:AI17"/>
    <mergeCell ref="AJ16:AJ17"/>
    <mergeCell ref="AJ45:AP45"/>
    <mergeCell ref="A49:A50"/>
    <mergeCell ref="B49:B50"/>
    <mergeCell ref="C49:C50"/>
    <mergeCell ref="D49:D50"/>
    <mergeCell ref="E49:E50"/>
    <mergeCell ref="AP49:AP50"/>
    <mergeCell ref="AK16:AK17"/>
    <mergeCell ref="AL16:AL17"/>
    <mergeCell ref="AM16:AM17"/>
    <mergeCell ref="AN16:AN17"/>
    <mergeCell ref="AO16:AO17"/>
    <mergeCell ref="AP16:AP17"/>
    <mergeCell ref="A16:A17"/>
    <mergeCell ref="B16:B17"/>
    <mergeCell ref="AQ49:AQ50"/>
    <mergeCell ref="A52:A53"/>
    <mergeCell ref="B52:B53"/>
    <mergeCell ref="C52:C53"/>
    <mergeCell ref="D52:D53"/>
    <mergeCell ref="AH52:AH53"/>
    <mergeCell ref="AI52:AI53"/>
    <mergeCell ref="AJ52:AJ53"/>
    <mergeCell ref="AK52:AK53"/>
    <mergeCell ref="AH49:AJ49"/>
    <mergeCell ref="AK49:AK50"/>
    <mergeCell ref="AL49:AL50"/>
    <mergeCell ref="AM49:AM50"/>
    <mergeCell ref="AN49:AN50"/>
    <mergeCell ref="AO49:AO50"/>
    <mergeCell ref="AL52:AL53"/>
    <mergeCell ref="AM52:AM53"/>
    <mergeCell ref="AN52:AN53"/>
    <mergeCell ref="AO52:AO53"/>
    <mergeCell ref="AP52:AP53"/>
    <mergeCell ref="A54:A55"/>
    <mergeCell ref="B54:B55"/>
    <mergeCell ref="C54:C55"/>
    <mergeCell ref="D54:D55"/>
    <mergeCell ref="AH54:AH55"/>
    <mergeCell ref="AO54:AO55"/>
    <mergeCell ref="AP54:AP55"/>
    <mergeCell ref="A56:A57"/>
    <mergeCell ref="B56:B57"/>
    <mergeCell ref="C56:C57"/>
    <mergeCell ref="D56:D57"/>
    <mergeCell ref="AH56:AH57"/>
    <mergeCell ref="AI56:AI57"/>
    <mergeCell ref="AJ56:AJ57"/>
    <mergeCell ref="AK56:AK57"/>
    <mergeCell ref="AI54:AI55"/>
    <mergeCell ref="AJ54:AJ55"/>
    <mergeCell ref="AK54:AK55"/>
    <mergeCell ref="AL54:AL55"/>
    <mergeCell ref="AM54:AM55"/>
    <mergeCell ref="AN54:AN55"/>
    <mergeCell ref="AL56:AL57"/>
    <mergeCell ref="AM56:AM57"/>
    <mergeCell ref="AN56:AN57"/>
    <mergeCell ref="AJ60:AJ61"/>
    <mergeCell ref="AK60:AK61"/>
    <mergeCell ref="AI58:AI59"/>
    <mergeCell ref="AJ58:AJ59"/>
    <mergeCell ref="AK58:AK59"/>
    <mergeCell ref="AO56:AO57"/>
    <mergeCell ref="AP56:AP57"/>
    <mergeCell ref="A58:A59"/>
    <mergeCell ref="B58:B59"/>
    <mergeCell ref="C58:C59"/>
    <mergeCell ref="D58:D59"/>
    <mergeCell ref="AH58:AH59"/>
    <mergeCell ref="AO58:AO59"/>
    <mergeCell ref="AP58:AP59"/>
    <mergeCell ref="AL58:AL59"/>
    <mergeCell ref="AM58:AM59"/>
    <mergeCell ref="AN58:AN59"/>
    <mergeCell ref="AI62:AI63"/>
    <mergeCell ref="AJ62:AJ63"/>
    <mergeCell ref="AK62:AK63"/>
    <mergeCell ref="AL60:AL61"/>
    <mergeCell ref="AM60:AM61"/>
    <mergeCell ref="AN60:AN61"/>
    <mergeCell ref="AO60:AO61"/>
    <mergeCell ref="AP60:AP61"/>
    <mergeCell ref="A62:A63"/>
    <mergeCell ref="B62:B63"/>
    <mergeCell ref="C62:C63"/>
    <mergeCell ref="D62:D63"/>
    <mergeCell ref="AH62:AH63"/>
    <mergeCell ref="AO62:AO63"/>
    <mergeCell ref="AP62:AP63"/>
    <mergeCell ref="AL62:AL63"/>
    <mergeCell ref="AM62:AM63"/>
    <mergeCell ref="AN62:AN63"/>
    <mergeCell ref="A60:A61"/>
    <mergeCell ref="B60:B61"/>
    <mergeCell ref="C60:C61"/>
    <mergeCell ref="D60:D61"/>
    <mergeCell ref="AH60:AH61"/>
    <mergeCell ref="AI60:AI61"/>
    <mergeCell ref="AL64:AL65"/>
    <mergeCell ref="AM64:AM65"/>
    <mergeCell ref="AN64:AN65"/>
    <mergeCell ref="AO64:AO65"/>
    <mergeCell ref="AP64:AP65"/>
    <mergeCell ref="A64:A65"/>
    <mergeCell ref="B64:B65"/>
    <mergeCell ref="C64:C65"/>
    <mergeCell ref="D64:D65"/>
    <mergeCell ref="AH64:AH65"/>
    <mergeCell ref="AI64:AI65"/>
    <mergeCell ref="AJ64:AJ65"/>
    <mergeCell ref="AK64:AK65"/>
    <mergeCell ref="A92:A93"/>
    <mergeCell ref="B92:B93"/>
    <mergeCell ref="C92:C93"/>
    <mergeCell ref="D92:D93"/>
    <mergeCell ref="E92:E93"/>
    <mergeCell ref="AH92:AJ92"/>
    <mergeCell ref="AK92:AK93"/>
    <mergeCell ref="AL92:AL93"/>
    <mergeCell ref="AM92:AM93"/>
    <mergeCell ref="AN92:AN93"/>
    <mergeCell ref="AO92:AO93"/>
    <mergeCell ref="AP92:AP93"/>
    <mergeCell ref="AQ92:AQ93"/>
    <mergeCell ref="AJ88:AP88"/>
    <mergeCell ref="AP95:AP96"/>
    <mergeCell ref="A97:A98"/>
    <mergeCell ref="B97:B98"/>
    <mergeCell ref="C97:C98"/>
    <mergeCell ref="D97:D98"/>
    <mergeCell ref="AH97:AH98"/>
    <mergeCell ref="AI97:AI98"/>
    <mergeCell ref="AJ97:AJ98"/>
    <mergeCell ref="AK97:AK98"/>
    <mergeCell ref="AL97:AL98"/>
    <mergeCell ref="AJ95:AJ96"/>
    <mergeCell ref="AK95:AK96"/>
    <mergeCell ref="AL95:AL96"/>
    <mergeCell ref="AM95:AM96"/>
    <mergeCell ref="AN95:AN96"/>
    <mergeCell ref="AO95:AO96"/>
    <mergeCell ref="A95:A96"/>
    <mergeCell ref="B95:B96"/>
    <mergeCell ref="C95:C96"/>
    <mergeCell ref="D95:D96"/>
    <mergeCell ref="AH95:AH96"/>
    <mergeCell ref="AI95:AI96"/>
    <mergeCell ref="AM97:AM98"/>
    <mergeCell ref="AN97:AN98"/>
    <mergeCell ref="AI101:AI102"/>
    <mergeCell ref="AJ101:AJ102"/>
    <mergeCell ref="AK101:AK102"/>
    <mergeCell ref="AL101:AL102"/>
    <mergeCell ref="AM101:AM102"/>
    <mergeCell ref="AN101:AN102"/>
    <mergeCell ref="AO97:AO98"/>
    <mergeCell ref="AP97:AP98"/>
    <mergeCell ref="A99:A100"/>
    <mergeCell ref="B99:B100"/>
    <mergeCell ref="C99:C100"/>
    <mergeCell ref="D99:D100"/>
    <mergeCell ref="AH99:AH100"/>
    <mergeCell ref="AI99:AI100"/>
    <mergeCell ref="AP99:AP100"/>
    <mergeCell ref="AJ99:AJ100"/>
    <mergeCell ref="AK99:AK100"/>
    <mergeCell ref="AL99:AL100"/>
    <mergeCell ref="AM99:AM100"/>
    <mergeCell ref="AN99:AN100"/>
    <mergeCell ref="AO99:AO100"/>
    <mergeCell ref="AO101:AO102"/>
    <mergeCell ref="AP101:AP102"/>
    <mergeCell ref="A103:A104"/>
    <mergeCell ref="B103:B104"/>
    <mergeCell ref="C103:C104"/>
    <mergeCell ref="D103:D104"/>
    <mergeCell ref="AH103:AH104"/>
    <mergeCell ref="AI103:AI104"/>
    <mergeCell ref="AP103:AP104"/>
    <mergeCell ref="AJ103:AJ104"/>
    <mergeCell ref="AK103:AK104"/>
    <mergeCell ref="AL103:AL104"/>
    <mergeCell ref="AM103:AM104"/>
    <mergeCell ref="AN103:AN104"/>
    <mergeCell ref="AO103:AO104"/>
    <mergeCell ref="A101:A102"/>
    <mergeCell ref="B101:B102"/>
    <mergeCell ref="C101:C102"/>
    <mergeCell ref="D101:D102"/>
    <mergeCell ref="AH101:AH102"/>
    <mergeCell ref="AP105:AP106"/>
    <mergeCell ref="A107:A108"/>
    <mergeCell ref="B107:B108"/>
    <mergeCell ref="C107:C108"/>
    <mergeCell ref="D107:D108"/>
    <mergeCell ref="AH107:AH108"/>
    <mergeCell ref="AI107:AI108"/>
    <mergeCell ref="AP107:AP108"/>
    <mergeCell ref="AJ107:AJ108"/>
    <mergeCell ref="AK107:AK108"/>
    <mergeCell ref="AL107:AL108"/>
    <mergeCell ref="AM107:AM108"/>
    <mergeCell ref="AN107:AN108"/>
    <mergeCell ref="AO107:AO108"/>
    <mergeCell ref="A105:A106"/>
    <mergeCell ref="B105:B106"/>
    <mergeCell ref="C105:C106"/>
    <mergeCell ref="D105:D106"/>
    <mergeCell ref="AH105:AH106"/>
    <mergeCell ref="AI105:AI106"/>
    <mergeCell ref="AJ105:AJ106"/>
    <mergeCell ref="AK105:AK106"/>
    <mergeCell ref="AL105:AL106"/>
    <mergeCell ref="D109:D110"/>
    <mergeCell ref="AH109:AH110"/>
    <mergeCell ref="AI109:AI110"/>
    <mergeCell ref="AJ109:AJ110"/>
    <mergeCell ref="AK109:AK110"/>
    <mergeCell ref="AL109:AL110"/>
    <mergeCell ref="AM105:AM106"/>
    <mergeCell ref="AN105:AN106"/>
    <mergeCell ref="AO105:AO106"/>
    <mergeCell ref="AI113:AI114"/>
    <mergeCell ref="AJ113:AJ114"/>
    <mergeCell ref="AK113:AK114"/>
    <mergeCell ref="AL113:AL114"/>
    <mergeCell ref="AM109:AM110"/>
    <mergeCell ref="AN109:AN110"/>
    <mergeCell ref="AO109:AO110"/>
    <mergeCell ref="AP109:AP110"/>
    <mergeCell ref="A111:A112"/>
    <mergeCell ref="B111:B112"/>
    <mergeCell ref="C111:C112"/>
    <mergeCell ref="D111:D112"/>
    <mergeCell ref="AH111:AH112"/>
    <mergeCell ref="AI111:AI112"/>
    <mergeCell ref="AP111:AP112"/>
    <mergeCell ref="AJ111:AJ112"/>
    <mergeCell ref="AK111:AK112"/>
    <mergeCell ref="AL111:AL112"/>
    <mergeCell ref="AM111:AM112"/>
    <mergeCell ref="AN111:AN112"/>
    <mergeCell ref="AO111:AO112"/>
    <mergeCell ref="A109:A110"/>
    <mergeCell ref="B109:B110"/>
    <mergeCell ref="C109:C110"/>
    <mergeCell ref="AK117:AK118"/>
    <mergeCell ref="AL117:AL118"/>
    <mergeCell ref="AM113:AM114"/>
    <mergeCell ref="AN113:AN114"/>
    <mergeCell ref="AO113:AO114"/>
    <mergeCell ref="AP113:AP114"/>
    <mergeCell ref="A115:A116"/>
    <mergeCell ref="B115:B116"/>
    <mergeCell ref="C115:C116"/>
    <mergeCell ref="D115:D116"/>
    <mergeCell ref="AH115:AH116"/>
    <mergeCell ref="AI115:AI116"/>
    <mergeCell ref="AP115:AP116"/>
    <mergeCell ref="AJ115:AJ116"/>
    <mergeCell ref="AK115:AK116"/>
    <mergeCell ref="AL115:AL116"/>
    <mergeCell ref="AM115:AM116"/>
    <mergeCell ref="AN115:AN116"/>
    <mergeCell ref="AO115:AO116"/>
    <mergeCell ref="A113:A114"/>
    <mergeCell ref="B113:B114"/>
    <mergeCell ref="C113:C114"/>
    <mergeCell ref="D113:D114"/>
    <mergeCell ref="AH113:AH114"/>
    <mergeCell ref="AM117:AM118"/>
    <mergeCell ref="AN117:AN118"/>
    <mergeCell ref="AO117:AO118"/>
    <mergeCell ref="AP117:AP118"/>
    <mergeCell ref="A119:A120"/>
    <mergeCell ref="B119:B120"/>
    <mergeCell ref="C119:C120"/>
    <mergeCell ref="D119:D120"/>
    <mergeCell ref="AH119:AH120"/>
    <mergeCell ref="AI119:AI120"/>
    <mergeCell ref="AP119:AP120"/>
    <mergeCell ref="AJ119:AJ120"/>
    <mergeCell ref="AK119:AK120"/>
    <mergeCell ref="AL119:AL120"/>
    <mergeCell ref="AM119:AM120"/>
    <mergeCell ref="AN119:AN120"/>
    <mergeCell ref="AO119:AO120"/>
    <mergeCell ref="A117:A118"/>
    <mergeCell ref="B117:B118"/>
    <mergeCell ref="C117:C118"/>
    <mergeCell ref="D117:D118"/>
    <mergeCell ref="AH117:AH118"/>
    <mergeCell ref="AI117:AI118"/>
    <mergeCell ref="AJ117:AJ118"/>
    <mergeCell ref="AP121:AP122"/>
    <mergeCell ref="A123:A124"/>
    <mergeCell ref="B123:B124"/>
    <mergeCell ref="C123:C124"/>
    <mergeCell ref="D123:D124"/>
    <mergeCell ref="AH123:AH124"/>
    <mergeCell ref="AI123:AI124"/>
    <mergeCell ref="AP123:AP124"/>
    <mergeCell ref="AJ123:AJ124"/>
    <mergeCell ref="AK123:AK124"/>
    <mergeCell ref="AL123:AL124"/>
    <mergeCell ref="AM123:AM124"/>
    <mergeCell ref="AN123:AN124"/>
    <mergeCell ref="AO123:AO124"/>
    <mergeCell ref="A121:A122"/>
    <mergeCell ref="B121:B122"/>
    <mergeCell ref="C121:C122"/>
    <mergeCell ref="D121:D122"/>
    <mergeCell ref="AH121:AH122"/>
    <mergeCell ref="AI121:AI122"/>
    <mergeCell ref="AJ121:AJ122"/>
    <mergeCell ref="AK121:AK122"/>
    <mergeCell ref="AL121:AL122"/>
    <mergeCell ref="D125:D126"/>
    <mergeCell ref="AH125:AH126"/>
    <mergeCell ref="AI125:AI126"/>
    <mergeCell ref="AJ125:AJ126"/>
    <mergeCell ref="AK125:AK126"/>
    <mergeCell ref="AL125:AL126"/>
    <mergeCell ref="AM121:AM122"/>
    <mergeCell ref="AN121:AN122"/>
    <mergeCell ref="AO121:AO122"/>
    <mergeCell ref="AI129:AI130"/>
    <mergeCell ref="AJ129:AJ130"/>
    <mergeCell ref="AK129:AK130"/>
    <mergeCell ref="AL129:AL130"/>
    <mergeCell ref="AM125:AM126"/>
    <mergeCell ref="AN125:AN126"/>
    <mergeCell ref="AO125:AO126"/>
    <mergeCell ref="AP125:AP126"/>
    <mergeCell ref="A127:A128"/>
    <mergeCell ref="B127:B128"/>
    <mergeCell ref="C127:C128"/>
    <mergeCell ref="D127:D128"/>
    <mergeCell ref="AH127:AH128"/>
    <mergeCell ref="AI127:AI128"/>
    <mergeCell ref="AP127:AP128"/>
    <mergeCell ref="AJ127:AJ128"/>
    <mergeCell ref="AK127:AK128"/>
    <mergeCell ref="AL127:AL128"/>
    <mergeCell ref="AM127:AM128"/>
    <mergeCell ref="AN127:AN128"/>
    <mergeCell ref="AO127:AO128"/>
    <mergeCell ref="A125:A126"/>
    <mergeCell ref="B125:B126"/>
    <mergeCell ref="C125:C126"/>
    <mergeCell ref="AK133:AK134"/>
    <mergeCell ref="AL133:AL134"/>
    <mergeCell ref="AM129:AM130"/>
    <mergeCell ref="AN129:AN130"/>
    <mergeCell ref="AO129:AO130"/>
    <mergeCell ref="AP129:AP130"/>
    <mergeCell ref="A131:A132"/>
    <mergeCell ref="B131:B132"/>
    <mergeCell ref="C131:C132"/>
    <mergeCell ref="D131:D132"/>
    <mergeCell ref="AH131:AH132"/>
    <mergeCell ref="AI131:AI132"/>
    <mergeCell ref="AP131:AP132"/>
    <mergeCell ref="AJ131:AJ132"/>
    <mergeCell ref="AK131:AK132"/>
    <mergeCell ref="AL131:AL132"/>
    <mergeCell ref="AM131:AM132"/>
    <mergeCell ref="AN131:AN132"/>
    <mergeCell ref="AO131:AO132"/>
    <mergeCell ref="A129:A130"/>
    <mergeCell ref="B129:B130"/>
    <mergeCell ref="C129:C130"/>
    <mergeCell ref="D129:D130"/>
    <mergeCell ref="AH129:AH130"/>
    <mergeCell ref="AM133:AM134"/>
    <mergeCell ref="AN133:AN134"/>
    <mergeCell ref="AO133:AO134"/>
    <mergeCell ref="AP133:AP134"/>
    <mergeCell ref="A135:A136"/>
    <mergeCell ref="B135:B136"/>
    <mergeCell ref="C135:C136"/>
    <mergeCell ref="D135:D136"/>
    <mergeCell ref="AH135:AH136"/>
    <mergeCell ref="AI135:AI136"/>
    <mergeCell ref="AP135:AP136"/>
    <mergeCell ref="AJ135:AJ136"/>
    <mergeCell ref="AK135:AK136"/>
    <mergeCell ref="AL135:AL136"/>
    <mergeCell ref="AM135:AM136"/>
    <mergeCell ref="AN135:AN136"/>
    <mergeCell ref="AO135:AO136"/>
    <mergeCell ref="A133:A134"/>
    <mergeCell ref="B133:B134"/>
    <mergeCell ref="C133:C134"/>
    <mergeCell ref="D133:D134"/>
    <mergeCell ref="AH133:AH134"/>
    <mergeCell ref="AI133:AI134"/>
    <mergeCell ref="AJ133:AJ134"/>
    <mergeCell ref="AM137:AM138"/>
    <mergeCell ref="AN137:AN138"/>
    <mergeCell ref="AO137:AO138"/>
    <mergeCell ref="AP137:AP138"/>
    <mergeCell ref="A137:A138"/>
    <mergeCell ref="B137:B138"/>
    <mergeCell ref="C137:C138"/>
    <mergeCell ref="D137:D138"/>
    <mergeCell ref="AH137:AH138"/>
    <mergeCell ref="AI137:AI138"/>
    <mergeCell ref="AJ137:AJ138"/>
    <mergeCell ref="AK137:AK138"/>
    <mergeCell ref="AL137:AL138"/>
    <mergeCell ref="A149:A150"/>
    <mergeCell ref="A147:A148"/>
    <mergeCell ref="A153:A154"/>
    <mergeCell ref="A151:A152"/>
    <mergeCell ref="A163:A164"/>
    <mergeCell ref="A161:A162"/>
    <mergeCell ref="A165:A166"/>
    <mergeCell ref="AP145:AP146"/>
    <mergeCell ref="B147:B148"/>
    <mergeCell ref="C147:C148"/>
    <mergeCell ref="D147:D148"/>
    <mergeCell ref="AH147:AH148"/>
    <mergeCell ref="AI147:AI148"/>
    <mergeCell ref="AP147:AP148"/>
    <mergeCell ref="AJ147:AJ148"/>
    <mergeCell ref="AK147:AK148"/>
    <mergeCell ref="AL147:AL148"/>
    <mergeCell ref="AM147:AM148"/>
    <mergeCell ref="AN147:AN148"/>
    <mergeCell ref="AO147:AO148"/>
    <mergeCell ref="A145:A146"/>
    <mergeCell ref="B145:B146"/>
    <mergeCell ref="C145:C146"/>
    <mergeCell ref="D145:D146"/>
    <mergeCell ref="AH145:AH146"/>
    <mergeCell ref="AI145:AI146"/>
    <mergeCell ref="AJ145:AJ146"/>
    <mergeCell ref="AK145:AK146"/>
    <mergeCell ref="AL145:AL146"/>
    <mergeCell ref="D149:D150"/>
    <mergeCell ref="AH149:AH150"/>
    <mergeCell ref="AI149:AI150"/>
    <mergeCell ref="AJ149:AJ150"/>
    <mergeCell ref="AK149:AK150"/>
    <mergeCell ref="AL149:AL150"/>
    <mergeCell ref="AM145:AM146"/>
    <mergeCell ref="AN145:AN146"/>
    <mergeCell ref="AO145:AO146"/>
    <mergeCell ref="AI153:AI154"/>
    <mergeCell ref="AJ153:AJ154"/>
    <mergeCell ref="AK153:AK154"/>
    <mergeCell ref="AL153:AL154"/>
    <mergeCell ref="AM149:AM150"/>
    <mergeCell ref="AN149:AN150"/>
    <mergeCell ref="AO149:AO150"/>
    <mergeCell ref="AM153:AM154"/>
    <mergeCell ref="AN153:AN154"/>
    <mergeCell ref="AO153:AO154"/>
    <mergeCell ref="AP149:AP150"/>
    <mergeCell ref="B151:B152"/>
    <mergeCell ref="C151:C152"/>
    <mergeCell ref="D151:D152"/>
    <mergeCell ref="AH151:AH152"/>
    <mergeCell ref="AI151:AI152"/>
    <mergeCell ref="AP151:AP152"/>
    <mergeCell ref="AJ151:AJ152"/>
    <mergeCell ref="AK151:AK152"/>
    <mergeCell ref="AL151:AL152"/>
    <mergeCell ref="AM151:AM152"/>
    <mergeCell ref="AN151:AN152"/>
    <mergeCell ref="AO151:AO152"/>
    <mergeCell ref="B149:B150"/>
    <mergeCell ref="C149:C150"/>
    <mergeCell ref="AP153:AP154"/>
    <mergeCell ref="B161:B162"/>
    <mergeCell ref="C161:C162"/>
    <mergeCell ref="D161:D162"/>
    <mergeCell ref="AH161:AH162"/>
    <mergeCell ref="AI161:AI162"/>
    <mergeCell ref="AP161:AP162"/>
    <mergeCell ref="AJ161:AJ162"/>
    <mergeCell ref="AK161:AK162"/>
    <mergeCell ref="AL161:AL162"/>
    <mergeCell ref="AM161:AM162"/>
    <mergeCell ref="AN161:AN162"/>
    <mergeCell ref="AO161:AO162"/>
    <mergeCell ref="B153:B154"/>
    <mergeCell ref="C153:C154"/>
    <mergeCell ref="D153:D154"/>
    <mergeCell ref="AH153:AH154"/>
    <mergeCell ref="AM155:AM156"/>
    <mergeCell ref="AN155:AN156"/>
    <mergeCell ref="AO155:AO156"/>
    <mergeCell ref="AP155:AP156"/>
    <mergeCell ref="AM157:AM158"/>
    <mergeCell ref="AN157:AN158"/>
    <mergeCell ref="AO157:AO158"/>
    <mergeCell ref="AO163:AO164"/>
    <mergeCell ref="AP163:AP164"/>
    <mergeCell ref="B165:B166"/>
    <mergeCell ref="C165:C166"/>
    <mergeCell ref="D165:D166"/>
    <mergeCell ref="AH165:AH166"/>
    <mergeCell ref="AI165:AI166"/>
    <mergeCell ref="AP165:AP166"/>
    <mergeCell ref="AJ165:AJ166"/>
    <mergeCell ref="AK165:AK166"/>
    <mergeCell ref="AL165:AL166"/>
    <mergeCell ref="AM165:AM166"/>
    <mergeCell ref="AN165:AN166"/>
    <mergeCell ref="AO165:AO166"/>
    <mergeCell ref="B163:B164"/>
    <mergeCell ref="C163:C164"/>
    <mergeCell ref="D163:D164"/>
    <mergeCell ref="AH163:AH164"/>
    <mergeCell ref="AI163:AI164"/>
    <mergeCell ref="AJ163:AJ164"/>
    <mergeCell ref="AK163:AK164"/>
    <mergeCell ref="AL163:AL164"/>
    <mergeCell ref="AM163:AM164"/>
    <mergeCell ref="AN163:AN164"/>
  </mergeCells>
  <conditionalFormatting sqref="F5:AG6 F49:AG50 F8:AG17 F52:AG65 F95:AG166">
    <cfRule type="expression" dxfId="164" priority="11" stopIfTrue="1">
      <formula>IF(WEEKDAY(F$5)=1,TRUE,FALSE)</formula>
    </cfRule>
  </conditionalFormatting>
  <conditionalFormatting sqref="F92:AG93">
    <cfRule type="expression" dxfId="163" priority="9" stopIfTrue="1">
      <formula>IF(WEEKDAY(F$5)=1,TRUE,FALSE)</formula>
    </cfRule>
  </conditionalFormatting>
  <conditionalFormatting sqref="F8:AG17">
    <cfRule type="expression" dxfId="162" priority="8" stopIfTrue="1">
      <formula>IF(WEEKDAY(F$5)=1,TRUE,FALSE)</formula>
    </cfRule>
  </conditionalFormatting>
  <conditionalFormatting sqref="F52:AG65">
    <cfRule type="expression" dxfId="161" priority="7" stopIfTrue="1">
      <formula>IF(WEEKDAY(F$5)=1,TRUE,FALSE)</formula>
    </cfRule>
  </conditionalFormatting>
  <conditionalFormatting sqref="F54:AG65">
    <cfRule type="expression" dxfId="160" priority="6" stopIfTrue="1">
      <formula>IF(WEEKDAY(F$5)=1,TRUE,FALSE)</formula>
    </cfRule>
  </conditionalFormatting>
  <conditionalFormatting sqref="F95:AG166">
    <cfRule type="expression" dxfId="159" priority="5" stopIfTrue="1">
      <formula>IF(WEEKDAY(F$5)=1,TRUE,FALSE)</formula>
    </cfRule>
  </conditionalFormatting>
  <conditionalFormatting sqref="F52:AG65">
    <cfRule type="expression" dxfId="158" priority="4" stopIfTrue="1">
      <formula>IF(WEEKDAY(F$5)=1,TRUE,FALSE)</formula>
    </cfRule>
  </conditionalFormatting>
  <conditionalFormatting sqref="F95:AG166">
    <cfRule type="expression" dxfId="157" priority="3" stopIfTrue="1">
      <formula>IF(WEEKDAY(F$5)=1,TRUE,FALSE)</formula>
    </cfRule>
  </conditionalFormatting>
  <conditionalFormatting sqref="F95:AG166">
    <cfRule type="expression" dxfId="156" priority="2" stopIfTrue="1">
      <formula>IF(WEEKDAY(F$5)=1,TRUE,FALSE)</formula>
    </cfRule>
  </conditionalFormatting>
  <conditionalFormatting sqref="F95:AG166">
    <cfRule type="expression" dxfId="155"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4.xml><?xml version="1.0" encoding="utf-8"?>
<worksheet xmlns="http://schemas.openxmlformats.org/spreadsheetml/2006/main" xmlns:r="http://schemas.openxmlformats.org/officeDocument/2006/relationships">
  <sheetPr>
    <tabColor theme="3" tint="-0.249977111117893"/>
  </sheetPr>
  <dimension ref="A1:AE290"/>
  <sheetViews>
    <sheetView zoomScaleNormal="70" workbookViewId="0">
      <pane xSplit="3" ySplit="9" topLeftCell="J150" activePane="bottomRight" state="frozen"/>
      <selection activeCell="C54" sqref="C54:C55"/>
      <selection pane="topRight" activeCell="C54" sqref="C54:C55"/>
      <selection pane="bottomLeft" activeCell="C54" sqref="C54:C55"/>
      <selection pane="bottomRight" activeCell="K126" sqref="K126:K161"/>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289"/>
      <c r="C1" s="289"/>
      <c r="D1" s="435" t="str">
        <f>"BẢNG THANH TOÁN LƯƠNG THÁNG"&amp;" "&amp;TEXT($E$4,"mm")&amp;" / "&amp;TEXT($E$4,"yyyy")</f>
        <v>BẢNG THANH TOÁN LƯƠNG THÁNG 02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289"/>
      <c r="C2" s="289"/>
      <c r="D2" s="289"/>
      <c r="E2" s="94"/>
      <c r="F2" s="289"/>
      <c r="G2" s="289"/>
      <c r="H2" s="289"/>
      <c r="I2" s="289"/>
      <c r="J2" s="95"/>
      <c r="K2" s="289"/>
      <c r="L2" s="289"/>
      <c r="M2" s="289"/>
      <c r="N2" s="289"/>
      <c r="O2" s="289"/>
      <c r="P2" s="289"/>
      <c r="Q2" s="289"/>
      <c r="R2" s="289"/>
      <c r="S2" s="289"/>
      <c r="T2" s="69"/>
      <c r="U2" s="93">
        <v>15</v>
      </c>
      <c r="V2" s="130">
        <v>28</v>
      </c>
      <c r="W2" s="96"/>
      <c r="X2" s="96"/>
      <c r="Y2" s="5"/>
      <c r="Z2" s="5"/>
    </row>
    <row r="3" spans="1:31" s="4" customFormat="1" ht="15" customHeight="1">
      <c r="A3" s="161" t="s">
        <v>65</v>
      </c>
      <c r="B3" s="289"/>
      <c r="C3" s="289"/>
      <c r="D3" s="289"/>
      <c r="E3" s="94"/>
      <c r="F3" s="289"/>
      <c r="G3" s="289"/>
      <c r="H3" s="289"/>
      <c r="I3" s="289"/>
      <c r="J3" s="95"/>
      <c r="K3" s="289"/>
      <c r="L3" s="289"/>
      <c r="M3" s="289"/>
      <c r="N3" s="289"/>
      <c r="O3" s="289"/>
      <c r="P3" s="289"/>
      <c r="Q3" s="289"/>
      <c r="R3" s="289"/>
      <c r="S3" s="289"/>
      <c r="T3" s="69"/>
      <c r="U3" s="153"/>
      <c r="V3" s="154"/>
      <c r="W3" s="96"/>
      <c r="X3" s="96"/>
      <c r="Y3" s="5"/>
      <c r="Z3" s="5"/>
    </row>
    <row r="4" spans="1:31" s="4" customFormat="1" ht="15" customHeight="1">
      <c r="A4" s="161" t="str">
        <f>TH!A3</f>
        <v>MST: 1100878093</v>
      </c>
      <c r="B4" s="289"/>
      <c r="C4" s="289"/>
      <c r="D4" s="289"/>
      <c r="E4" s="327">
        <f>'CC - 02'!E4</f>
        <v>42036</v>
      </c>
      <c r="F4" s="289"/>
      <c r="G4" s="289"/>
      <c r="H4" s="289"/>
      <c r="I4" s="289"/>
      <c r="J4" s="95"/>
      <c r="K4" s="289"/>
      <c r="L4" s="92"/>
      <c r="M4" s="289"/>
      <c r="N4" s="289"/>
      <c r="O4" s="289"/>
      <c r="P4" s="289"/>
      <c r="Q4" s="14"/>
      <c r="R4" s="289"/>
      <c r="S4" s="289"/>
      <c r="T4" s="289"/>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85" t="s">
        <v>41</v>
      </c>
      <c r="G8" s="284" t="s">
        <v>19</v>
      </c>
      <c r="H8" s="285" t="s">
        <v>18</v>
      </c>
      <c r="I8" s="292"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4" si="0">VLOOKUP(B10,DS,2,0)</f>
        <v>Mai Út Hiền</v>
      </c>
      <c r="D10" s="135" t="str">
        <f t="shared" ref="D10:D14" si="1">VLOOKUP(B10,DS,3,0)</f>
        <v>Cơ Điện</v>
      </c>
      <c r="E10" s="103">
        <f t="shared" ref="E10:E14" si="2">VLOOKUP(B10,DS,4,0)</f>
        <v>4336000</v>
      </c>
      <c r="F10" s="108">
        <f>VLOOKUP(B10,'CC - 02'!$B$8:$AP$17,33,0)</f>
        <v>15</v>
      </c>
      <c r="G10" s="243">
        <f t="shared" ref="G10" si="3">ROUND(E10/$U$2*F10,0)</f>
        <v>4336000</v>
      </c>
      <c r="H10" s="108">
        <f>(VLOOKUP(B10,'CC - 02'!$B$8:$AP$17,34,0)+VLOOKUP(B10,'CC - 02'!$B$8:$AP$17,35,0))</f>
        <v>0</v>
      </c>
      <c r="I10" s="243">
        <f t="shared" ref="I10" si="4">ROUND(E10/$U$2*H10,0)</f>
        <v>0</v>
      </c>
      <c r="J10" s="109">
        <f t="shared" ref="J10" si="5">F10+H10</f>
        <v>15</v>
      </c>
      <c r="K10" s="47">
        <f>G10+I10</f>
        <v>4336000</v>
      </c>
      <c r="L10" s="103">
        <f>+F10*15000</f>
        <v>225000</v>
      </c>
      <c r="M10" s="49">
        <f t="shared" ref="M10:M14" si="6">K10+L10</f>
        <v>4561000</v>
      </c>
      <c r="N10" s="48">
        <f>IF(VLOOKUP(B10,DS,10,0)="x",E10*$N$5,0)</f>
        <v>346880</v>
      </c>
      <c r="O10" s="48">
        <f>IF(VLOOKUP(B10,DS,10,0)="x",E10*$O$5,0)</f>
        <v>65040</v>
      </c>
      <c r="P10" s="48">
        <f>IF(VLOOKUP(B10,DS,10,0)="x",E10*$P$5,0)</f>
        <v>43360</v>
      </c>
      <c r="Q10" s="47">
        <f t="shared" ref="Q10:Q14" si="7">M10-SUM(N10:P10)</f>
        <v>4105720</v>
      </c>
      <c r="R10" s="47">
        <f>VLOOKUP(B10,DS,23,0)</f>
        <v>0</v>
      </c>
      <c r="S10" s="55">
        <f t="shared" ref="S10:S14" si="8">Q10-R10</f>
        <v>4105720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- 02'!$B$8:$AP$17,33,0)</f>
        <v>15</v>
      </c>
      <c r="G11" s="243">
        <f t="shared" ref="G11:G14" si="9">ROUND(E11/$U$2*F11,0)</f>
        <v>4056000</v>
      </c>
      <c r="H11" s="108">
        <f>(VLOOKUP(B11,'CC - 02'!$B$8:$AP$17,34,0)+VLOOKUP(B11,'CC - 02'!$B$8:$AP$17,35,0))</f>
        <v>0</v>
      </c>
      <c r="I11" s="243">
        <f t="shared" ref="I11:I14" si="10">ROUND(E11/$U$2*H11,0)</f>
        <v>0</v>
      </c>
      <c r="J11" s="109">
        <f t="shared" ref="J11:J14" si="11">F11+H11</f>
        <v>15</v>
      </c>
      <c r="K11" s="47">
        <f t="shared" ref="K11:K14" si="12">G11+I11</f>
        <v>4056000</v>
      </c>
      <c r="L11" s="103">
        <f t="shared" ref="L11:L14" si="13">+F11*15000</f>
        <v>225000</v>
      </c>
      <c r="M11" s="49">
        <f t="shared" si="6"/>
        <v>4281000</v>
      </c>
      <c r="N11" s="48">
        <f>IF(VLOOKUP(B11,DS,10,0)="x",E11*$N$5,0)</f>
        <v>324480</v>
      </c>
      <c r="O11" s="48">
        <f>IF(VLOOKUP(B11,DS,10,0)="x",E11*$O$5,0)</f>
        <v>60840</v>
      </c>
      <c r="P11" s="48">
        <f>IF(VLOOKUP(B11,DS,10,0)="x",E11*$P$5,0)</f>
        <v>40560</v>
      </c>
      <c r="Q11" s="47">
        <f t="shared" si="7"/>
        <v>3855120</v>
      </c>
      <c r="R11" s="47">
        <f>VLOOKUP(B11,DS,23,0)</f>
        <v>0</v>
      </c>
      <c r="S11" s="55">
        <f t="shared" si="8"/>
        <v>3855120</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
        <v>KCS</v>
      </c>
      <c r="E12" s="103">
        <f t="shared" si="2"/>
        <v>4400000</v>
      </c>
      <c r="F12" s="108">
        <f>VLOOKUP(B12,'CC - 02'!$B$8:$AP$17,33,0)</f>
        <v>15</v>
      </c>
      <c r="G12" s="243">
        <f t="shared" si="9"/>
        <v>4400000</v>
      </c>
      <c r="H12" s="108">
        <f>(VLOOKUP(B12,'CC - 02'!$B$8:$AP$17,34,0)+VLOOKUP(B12,'CC - 02'!$B$8:$AP$17,35,0))</f>
        <v>0</v>
      </c>
      <c r="I12" s="243">
        <f t="shared" si="10"/>
        <v>0</v>
      </c>
      <c r="J12" s="109">
        <f t="shared" si="11"/>
        <v>15</v>
      </c>
      <c r="K12" s="47">
        <f t="shared" si="12"/>
        <v>4400000</v>
      </c>
      <c r="L12" s="103">
        <f t="shared" si="13"/>
        <v>225000</v>
      </c>
      <c r="M12" s="49">
        <f t="shared" si="6"/>
        <v>4625000</v>
      </c>
      <c r="N12" s="48">
        <f>IF(VLOOKUP(B12,DS,10,0)="x",E12*$N$5,0)</f>
        <v>352000</v>
      </c>
      <c r="O12" s="48">
        <f>IF(VLOOKUP(B12,DS,10,0)="x",E12*$O$5,0)</f>
        <v>66000</v>
      </c>
      <c r="P12" s="48">
        <f>IF(VLOOKUP(B12,DS,10,0)="x",E12*$P$5,0)</f>
        <v>44000</v>
      </c>
      <c r="Q12" s="47">
        <f t="shared" si="7"/>
        <v>4163000</v>
      </c>
      <c r="R12" s="47">
        <f>VLOOKUP(B12,DS,23,0)</f>
        <v>0</v>
      </c>
      <c r="S12" s="55">
        <f t="shared" si="8"/>
        <v>4163000</v>
      </c>
      <c r="T12" s="47"/>
      <c r="U12" s="123"/>
      <c r="V12" s="45"/>
      <c r="W12" s="34"/>
      <c r="X12" s="5"/>
      <c r="Y12" s="5"/>
      <c r="Z12" s="5"/>
      <c r="AA12" s="4"/>
      <c r="AB12" s="4"/>
      <c r="AC12" s="4"/>
      <c r="AD12" s="4"/>
      <c r="AE12" s="4"/>
    </row>
    <row r="13" spans="1:31" s="44" customFormat="1" ht="23.25" customHeight="1">
      <c r="A13" s="46">
        <v>4</v>
      </c>
      <c r="B13" s="46" t="s">
        <v>70</v>
      </c>
      <c r="C13" s="102" t="str">
        <f t="shared" ref="C13:C14" si="14">VLOOKUP(B13,DS,2,0)</f>
        <v>Nguyễn Thị Thiết</v>
      </c>
      <c r="D13" s="135" t="str">
        <f t="shared" ref="D13:D14" si="15">VLOOKUP(B13,DS,3,0)</f>
        <v>KCS</v>
      </c>
      <c r="E13" s="103">
        <f t="shared" ref="E13:E14" si="16">VLOOKUP(B13,DS,4,0)</f>
        <v>4056000</v>
      </c>
      <c r="F13" s="108">
        <f>VLOOKUP(B13,'CC - 02'!$B$8:$AP$17,33,0)</f>
        <v>15</v>
      </c>
      <c r="G13" s="243">
        <f t="shared" ref="G13:G14" si="17">ROUND(E13/$U$2*F13,0)</f>
        <v>4056000</v>
      </c>
      <c r="H13" s="108">
        <f>(VLOOKUP(B13,'CC - 02'!$B$8:$AP$17,34,0)+VLOOKUP(B13,'CC - 02'!$B$8:$AP$17,35,0))</f>
        <v>0</v>
      </c>
      <c r="I13" s="243">
        <f t="shared" ref="I13:I14" si="18">ROUND(E13/$U$2*H13,0)</f>
        <v>0</v>
      </c>
      <c r="J13" s="109">
        <f t="shared" ref="J13:J14" si="19">F13+H13</f>
        <v>15</v>
      </c>
      <c r="K13" s="47">
        <f t="shared" ref="K13:K14" si="20">G13+I13</f>
        <v>4056000</v>
      </c>
      <c r="L13" s="103">
        <f t="shared" ref="L13:L14" si="21">+F13*15000</f>
        <v>225000</v>
      </c>
      <c r="M13" s="49">
        <f t="shared" ref="M13:M14" si="22">K13+L13</f>
        <v>4281000</v>
      </c>
      <c r="N13" s="48">
        <f>IF(VLOOKUP(B13,DS,10,0)="x",E13*$N$5,0)</f>
        <v>324480</v>
      </c>
      <c r="O13" s="48">
        <f>IF(VLOOKUP(B13,DS,10,0)="x",E13*$O$5,0)</f>
        <v>60840</v>
      </c>
      <c r="P13" s="48">
        <f>IF(VLOOKUP(B13,DS,10,0)="x",E13*$P$5,0)</f>
        <v>40560</v>
      </c>
      <c r="Q13" s="47">
        <f t="shared" ref="Q13:Q14" si="23">M13-SUM(N13:P13)</f>
        <v>3855120</v>
      </c>
      <c r="R13" s="47">
        <f>VLOOKUP(B13,DS,23,0)</f>
        <v>0</v>
      </c>
      <c r="S13" s="55">
        <f t="shared" ref="S13:S14" si="24">Q13-R13</f>
        <v>3855120</v>
      </c>
      <c r="T13" s="47"/>
      <c r="U13" s="123"/>
      <c r="V13" s="45"/>
      <c r="W13" s="34"/>
      <c r="X13" s="5"/>
      <c r="Y13" s="5"/>
      <c r="Z13" s="5"/>
      <c r="AA13" s="4"/>
      <c r="AB13" s="4"/>
      <c r="AC13" s="4"/>
      <c r="AD13" s="4"/>
      <c r="AE13" s="4"/>
    </row>
    <row r="14" spans="1:31" s="44" customFormat="1" ht="23.25" customHeight="1">
      <c r="A14" s="46">
        <v>5</v>
      </c>
      <c r="B14" s="46" t="s">
        <v>71</v>
      </c>
      <c r="C14" s="102" t="str">
        <f t="shared" si="14"/>
        <v>Nguyễn Trường Giang</v>
      </c>
      <c r="D14" s="135" t="str">
        <f t="shared" si="15"/>
        <v>Cơ Điện</v>
      </c>
      <c r="E14" s="103">
        <f t="shared" si="16"/>
        <v>3613000</v>
      </c>
      <c r="F14" s="108">
        <f>VLOOKUP(B14,'CC - 02'!$B$8:$AP$17,33,0)</f>
        <v>15</v>
      </c>
      <c r="G14" s="243">
        <f t="shared" si="17"/>
        <v>3613000</v>
      </c>
      <c r="H14" s="108">
        <f>(VLOOKUP(B14,'CC - 02'!$B$8:$AP$17,34,0)+VLOOKUP(B14,'CC - 02'!$B$8:$AP$17,35,0))</f>
        <v>0</v>
      </c>
      <c r="I14" s="243">
        <f t="shared" si="18"/>
        <v>0</v>
      </c>
      <c r="J14" s="109">
        <f t="shared" si="19"/>
        <v>15</v>
      </c>
      <c r="K14" s="47">
        <f t="shared" si="20"/>
        <v>3613000</v>
      </c>
      <c r="L14" s="103">
        <f t="shared" si="21"/>
        <v>225000</v>
      </c>
      <c r="M14" s="49">
        <f t="shared" si="22"/>
        <v>3838000</v>
      </c>
      <c r="N14" s="48">
        <f>IF(VLOOKUP(B14,DS,10,0)="x",E14*$N$5,0)</f>
        <v>289040</v>
      </c>
      <c r="O14" s="48">
        <f>IF(VLOOKUP(B14,DS,10,0)="x",E14*$O$5,0)</f>
        <v>54195</v>
      </c>
      <c r="P14" s="48">
        <f>IF(VLOOKUP(B14,DS,10,0)="x",E14*$P$5,0)</f>
        <v>36130</v>
      </c>
      <c r="Q14" s="47">
        <f t="shared" si="23"/>
        <v>3458635</v>
      </c>
      <c r="R14" s="47">
        <f>VLOOKUP(B14,DS,23,0)</f>
        <v>0</v>
      </c>
      <c r="S14" s="55">
        <f t="shared" si="24"/>
        <v>3458635</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52"/>
      <c r="O15" s="52"/>
      <c r="P15" s="52"/>
      <c r="Q15" s="52"/>
      <c r="R15" s="52"/>
      <c r="S15" s="52"/>
      <c r="T15" s="47"/>
      <c r="U15" s="123"/>
      <c r="V15" s="45"/>
      <c r="W15" s="45"/>
      <c r="X15" s="45"/>
      <c r="Y15" s="45"/>
      <c r="Z15" s="45"/>
    </row>
    <row r="16" spans="1:31" s="40" customFormat="1" ht="21" customHeight="1">
      <c r="A16" s="440" t="s">
        <v>26</v>
      </c>
      <c r="B16" s="440"/>
      <c r="C16" s="440"/>
      <c r="D16" s="440"/>
      <c r="E16" s="162">
        <f>SUM(E10:E15)</f>
        <v>20461000</v>
      </c>
      <c r="F16" s="162">
        <f>SUM(F10:F15)</f>
        <v>75</v>
      </c>
      <c r="G16" s="162">
        <f>SUM(G10:G15)</f>
        <v>20461000</v>
      </c>
      <c r="H16" s="162">
        <f>SUM(H10:H15)</f>
        <v>0</v>
      </c>
      <c r="I16" s="162">
        <f>SUM(I10:I15)</f>
        <v>0</v>
      </c>
      <c r="J16" s="32">
        <f>SUM(J10:J15)</f>
        <v>75</v>
      </c>
      <c r="K16" s="32">
        <f>SUM(K10:K15)</f>
        <v>20461000</v>
      </c>
      <c r="L16" s="32">
        <f>SUM(L10:L15)</f>
        <v>1125000</v>
      </c>
      <c r="M16" s="32">
        <f>SUM(M10:M15)</f>
        <v>21586000</v>
      </c>
      <c r="N16" s="32">
        <f>SUM(N10:N15)</f>
        <v>1636880</v>
      </c>
      <c r="O16" s="32">
        <f>SUM(O10:O15)</f>
        <v>306915</v>
      </c>
      <c r="P16" s="32">
        <f>SUM(P10:P15)</f>
        <v>204610</v>
      </c>
      <c r="Q16" s="32">
        <f>SUM(Q10:Q15)</f>
        <v>19437595</v>
      </c>
      <c r="R16" s="32">
        <f>SUM(R10:R15)</f>
        <v>0</v>
      </c>
      <c r="S16" s="32">
        <f>SUM(S10:S15)</f>
        <v>19437595</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28   tháng   02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293"/>
      <c r="C59" s="293"/>
      <c r="D59" s="441" t="str">
        <f>D1</f>
        <v>BẢNG THANH TOÁN LƯƠNG THÁNG 02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293"/>
      <c r="C60" s="293"/>
      <c r="D60" s="293"/>
      <c r="E60" s="222"/>
      <c r="F60" s="293"/>
      <c r="G60" s="293"/>
      <c r="H60" s="293"/>
      <c r="I60" s="293"/>
      <c r="J60" s="223"/>
      <c r="K60" s="293"/>
      <c r="L60" s="293"/>
      <c r="M60" s="293"/>
      <c r="N60" s="293"/>
      <c r="O60" s="293"/>
      <c r="P60" s="293"/>
      <c r="Q60" s="293"/>
      <c r="R60" s="293"/>
      <c r="S60" s="293"/>
      <c r="T60" s="173"/>
      <c r="U60" s="123"/>
      <c r="V60" s="8"/>
      <c r="W60" s="220"/>
      <c r="X60" s="220"/>
      <c r="Y60" s="221"/>
      <c r="Z60" s="221"/>
    </row>
    <row r="61" spans="1:31" s="197" customFormat="1" ht="15" customHeight="1">
      <c r="A61" s="161" t="str">
        <f>$A$3</f>
        <v>Số điện thoại: 072.3850606 - Fax: 072.3850608</v>
      </c>
      <c r="B61" s="293"/>
      <c r="C61" s="293"/>
      <c r="D61" s="293"/>
      <c r="E61" s="222"/>
      <c r="F61" s="293"/>
      <c r="G61" s="293"/>
      <c r="H61" s="293"/>
      <c r="I61" s="293"/>
      <c r="J61" s="223"/>
      <c r="K61" s="293"/>
      <c r="L61" s="293"/>
      <c r="M61" s="293"/>
      <c r="N61" s="293"/>
      <c r="O61" s="293"/>
      <c r="P61" s="293"/>
      <c r="Q61" s="293"/>
      <c r="R61" s="293"/>
      <c r="S61" s="293"/>
      <c r="T61" s="173"/>
      <c r="U61" s="123"/>
      <c r="V61" s="8"/>
      <c r="W61" s="220"/>
      <c r="X61" s="220"/>
      <c r="Y61" s="221"/>
      <c r="Z61" s="221"/>
    </row>
    <row r="62" spans="1:31" s="197" customFormat="1" ht="15" customHeight="1">
      <c r="A62" s="161" t="str">
        <f>$A$4</f>
        <v>MST: 1100878093</v>
      </c>
      <c r="B62" s="293"/>
      <c r="C62" s="293"/>
      <c r="D62" s="293"/>
      <c r="E62" s="222"/>
      <c r="F62" s="293"/>
      <c r="G62" s="293"/>
      <c r="H62" s="293"/>
      <c r="I62" s="293"/>
      <c r="J62" s="223"/>
      <c r="K62" s="293"/>
      <c r="L62" s="224"/>
      <c r="M62" s="293"/>
      <c r="N62" s="293"/>
      <c r="O62" s="293"/>
      <c r="P62" s="293"/>
      <c r="Q62" s="225"/>
      <c r="R62" s="293"/>
      <c r="S62" s="293"/>
      <c r="T62" s="293"/>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123"/>
      <c r="V64" s="8"/>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123"/>
      <c r="V65" s="8"/>
      <c r="W65" s="230"/>
      <c r="X65" s="221"/>
      <c r="Y65" s="221"/>
      <c r="Z65" s="221"/>
      <c r="AA65" s="197"/>
      <c r="AB65" s="197"/>
      <c r="AC65" s="197"/>
      <c r="AD65" s="197"/>
      <c r="AE65" s="197"/>
    </row>
    <row r="66" spans="1:31" s="231" customFormat="1" ht="35.25" customHeight="1">
      <c r="A66" s="447"/>
      <c r="B66" s="447"/>
      <c r="C66" s="449"/>
      <c r="D66" s="449"/>
      <c r="E66" s="450"/>
      <c r="F66" s="291" t="s">
        <v>41</v>
      </c>
      <c r="G66" s="292" t="s">
        <v>19</v>
      </c>
      <c r="H66" s="291" t="s">
        <v>18</v>
      </c>
      <c r="I66" s="292" t="s">
        <v>19</v>
      </c>
      <c r="J66" s="460"/>
      <c r="K66" s="454"/>
      <c r="L66" s="431"/>
      <c r="M66" s="454"/>
      <c r="N66" s="462"/>
      <c r="O66" s="454"/>
      <c r="P66" s="454"/>
      <c r="Q66" s="454"/>
      <c r="R66" s="454"/>
      <c r="S66" s="454"/>
      <c r="T66" s="456"/>
      <c r="U66" s="123"/>
      <c r="V66" s="8"/>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123"/>
      <c r="V67" s="8"/>
      <c r="W67" s="234"/>
      <c r="X67" s="235"/>
      <c r="Y67" s="235"/>
      <c r="Z67" s="235"/>
      <c r="AA67" s="236"/>
      <c r="AB67" s="236"/>
      <c r="AC67" s="236"/>
      <c r="AD67" s="236"/>
      <c r="AE67" s="236"/>
    </row>
    <row r="68" spans="1:31" s="249" customFormat="1" ht="23.25" customHeight="1">
      <c r="A68" s="238">
        <v>1</v>
      </c>
      <c r="B68" s="238" t="s">
        <v>78</v>
      </c>
      <c r="C68" s="239" t="str">
        <f t="shared" ref="C68:C74" si="25">VLOOKUP(B68,DS,2,0)</f>
        <v>Nguyễn Thiện Duy</v>
      </c>
      <c r="D68" s="240" t="str">
        <f t="shared" ref="D68:D74" si="26">VLOOKUP(B68,DS,3,0)</f>
        <v>Giám đốc</v>
      </c>
      <c r="E68" s="241">
        <f t="shared" ref="E68:E74" si="27">VLOOKUP(B68,DS,4,0)</f>
        <v>10851000</v>
      </c>
      <c r="F68" s="242">
        <f>VLOOKUP(B68,'CC - 02'!B52:AP65,33,0)</f>
        <v>15</v>
      </c>
      <c r="G68" s="243">
        <f t="shared" ref="G68" si="28">ROUND(E68/$U$2*F68,0)</f>
        <v>10851000</v>
      </c>
      <c r="H68" s="242">
        <f>(VLOOKUP(B68,'CC - 02'!$B$52:$AP$65,34,0)+VLOOKUP(B68,'CC - 02'!$B$52:$AP$65,35,0))</f>
        <v>0</v>
      </c>
      <c r="I68" s="243">
        <f t="shared" ref="I68" si="29">ROUND(E68/$U$2*H68,0)</f>
        <v>0</v>
      </c>
      <c r="J68" s="244">
        <f t="shared" ref="J68:K74" si="30">F68+H68</f>
        <v>15</v>
      </c>
      <c r="K68" s="47">
        <f t="shared" si="30"/>
        <v>10851000</v>
      </c>
      <c r="L68" s="103">
        <f t="shared" ref="L68" si="31">+F68*15000</f>
        <v>225000</v>
      </c>
      <c r="M68" s="246">
        <f t="shared" ref="M68:M74" si="32">K68+SUM(L68:L68)</f>
        <v>11076000</v>
      </c>
      <c r="N68" s="48">
        <f t="shared" ref="N68:N74" si="33">IF(VLOOKUP(B68,DS,10,0)="x",E68*$N$5,0)</f>
        <v>868080</v>
      </c>
      <c r="O68" s="48">
        <f t="shared" ref="O68:O74" si="34">IF(VLOOKUP(B68,DS,10,0)="x",E68*$O$5,0)</f>
        <v>162765</v>
      </c>
      <c r="P68" s="48">
        <f t="shared" ref="P68:P74" si="35">IF(VLOOKUP(B68,DS,10,0)="x",E68*$P$5,0)</f>
        <v>108510</v>
      </c>
      <c r="Q68" s="243">
        <f t="shared" ref="Q68:Q74" si="36">M68-SUM(N68:P68)</f>
        <v>9936645</v>
      </c>
      <c r="R68" s="243">
        <f t="shared" ref="R68:R74" si="37">VLOOKUP(B68,DS,23,0)</f>
        <v>0</v>
      </c>
      <c r="S68" s="247">
        <f>Q68-R68</f>
        <v>9936645</v>
      </c>
      <c r="T68" s="243"/>
      <c r="U68" s="123"/>
      <c r="V68" s="8"/>
      <c r="W68" s="230"/>
      <c r="X68" s="221"/>
      <c r="Y68" s="221"/>
      <c r="Z68" s="221"/>
      <c r="AA68" s="197"/>
      <c r="AB68" s="197"/>
      <c r="AC68" s="197"/>
      <c r="AD68" s="197"/>
      <c r="AE68" s="197"/>
    </row>
    <row r="69" spans="1:31" s="249" customFormat="1" ht="23.25" customHeight="1">
      <c r="A69" s="238">
        <v>2</v>
      </c>
      <c r="B69" s="238" t="s">
        <v>80</v>
      </c>
      <c r="C69" s="239" t="str">
        <f t="shared" si="25"/>
        <v>Nguyễn Văn Sẽ</v>
      </c>
      <c r="D69" s="240" t="str">
        <f t="shared" si="26"/>
        <v>Kỹ Thuật</v>
      </c>
      <c r="E69" s="241">
        <f t="shared" si="27"/>
        <v>4895000</v>
      </c>
      <c r="F69" s="242">
        <f>VLOOKUP(B69,'CC - 02'!B53:AP66,33,0)</f>
        <v>15</v>
      </c>
      <c r="G69" s="243">
        <f t="shared" ref="G69:G74" si="38">ROUND(E69/$U$2*F69,0)</f>
        <v>4895000</v>
      </c>
      <c r="H69" s="242">
        <f>(VLOOKUP(B69,'CC - 02'!$B$52:$AP$65,34,0)+VLOOKUP(B69,'CC - 02'!$B$52:$AP$65,35,0))</f>
        <v>0</v>
      </c>
      <c r="I69" s="243">
        <f t="shared" ref="I69:I74" si="39">ROUND(E69/$U$2*H69,0)</f>
        <v>0</v>
      </c>
      <c r="J69" s="244">
        <f t="shared" ref="J69:J74" si="40">F69+H69</f>
        <v>15</v>
      </c>
      <c r="K69" s="47">
        <f t="shared" si="30"/>
        <v>4895000</v>
      </c>
      <c r="L69" s="103">
        <f t="shared" ref="L69:L74" si="41">+F69*15000</f>
        <v>225000</v>
      </c>
      <c r="M69" s="246">
        <f t="shared" si="32"/>
        <v>5120000</v>
      </c>
      <c r="N69" s="48">
        <f t="shared" si="33"/>
        <v>391600</v>
      </c>
      <c r="O69" s="48">
        <f t="shared" si="34"/>
        <v>73425</v>
      </c>
      <c r="P69" s="48">
        <f t="shared" si="35"/>
        <v>48950</v>
      </c>
      <c r="Q69" s="243">
        <f t="shared" si="36"/>
        <v>4606025</v>
      </c>
      <c r="R69" s="243">
        <f t="shared" si="37"/>
        <v>0</v>
      </c>
      <c r="S69" s="247">
        <f t="shared" ref="S69:S74" si="42">Q69-R69</f>
        <v>4606025</v>
      </c>
      <c r="T69" s="243"/>
      <c r="U69" s="123"/>
      <c r="V69" s="8"/>
      <c r="W69" s="230"/>
      <c r="X69" s="221"/>
      <c r="Y69" s="221"/>
      <c r="Z69" s="221"/>
      <c r="AA69" s="197"/>
      <c r="AB69" s="197"/>
      <c r="AC69" s="197"/>
      <c r="AD69" s="197"/>
      <c r="AE69" s="197"/>
    </row>
    <row r="70" spans="1:31" s="249" customFormat="1" ht="23.25" customHeight="1">
      <c r="A70" s="238">
        <v>3</v>
      </c>
      <c r="B70" s="238" t="s">
        <v>82</v>
      </c>
      <c r="C70" s="239" t="str">
        <f t="shared" si="25"/>
        <v>Võ Uyên Phương</v>
      </c>
      <c r="D70" s="240" t="str">
        <f t="shared" si="26"/>
        <v>LĐ- TL</v>
      </c>
      <c r="E70" s="241">
        <f t="shared" si="27"/>
        <v>4895000</v>
      </c>
      <c r="F70" s="242">
        <f>VLOOKUP(B70,'CC - 02'!B54:AP67,33,0)</f>
        <v>15</v>
      </c>
      <c r="G70" s="243">
        <f t="shared" si="38"/>
        <v>4895000</v>
      </c>
      <c r="H70" s="242">
        <f>(VLOOKUP(B70,'CC - 02'!$B$52:$AP$65,34,0)+VLOOKUP(B70,'CC - 02'!$B$52:$AP$65,35,0))</f>
        <v>0</v>
      </c>
      <c r="I70" s="243">
        <f t="shared" si="39"/>
        <v>0</v>
      </c>
      <c r="J70" s="244">
        <f t="shared" si="40"/>
        <v>15</v>
      </c>
      <c r="K70" s="47">
        <f t="shared" si="30"/>
        <v>4895000</v>
      </c>
      <c r="L70" s="103">
        <f t="shared" si="41"/>
        <v>225000</v>
      </c>
      <c r="M70" s="246">
        <f t="shared" si="32"/>
        <v>5120000</v>
      </c>
      <c r="N70" s="48">
        <f t="shared" si="33"/>
        <v>391600</v>
      </c>
      <c r="O70" s="48">
        <f t="shared" si="34"/>
        <v>73425</v>
      </c>
      <c r="P70" s="48">
        <f t="shared" si="35"/>
        <v>48950</v>
      </c>
      <c r="Q70" s="243">
        <f t="shared" si="36"/>
        <v>4606025</v>
      </c>
      <c r="R70" s="243">
        <f t="shared" si="37"/>
        <v>0</v>
      </c>
      <c r="S70" s="247">
        <f t="shared" si="42"/>
        <v>4606025</v>
      </c>
      <c r="T70" s="243"/>
      <c r="U70" s="123"/>
      <c r="V70" s="8"/>
      <c r="W70" s="230"/>
      <c r="X70" s="221"/>
      <c r="Y70" s="221"/>
      <c r="Z70" s="221"/>
      <c r="AA70" s="197"/>
      <c r="AB70" s="197"/>
      <c r="AC70" s="197"/>
      <c r="AD70" s="197"/>
      <c r="AE70" s="197"/>
    </row>
    <row r="71" spans="1:31" s="249" customFormat="1" ht="23.25" customHeight="1">
      <c r="A71" s="238">
        <v>4</v>
      </c>
      <c r="B71" s="238" t="s">
        <v>85</v>
      </c>
      <c r="C71" s="239" t="str">
        <f t="shared" si="25"/>
        <v>Lê Nguyễn Huy Cường</v>
      </c>
      <c r="D71" s="240" t="str">
        <f t="shared" si="26"/>
        <v>XNK</v>
      </c>
      <c r="E71" s="241">
        <f t="shared" si="27"/>
        <v>4336000</v>
      </c>
      <c r="F71" s="242">
        <f>VLOOKUP(B71,'CC - 02'!B55:AP68,33,0)</f>
        <v>15</v>
      </c>
      <c r="G71" s="243">
        <f t="shared" si="38"/>
        <v>4336000</v>
      </c>
      <c r="H71" s="242">
        <f>(VLOOKUP(B71,'CC - 02'!$B$52:$AP$65,34,0)+VLOOKUP(B71,'CC - 02'!$B$52:$AP$65,35,0))</f>
        <v>0</v>
      </c>
      <c r="I71" s="243">
        <f t="shared" si="39"/>
        <v>0</v>
      </c>
      <c r="J71" s="244">
        <f t="shared" si="40"/>
        <v>15</v>
      </c>
      <c r="K71" s="47">
        <f t="shared" si="30"/>
        <v>4336000</v>
      </c>
      <c r="L71" s="103">
        <f t="shared" si="41"/>
        <v>225000</v>
      </c>
      <c r="M71" s="246">
        <f t="shared" si="32"/>
        <v>4561000</v>
      </c>
      <c r="N71" s="48">
        <f t="shared" si="33"/>
        <v>346880</v>
      </c>
      <c r="O71" s="48">
        <f t="shared" si="34"/>
        <v>65040</v>
      </c>
      <c r="P71" s="48">
        <f t="shared" si="35"/>
        <v>43360</v>
      </c>
      <c r="Q71" s="243">
        <f t="shared" si="36"/>
        <v>4105720</v>
      </c>
      <c r="R71" s="243">
        <f t="shared" si="37"/>
        <v>0</v>
      </c>
      <c r="S71" s="247">
        <f t="shared" si="42"/>
        <v>4105720</v>
      </c>
      <c r="T71" s="243"/>
      <c r="U71" s="204"/>
      <c r="V71" s="248"/>
      <c r="W71" s="230"/>
      <c r="X71" s="221"/>
      <c r="Y71" s="221"/>
      <c r="Z71" s="221"/>
      <c r="AA71" s="197"/>
      <c r="AB71" s="197"/>
      <c r="AC71" s="197"/>
      <c r="AD71" s="197"/>
      <c r="AE71" s="197"/>
    </row>
    <row r="72" spans="1:31" s="249" customFormat="1" ht="23.25" customHeight="1">
      <c r="A72" s="238">
        <v>5</v>
      </c>
      <c r="B72" s="238" t="s">
        <v>88</v>
      </c>
      <c r="C72" s="239" t="str">
        <f t="shared" si="25"/>
        <v>Nguyễn Văn Bé Tư</v>
      </c>
      <c r="D72" s="240" t="str">
        <f t="shared" si="26"/>
        <v>Tài xế</v>
      </c>
      <c r="E72" s="241">
        <f t="shared" si="27"/>
        <v>3496000</v>
      </c>
      <c r="F72" s="242">
        <f>VLOOKUP(B72,'CC - 02'!B56:AP69,33,0)</f>
        <v>15</v>
      </c>
      <c r="G72" s="243">
        <f t="shared" si="38"/>
        <v>3496000</v>
      </c>
      <c r="H72" s="242">
        <f>(VLOOKUP(B72,'CC - 02'!$B$52:$AP$65,34,0)+VLOOKUP(B72,'CC - 02'!$B$52:$AP$65,35,0))</f>
        <v>0</v>
      </c>
      <c r="I72" s="243">
        <f t="shared" si="39"/>
        <v>0</v>
      </c>
      <c r="J72" s="244">
        <f t="shared" si="40"/>
        <v>15</v>
      </c>
      <c r="K72" s="47">
        <f t="shared" si="30"/>
        <v>3496000</v>
      </c>
      <c r="L72" s="103">
        <f t="shared" si="41"/>
        <v>225000</v>
      </c>
      <c r="M72" s="246">
        <f t="shared" si="32"/>
        <v>3721000</v>
      </c>
      <c r="N72" s="48">
        <f t="shared" si="33"/>
        <v>279680</v>
      </c>
      <c r="O72" s="48">
        <f t="shared" si="34"/>
        <v>52440</v>
      </c>
      <c r="P72" s="48">
        <f t="shared" si="35"/>
        <v>34960</v>
      </c>
      <c r="Q72" s="243">
        <f t="shared" si="36"/>
        <v>3353920</v>
      </c>
      <c r="R72" s="243">
        <f t="shared" si="37"/>
        <v>0</v>
      </c>
      <c r="S72" s="247">
        <f t="shared" si="42"/>
        <v>3353920</v>
      </c>
      <c r="T72" s="243"/>
      <c r="U72" s="204"/>
      <c r="V72" s="248"/>
      <c r="W72" s="230"/>
      <c r="X72" s="221"/>
      <c r="Y72" s="221"/>
      <c r="Z72" s="221"/>
      <c r="AA72" s="197"/>
      <c r="AB72" s="197"/>
      <c r="AC72" s="197"/>
      <c r="AD72" s="197"/>
      <c r="AE72" s="197"/>
    </row>
    <row r="73" spans="1:31" s="249" customFormat="1" ht="23.25" customHeight="1">
      <c r="A73" s="238">
        <v>6</v>
      </c>
      <c r="B73" s="238" t="s">
        <v>89</v>
      </c>
      <c r="C73" s="239" t="str">
        <f t="shared" si="25"/>
        <v>Dương Thanh Tuấn</v>
      </c>
      <c r="D73" s="240" t="str">
        <f t="shared" si="26"/>
        <v>Nhân sự</v>
      </c>
      <c r="E73" s="241">
        <f t="shared" si="27"/>
        <v>4056000</v>
      </c>
      <c r="F73" s="242">
        <f>VLOOKUP(B73,'CC - 02'!B57:AP70,33,0)</f>
        <v>15</v>
      </c>
      <c r="G73" s="243">
        <f t="shared" si="38"/>
        <v>4056000</v>
      </c>
      <c r="H73" s="242">
        <f>(VLOOKUP(B73,'CC - 02'!$B$52:$AP$65,34,0)+VLOOKUP(B73,'CC - 02'!$B$52:$AP$65,35,0))</f>
        <v>0</v>
      </c>
      <c r="I73" s="243">
        <f t="shared" si="39"/>
        <v>0</v>
      </c>
      <c r="J73" s="244">
        <f t="shared" si="40"/>
        <v>15</v>
      </c>
      <c r="K73" s="47">
        <f t="shared" si="30"/>
        <v>4056000</v>
      </c>
      <c r="L73" s="103">
        <f t="shared" si="41"/>
        <v>225000</v>
      </c>
      <c r="M73" s="246">
        <f t="shared" si="32"/>
        <v>4281000</v>
      </c>
      <c r="N73" s="48">
        <f t="shared" si="33"/>
        <v>324480</v>
      </c>
      <c r="O73" s="48">
        <f t="shared" si="34"/>
        <v>60840</v>
      </c>
      <c r="P73" s="48">
        <f t="shared" si="35"/>
        <v>40560</v>
      </c>
      <c r="Q73" s="243">
        <f t="shared" si="36"/>
        <v>3855120</v>
      </c>
      <c r="R73" s="243">
        <f t="shared" si="37"/>
        <v>0</v>
      </c>
      <c r="S73" s="247">
        <f t="shared" si="42"/>
        <v>3855120</v>
      </c>
      <c r="T73" s="243"/>
      <c r="U73" s="204"/>
      <c r="V73" s="248"/>
      <c r="W73" s="230"/>
      <c r="X73" s="221"/>
      <c r="Y73" s="221"/>
      <c r="Z73" s="221"/>
      <c r="AA73" s="197"/>
      <c r="AB73" s="197"/>
      <c r="AC73" s="197"/>
      <c r="AD73" s="197"/>
      <c r="AE73" s="197"/>
    </row>
    <row r="74" spans="1:31" s="249" customFormat="1" ht="23.25" customHeight="1">
      <c r="A74" s="238">
        <v>7</v>
      </c>
      <c r="B74" s="238" t="s">
        <v>92</v>
      </c>
      <c r="C74" s="239" t="str">
        <f t="shared" si="25"/>
        <v>Trần Văn Đoạn</v>
      </c>
      <c r="D74" s="240" t="str">
        <f t="shared" si="26"/>
        <v>Tài xế</v>
      </c>
      <c r="E74" s="241">
        <f t="shared" si="27"/>
        <v>3163000</v>
      </c>
      <c r="F74" s="242">
        <f>VLOOKUP(B74,'CC - 02'!B58:AP71,33,0)</f>
        <v>15</v>
      </c>
      <c r="G74" s="243">
        <f t="shared" si="38"/>
        <v>3163000</v>
      </c>
      <c r="H74" s="242">
        <f>(VLOOKUP(B74,'CC - 02'!$B$52:$AP$65,34,0)+VLOOKUP(B74,'CC - 02'!$B$52:$AP$65,35,0))</f>
        <v>0</v>
      </c>
      <c r="I74" s="243">
        <f t="shared" si="39"/>
        <v>0</v>
      </c>
      <c r="J74" s="244">
        <f t="shared" si="40"/>
        <v>15</v>
      </c>
      <c r="K74" s="47">
        <f t="shared" si="30"/>
        <v>3163000</v>
      </c>
      <c r="L74" s="103">
        <f t="shared" si="41"/>
        <v>225000</v>
      </c>
      <c r="M74" s="246">
        <f t="shared" si="32"/>
        <v>3388000</v>
      </c>
      <c r="N74" s="48">
        <f t="shared" si="33"/>
        <v>253040</v>
      </c>
      <c r="O74" s="48">
        <f t="shared" si="34"/>
        <v>47445</v>
      </c>
      <c r="P74" s="48">
        <f t="shared" si="35"/>
        <v>31630</v>
      </c>
      <c r="Q74" s="243">
        <f t="shared" si="36"/>
        <v>3055885</v>
      </c>
      <c r="R74" s="243">
        <f t="shared" si="37"/>
        <v>0</v>
      </c>
      <c r="S74" s="247">
        <f t="shared" si="42"/>
        <v>3055885</v>
      </c>
      <c r="T74" s="243"/>
      <c r="U74" s="204"/>
      <c r="V74" s="248"/>
      <c r="W74" s="230"/>
      <c r="X74" s="221"/>
      <c r="Y74" s="221"/>
      <c r="Z74" s="221"/>
      <c r="AA74" s="197"/>
      <c r="AB74" s="197"/>
      <c r="AC74" s="197"/>
      <c r="AD74" s="197"/>
      <c r="AE74" s="197"/>
    </row>
    <row r="75" spans="1:31" s="249" customFormat="1" ht="22.5" customHeight="1">
      <c r="A75" s="250"/>
      <c r="B75" s="250"/>
      <c r="C75" s="251"/>
      <c r="D75" s="252"/>
      <c r="E75" s="253"/>
      <c r="F75" s="253"/>
      <c r="G75" s="253"/>
      <c r="H75" s="253"/>
      <c r="I75" s="253"/>
      <c r="J75" s="254"/>
      <c r="K75" s="253"/>
      <c r="L75" s="253"/>
      <c r="M75" s="255"/>
      <c r="N75" s="253"/>
      <c r="O75" s="253"/>
      <c r="P75" s="253"/>
      <c r="Q75" s="253"/>
      <c r="R75" s="253"/>
      <c r="S75" s="253"/>
      <c r="T75" s="243"/>
      <c r="U75" s="204"/>
      <c r="V75" s="248"/>
      <c r="W75" s="248"/>
      <c r="X75" s="248"/>
      <c r="Y75" s="248"/>
      <c r="Z75" s="248"/>
    </row>
    <row r="76" spans="1:31" s="259" customFormat="1" ht="21" customHeight="1">
      <c r="A76" s="457" t="s">
        <v>26</v>
      </c>
      <c r="B76" s="458"/>
      <c r="C76" s="458"/>
      <c r="D76" s="458"/>
      <c r="E76" s="256">
        <f t="shared" ref="E76:S76" si="43">SUM(E68:E75)</f>
        <v>35692000</v>
      </c>
      <c r="F76" s="256">
        <f t="shared" si="43"/>
        <v>105</v>
      </c>
      <c r="G76" s="256">
        <f t="shared" si="43"/>
        <v>35692000</v>
      </c>
      <c r="H76" s="256">
        <f t="shared" si="43"/>
        <v>0</v>
      </c>
      <c r="I76" s="256">
        <f t="shared" si="43"/>
        <v>0</v>
      </c>
      <c r="J76" s="256">
        <f t="shared" si="43"/>
        <v>105</v>
      </c>
      <c r="K76" s="257">
        <f t="shared" si="43"/>
        <v>35692000</v>
      </c>
      <c r="L76" s="257">
        <f t="shared" si="43"/>
        <v>1575000</v>
      </c>
      <c r="M76" s="257">
        <f t="shared" si="43"/>
        <v>37267000</v>
      </c>
      <c r="N76" s="257">
        <f t="shared" si="43"/>
        <v>2855360</v>
      </c>
      <c r="O76" s="257">
        <f t="shared" si="43"/>
        <v>535380</v>
      </c>
      <c r="P76" s="257">
        <f t="shared" si="43"/>
        <v>356920</v>
      </c>
      <c r="Q76" s="257">
        <f t="shared" si="43"/>
        <v>33519340</v>
      </c>
      <c r="R76" s="257">
        <f t="shared" si="43"/>
        <v>0</v>
      </c>
      <c r="S76" s="257">
        <f t="shared" si="43"/>
        <v>33519340</v>
      </c>
      <c r="T76" s="257"/>
      <c r="U76" s="204"/>
      <c r="V76" s="258"/>
      <c r="W76" s="258"/>
      <c r="X76" s="258"/>
      <c r="Y76" s="258"/>
      <c r="Z76" s="258"/>
    </row>
    <row r="77" spans="1:31" s="267" customFormat="1" ht="13.5" customHeight="1">
      <c r="A77" s="260"/>
      <c r="B77" s="260"/>
      <c r="C77" s="261"/>
      <c r="D77" s="262"/>
      <c r="E77" s="263"/>
      <c r="F77" s="261"/>
      <c r="G77" s="261"/>
      <c r="H77" s="261"/>
      <c r="I77" s="261"/>
      <c r="J77" s="264"/>
      <c r="K77" s="261"/>
      <c r="L77" s="261"/>
      <c r="M77" s="265"/>
      <c r="N77" s="261"/>
      <c r="O77" s="261"/>
      <c r="P77" s="261"/>
      <c r="Q77" s="261"/>
      <c r="R77" s="261"/>
      <c r="S77" s="261"/>
      <c r="T77" s="261"/>
      <c r="U77" s="204"/>
      <c r="V77" s="266"/>
      <c r="W77" s="266"/>
      <c r="X77" s="266"/>
      <c r="Y77" s="266"/>
      <c r="Z77" s="266"/>
    </row>
    <row r="78" spans="1:31" s="249" customFormat="1" ht="17.25" customHeight="1">
      <c r="A78" s="268"/>
      <c r="B78" s="268"/>
      <c r="C78" s="268"/>
      <c r="D78" s="269"/>
      <c r="E78" s="270"/>
      <c r="F78" s="268"/>
      <c r="G78" s="268"/>
      <c r="H78" s="268"/>
      <c r="I78" s="268"/>
      <c r="J78" s="271"/>
      <c r="K78" s="270"/>
      <c r="L78" s="268"/>
      <c r="M78" s="268"/>
      <c r="N78" s="268"/>
      <c r="O78" s="268"/>
      <c r="P78" s="268"/>
      <c r="Q78" s="268"/>
      <c r="R78" s="268"/>
      <c r="S78" s="272" t="str">
        <f>$S$18</f>
        <v>Long An, ngày  28   tháng   02   năm 2015</v>
      </c>
      <c r="T78" s="268"/>
      <c r="U78" s="273"/>
      <c r="V78" s="248"/>
      <c r="W78" s="248"/>
      <c r="X78" s="248"/>
      <c r="Y78" s="248"/>
      <c r="Z78" s="248"/>
    </row>
    <row r="79" spans="1:31" s="249" customFormat="1" ht="12.75">
      <c r="A79" s="274"/>
      <c r="B79" s="274"/>
      <c r="C79" s="273" t="s">
        <v>63</v>
      </c>
      <c r="D79" s="275"/>
      <c r="E79" s="224"/>
      <c r="F79" s="273"/>
      <c r="G79" s="224"/>
      <c r="H79" s="224"/>
      <c r="I79" s="224"/>
      <c r="J79" s="276"/>
      <c r="K79" s="248"/>
      <c r="L79" s="277"/>
      <c r="M79" s="290"/>
      <c r="N79" s="278"/>
      <c r="O79" s="278"/>
      <c r="P79" s="278"/>
      <c r="Q79" s="278"/>
      <c r="S79" s="278" t="s">
        <v>23</v>
      </c>
      <c r="T79" s="273"/>
      <c r="U79" s="273"/>
      <c r="V79" s="248"/>
      <c r="W79" s="248"/>
      <c r="X79" s="248"/>
      <c r="Y79" s="248"/>
      <c r="Z79" s="248"/>
    </row>
    <row r="80" spans="1:31" s="267" customFormat="1" ht="12">
      <c r="A80" s="260"/>
      <c r="B80" s="260"/>
      <c r="C80" s="279"/>
      <c r="D80" s="279"/>
      <c r="E80" s="280"/>
      <c r="F80" s="207"/>
      <c r="G80" s="280"/>
      <c r="H80" s="280"/>
      <c r="I80" s="280"/>
      <c r="J80" s="264"/>
      <c r="K80" s="266"/>
      <c r="L80" s="281"/>
      <c r="N80" s="282"/>
      <c r="O80" s="282"/>
      <c r="P80" s="282"/>
      <c r="Q80" s="282"/>
      <c r="S80" s="282"/>
      <c r="T80" s="207"/>
      <c r="U80" s="204"/>
      <c r="V80" s="266"/>
      <c r="W80" s="266"/>
      <c r="X80" s="266"/>
      <c r="Y80" s="266"/>
      <c r="Z80" s="26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s="4" customFormat="1" ht="41.25" customHeight="1">
      <c r="A117" s="161" t="str">
        <f>$A$1</f>
        <v>Công ty TNHH Hải sản An Lạc</v>
      </c>
      <c r="B117" s="289"/>
      <c r="C117" s="289"/>
      <c r="D117" s="435" t="str">
        <f>D1</f>
        <v>BẢNG THANH TOÁN LƯƠNG THÁNG 02 / 2015</v>
      </c>
      <c r="E117" s="435"/>
      <c r="F117" s="435"/>
      <c r="G117" s="435"/>
      <c r="H117" s="435"/>
      <c r="I117" s="435"/>
      <c r="J117" s="435"/>
      <c r="K117" s="435"/>
      <c r="L117" s="435"/>
      <c r="M117" s="435"/>
      <c r="N117" s="435"/>
      <c r="O117" s="435"/>
      <c r="P117" s="435"/>
      <c r="Q117" s="436"/>
      <c r="R117" s="437" t="s">
        <v>155</v>
      </c>
      <c r="S117" s="438"/>
      <c r="T117" s="439"/>
      <c r="U117" s="6"/>
      <c r="V117" s="8"/>
      <c r="W117" s="96"/>
      <c r="X117" s="96"/>
      <c r="Y117" s="5"/>
      <c r="Z117" s="5"/>
    </row>
    <row r="118" spans="1:31" s="4" customFormat="1" ht="15" customHeight="1">
      <c r="A118" s="161" t="str">
        <f>$A$2</f>
        <v>Địa chỉ: Lô A14, đường 4A, KCN Hải Sơn, Đức Hòa, Long An</v>
      </c>
      <c r="B118" s="289"/>
      <c r="C118" s="289"/>
      <c r="D118" s="289"/>
      <c r="E118" s="94"/>
      <c r="F118" s="289"/>
      <c r="G118" s="289"/>
      <c r="H118" s="289"/>
      <c r="I118" s="289"/>
      <c r="J118" s="95"/>
      <c r="K118" s="289"/>
      <c r="L118" s="289"/>
      <c r="M118" s="289"/>
      <c r="N118" s="289"/>
      <c r="O118" s="289"/>
      <c r="P118" s="289"/>
      <c r="Q118" s="289"/>
      <c r="R118" s="289"/>
      <c r="S118" s="289"/>
      <c r="T118" s="69"/>
      <c r="U118" s="6"/>
      <c r="V118" s="8"/>
      <c r="W118" s="96"/>
      <c r="X118" s="96"/>
      <c r="Y118" s="5"/>
      <c r="Z118" s="5"/>
    </row>
    <row r="119" spans="1:31" s="4" customFormat="1" ht="15" customHeight="1">
      <c r="A119" s="161" t="str">
        <f>$A$3</f>
        <v>Số điện thoại: 072.3850606 - Fax: 072.3850608</v>
      </c>
      <c r="B119" s="289"/>
      <c r="C119" s="289"/>
      <c r="D119" s="289"/>
      <c r="E119" s="94"/>
      <c r="F119" s="289"/>
      <c r="G119" s="289"/>
      <c r="H119" s="289"/>
      <c r="I119" s="289"/>
      <c r="J119" s="95"/>
      <c r="K119" s="289"/>
      <c r="L119" s="289"/>
      <c r="M119" s="289"/>
      <c r="N119" s="289"/>
      <c r="O119" s="289"/>
      <c r="P119" s="289"/>
      <c r="Q119" s="289"/>
      <c r="R119" s="289"/>
      <c r="S119" s="289"/>
      <c r="T119" s="69"/>
      <c r="U119" s="6"/>
      <c r="V119" s="8"/>
      <c r="W119" s="96"/>
      <c r="X119" s="96"/>
      <c r="Y119" s="5"/>
      <c r="Z119" s="5"/>
    </row>
    <row r="120" spans="1:31" s="4" customFormat="1" ht="15" customHeight="1">
      <c r="A120" s="161" t="str">
        <f>$A$4</f>
        <v>MST: 1100878093</v>
      </c>
      <c r="B120" s="289"/>
      <c r="C120" s="289"/>
      <c r="D120" s="289"/>
      <c r="E120" s="94"/>
      <c r="F120" s="289"/>
      <c r="G120" s="289"/>
      <c r="H120" s="289"/>
      <c r="I120" s="289"/>
      <c r="J120" s="95"/>
      <c r="K120" s="289"/>
      <c r="L120" s="92"/>
      <c r="M120" s="289"/>
      <c r="N120" s="289"/>
      <c r="O120" s="289"/>
      <c r="P120" s="289"/>
      <c r="Q120" s="14"/>
      <c r="R120" s="289"/>
      <c r="S120" s="289"/>
      <c r="T120" s="289"/>
      <c r="U120" s="6"/>
      <c r="V120" s="8"/>
      <c r="W120" s="96"/>
      <c r="X120" s="96"/>
      <c r="Y120" s="5"/>
      <c r="Z120" s="5"/>
    </row>
    <row r="121" spans="1:31" s="124" customFormat="1" ht="14.25" customHeight="1">
      <c r="A121" s="122"/>
      <c r="B121" s="123"/>
      <c r="C121" s="123"/>
      <c r="D121" s="123"/>
      <c r="E121" s="123"/>
      <c r="F121" s="123"/>
      <c r="G121" s="123"/>
      <c r="H121" s="123"/>
      <c r="I121" s="123"/>
      <c r="J121" s="123"/>
      <c r="K121" s="123"/>
      <c r="L121" s="123"/>
      <c r="M121" s="123"/>
      <c r="N121" s="123"/>
      <c r="O121" s="123"/>
      <c r="P121" s="123"/>
      <c r="Q121" s="123"/>
      <c r="R121" s="123"/>
      <c r="S121" s="123"/>
      <c r="T121" s="123"/>
      <c r="U121" s="6"/>
      <c r="V121" s="8"/>
      <c r="W121" s="125"/>
      <c r="X121" s="125"/>
      <c r="Y121" s="125"/>
      <c r="Z121" s="125"/>
    </row>
    <row r="122" spans="1:31" s="33" customFormat="1" ht="24" customHeight="1">
      <c r="A122" s="433" t="s">
        <v>20</v>
      </c>
      <c r="B122" s="433" t="s">
        <v>21</v>
      </c>
      <c r="C122" s="432" t="s">
        <v>1</v>
      </c>
      <c r="D122" s="432" t="s">
        <v>2</v>
      </c>
      <c r="E122" s="363" t="s">
        <v>58</v>
      </c>
      <c r="F122" s="424" t="s">
        <v>27</v>
      </c>
      <c r="G122" s="426"/>
      <c r="H122" s="426"/>
      <c r="I122" s="426"/>
      <c r="J122" s="426"/>
      <c r="K122" s="425"/>
      <c r="L122" s="368" t="s">
        <v>60</v>
      </c>
      <c r="M122" s="368" t="s">
        <v>5</v>
      </c>
      <c r="N122" s="432" t="s">
        <v>6</v>
      </c>
      <c r="O122" s="432"/>
      <c r="P122" s="432"/>
      <c r="Q122" s="368" t="s">
        <v>7</v>
      </c>
      <c r="R122" s="368" t="s">
        <v>8</v>
      </c>
      <c r="S122" s="368" t="s">
        <v>9</v>
      </c>
      <c r="T122" s="364" t="s">
        <v>10</v>
      </c>
      <c r="U122" s="6"/>
      <c r="V122" s="8"/>
      <c r="W122" s="34"/>
      <c r="X122" s="5"/>
      <c r="Y122" s="5"/>
      <c r="Z122" s="5"/>
      <c r="AA122" s="4"/>
      <c r="AB122" s="4"/>
      <c r="AC122" s="4"/>
      <c r="AD122" s="4"/>
      <c r="AE122" s="4"/>
    </row>
    <row r="123" spans="1:31" s="33" customFormat="1" ht="33.75" customHeight="1">
      <c r="A123" s="434"/>
      <c r="B123" s="434"/>
      <c r="C123" s="432"/>
      <c r="D123" s="432"/>
      <c r="E123" s="363"/>
      <c r="F123" s="424" t="s">
        <v>62</v>
      </c>
      <c r="G123" s="425"/>
      <c r="H123" s="424" t="s">
        <v>42</v>
      </c>
      <c r="I123" s="426"/>
      <c r="J123" s="427" t="s">
        <v>28</v>
      </c>
      <c r="K123" s="368" t="s">
        <v>4</v>
      </c>
      <c r="L123" s="369"/>
      <c r="M123" s="369"/>
      <c r="N123" s="429" t="s">
        <v>12</v>
      </c>
      <c r="O123" s="368" t="s">
        <v>13</v>
      </c>
      <c r="P123" s="368" t="s">
        <v>35</v>
      </c>
      <c r="Q123" s="369"/>
      <c r="R123" s="369"/>
      <c r="S123" s="369"/>
      <c r="T123" s="365"/>
      <c r="U123" s="6"/>
      <c r="V123" s="8"/>
      <c r="W123" s="34"/>
      <c r="X123" s="5"/>
      <c r="Y123" s="5"/>
      <c r="Z123" s="5"/>
      <c r="AA123" s="4"/>
      <c r="AB123" s="4"/>
      <c r="AC123" s="4"/>
      <c r="AD123" s="4"/>
      <c r="AE123" s="4"/>
    </row>
    <row r="124" spans="1:31" s="33" customFormat="1" ht="35.25" customHeight="1">
      <c r="A124" s="434"/>
      <c r="B124" s="434"/>
      <c r="C124" s="368"/>
      <c r="D124" s="368"/>
      <c r="E124" s="363"/>
      <c r="F124" s="285" t="s">
        <v>41</v>
      </c>
      <c r="G124" s="284" t="s">
        <v>19</v>
      </c>
      <c r="H124" s="285" t="s">
        <v>18</v>
      </c>
      <c r="I124" s="292" t="s">
        <v>19</v>
      </c>
      <c r="J124" s="428"/>
      <c r="K124" s="369"/>
      <c r="L124" s="431"/>
      <c r="M124" s="369"/>
      <c r="N124" s="430"/>
      <c r="O124" s="369"/>
      <c r="P124" s="369"/>
      <c r="Q124" s="369"/>
      <c r="R124" s="369"/>
      <c r="S124" s="369"/>
      <c r="T124" s="365"/>
      <c r="U124" s="6"/>
      <c r="V124" s="8"/>
      <c r="W124" s="34"/>
      <c r="X124" s="5"/>
      <c r="Y124" s="5"/>
      <c r="Z124" s="5"/>
      <c r="AA124" s="4"/>
      <c r="AB124" s="4"/>
      <c r="AC124" s="4"/>
      <c r="AD124" s="4"/>
      <c r="AE124" s="4"/>
    </row>
    <row r="125" spans="1:31" s="98" customFormat="1" ht="12.75" customHeight="1">
      <c r="A125" s="97">
        <v>1</v>
      </c>
      <c r="B125" s="97">
        <v>2</v>
      </c>
      <c r="C125" s="97">
        <v>3</v>
      </c>
      <c r="D125" s="97">
        <v>4</v>
      </c>
      <c r="E125" s="97">
        <v>5</v>
      </c>
      <c r="F125" s="97">
        <v>7</v>
      </c>
      <c r="G125" s="97">
        <v>8</v>
      </c>
      <c r="H125" s="97">
        <v>9</v>
      </c>
      <c r="I125" s="97">
        <v>10</v>
      </c>
      <c r="J125" s="97">
        <v>13</v>
      </c>
      <c r="K125" s="97">
        <v>14</v>
      </c>
      <c r="L125" s="97">
        <v>16</v>
      </c>
      <c r="M125" s="97">
        <v>20</v>
      </c>
      <c r="N125" s="97">
        <v>24</v>
      </c>
      <c r="O125" s="97">
        <v>25</v>
      </c>
      <c r="P125" s="97">
        <v>26</v>
      </c>
      <c r="Q125" s="97">
        <v>29</v>
      </c>
      <c r="R125" s="97">
        <v>30</v>
      </c>
      <c r="S125" s="97">
        <v>31</v>
      </c>
      <c r="T125" s="97">
        <v>32</v>
      </c>
      <c r="U125" s="6"/>
      <c r="V125" s="8"/>
      <c r="W125" s="99"/>
      <c r="X125" s="100"/>
      <c r="Y125" s="100"/>
      <c r="Z125" s="100"/>
      <c r="AA125" s="101"/>
      <c r="AB125" s="101"/>
      <c r="AC125" s="101"/>
      <c r="AD125" s="101"/>
      <c r="AE125" s="101"/>
    </row>
    <row r="126" spans="1:31" s="44" customFormat="1" ht="23.25" customHeight="1">
      <c r="A126" s="46">
        <v>1</v>
      </c>
      <c r="B126" s="163" t="s">
        <v>96</v>
      </c>
      <c r="C126" s="102" t="str">
        <f t="shared" ref="C126:C161" si="44">VLOOKUP(B126,DS,2,0)</f>
        <v xml:space="preserve"> Lâm Thị Mộng Kiều </v>
      </c>
      <c r="D126" s="135" t="str">
        <f t="shared" ref="D126:D161" si="45">VLOOKUP(B126,DS,3,0)</f>
        <v>Công nhân</v>
      </c>
      <c r="E126" s="103">
        <f t="shared" ref="E126:E161" si="46">VLOOKUP(B126,DS,4,0)</f>
        <v>3237000</v>
      </c>
      <c r="F126" s="108">
        <f>VLOOKUP(B126,'CC - 02'!$B$95:$AP$166,33,0)</f>
        <v>15</v>
      </c>
      <c r="G126" s="243">
        <f t="shared" ref="G126" si="47">ROUND(E126/$U$2*F126,0)</f>
        <v>3237000</v>
      </c>
      <c r="H126" s="108">
        <f>(VLOOKUP(B126,'CC - 02'!$B$95:$AP$166,34,0)+VLOOKUP(B126,'CC - 02'!$B$95:$AP$166,34,0))</f>
        <v>0</v>
      </c>
      <c r="I126" s="243">
        <f t="shared" ref="I126" si="48">ROUND(E126/$U$2*H126,0)</f>
        <v>0</v>
      </c>
      <c r="J126" s="109">
        <f>F126+H126</f>
        <v>15</v>
      </c>
      <c r="K126" s="47">
        <f t="shared" ref="K126:K161" si="49">G126+I126</f>
        <v>3237000</v>
      </c>
      <c r="L126" s="103">
        <f t="shared" ref="L126" si="50">+F126*15000</f>
        <v>225000</v>
      </c>
      <c r="M126" s="49">
        <f t="shared" ref="M126:M161" si="51">K126+L126</f>
        <v>3462000</v>
      </c>
      <c r="N126" s="48">
        <f t="shared" ref="N126:N161" si="52">IF(VLOOKUP(B126,DS,10,0)="x",E126*$N$5,0)</f>
        <v>258960</v>
      </c>
      <c r="O126" s="48">
        <f t="shared" ref="O126:O161" si="53">IF(VLOOKUP(B126,DS,10,0)="x",E126*$O$5,0)</f>
        <v>48555</v>
      </c>
      <c r="P126" s="48">
        <f t="shared" ref="P126:P161" si="54">IF(VLOOKUP(B126,DS,10,0)="x",E126*$P$5,0)</f>
        <v>32370</v>
      </c>
      <c r="Q126" s="47">
        <f t="shared" ref="Q126:Q162" si="55">M126-SUM(N126:P126)</f>
        <v>3122115</v>
      </c>
      <c r="R126" s="47">
        <f t="shared" ref="R126:R161" si="56">VLOOKUP(B126,DS,23,0)</f>
        <v>0</v>
      </c>
      <c r="S126" s="55">
        <f>Q126-R126</f>
        <v>3122115</v>
      </c>
      <c r="T126" s="47"/>
      <c r="U126" s="6"/>
      <c r="V126" s="8"/>
      <c r="W126" s="34"/>
      <c r="X126" s="5"/>
      <c r="Y126" s="5"/>
      <c r="Z126" s="5"/>
      <c r="AA126" s="4"/>
      <c r="AB126" s="4"/>
      <c r="AC126" s="4"/>
      <c r="AD126" s="4"/>
      <c r="AE126" s="4"/>
    </row>
    <row r="127" spans="1:31" s="44" customFormat="1" ht="23.25" customHeight="1">
      <c r="A127" s="46">
        <v>2</v>
      </c>
      <c r="B127" s="163" t="s">
        <v>97</v>
      </c>
      <c r="C127" s="102" t="str">
        <f t="shared" si="44"/>
        <v>Huỳnh Thị Hường</v>
      </c>
      <c r="D127" s="135" t="str">
        <f t="shared" si="45"/>
        <v>Công nhân</v>
      </c>
      <c r="E127" s="103">
        <f t="shared" si="46"/>
        <v>2943000</v>
      </c>
      <c r="F127" s="108">
        <f>VLOOKUP(B127,'CC - 02'!$B$95:$AP$166,33,0)</f>
        <v>15</v>
      </c>
      <c r="G127" s="243">
        <f t="shared" ref="G127:G161" si="57">ROUND(E127/$U$2*F127,0)</f>
        <v>2943000</v>
      </c>
      <c r="H127" s="108">
        <f>(VLOOKUP(B127,'CC - 02'!$B$95:$AP$166,34,0)+VLOOKUP(B127,'CC - 02'!$B$95:$AP$166,34,0))</f>
        <v>0</v>
      </c>
      <c r="I127" s="243">
        <f t="shared" ref="I127:I161" si="58">ROUND(E127/$U$2*H127,0)</f>
        <v>0</v>
      </c>
      <c r="J127" s="109">
        <f t="shared" ref="J127:J161" si="59">F127+H127</f>
        <v>15</v>
      </c>
      <c r="K127" s="47">
        <f t="shared" si="49"/>
        <v>2943000</v>
      </c>
      <c r="L127" s="103">
        <f t="shared" ref="L127:L161" si="60">+F127*15000</f>
        <v>225000</v>
      </c>
      <c r="M127" s="49">
        <f t="shared" si="51"/>
        <v>3168000</v>
      </c>
      <c r="N127" s="48">
        <f t="shared" si="52"/>
        <v>235440</v>
      </c>
      <c r="O127" s="48">
        <f t="shared" si="53"/>
        <v>44145</v>
      </c>
      <c r="P127" s="48">
        <f t="shared" si="54"/>
        <v>29430</v>
      </c>
      <c r="Q127" s="47">
        <f t="shared" si="55"/>
        <v>2858985</v>
      </c>
      <c r="R127" s="47">
        <f t="shared" si="56"/>
        <v>0</v>
      </c>
      <c r="S127" s="55">
        <f t="shared" ref="S127:S147" si="61">Q127-R127</f>
        <v>2858985</v>
      </c>
      <c r="T127" s="47"/>
      <c r="U127" s="6"/>
      <c r="V127" s="8"/>
      <c r="W127" s="34"/>
      <c r="X127" s="5"/>
      <c r="Y127" s="5"/>
      <c r="Z127" s="5"/>
      <c r="AA127" s="4"/>
      <c r="AB127" s="4"/>
      <c r="AC127" s="4"/>
      <c r="AD127" s="4"/>
      <c r="AE127" s="4"/>
    </row>
    <row r="128" spans="1:31" s="44" customFormat="1" ht="23.25" customHeight="1">
      <c r="A128" s="46">
        <v>3</v>
      </c>
      <c r="B128" s="163" t="s">
        <v>98</v>
      </c>
      <c r="C128" s="102" t="str">
        <f t="shared" si="44"/>
        <v>Nguyễn Thị Rong</v>
      </c>
      <c r="D128" s="135" t="str">
        <f t="shared" si="45"/>
        <v>Công nhân</v>
      </c>
      <c r="E128" s="103">
        <f t="shared" si="46"/>
        <v>2943000</v>
      </c>
      <c r="F128" s="108">
        <f>VLOOKUP(B128,'CC - 02'!$B$95:$AP$166,33,0)</f>
        <v>15</v>
      </c>
      <c r="G128" s="243">
        <f t="shared" si="57"/>
        <v>2943000</v>
      </c>
      <c r="H128" s="108">
        <f>(VLOOKUP(B128,'CC - 02'!$B$95:$AP$166,34,0)+VLOOKUP(B128,'CC - 02'!$B$95:$AP$166,34,0))</f>
        <v>0</v>
      </c>
      <c r="I128" s="243">
        <f t="shared" si="58"/>
        <v>0</v>
      </c>
      <c r="J128" s="109">
        <f t="shared" si="59"/>
        <v>15</v>
      </c>
      <c r="K128" s="47">
        <f t="shared" si="49"/>
        <v>2943000</v>
      </c>
      <c r="L128" s="103">
        <f t="shared" si="60"/>
        <v>225000</v>
      </c>
      <c r="M128" s="49">
        <f t="shared" si="51"/>
        <v>3168000</v>
      </c>
      <c r="N128" s="48">
        <f t="shared" si="52"/>
        <v>235440</v>
      </c>
      <c r="O128" s="48">
        <f t="shared" si="53"/>
        <v>44145</v>
      </c>
      <c r="P128" s="48">
        <f t="shared" si="54"/>
        <v>29430</v>
      </c>
      <c r="Q128" s="47">
        <f t="shared" si="55"/>
        <v>2858985</v>
      </c>
      <c r="R128" s="47">
        <f t="shared" si="56"/>
        <v>0</v>
      </c>
      <c r="S128" s="55">
        <f t="shared" si="61"/>
        <v>2858985</v>
      </c>
      <c r="T128" s="47"/>
      <c r="U128" s="123"/>
      <c r="V128" s="45"/>
      <c r="W128" s="34"/>
      <c r="X128" s="5"/>
      <c r="Y128" s="5"/>
      <c r="Z128" s="5"/>
      <c r="AA128" s="4"/>
      <c r="AB128" s="4"/>
      <c r="AC128" s="4"/>
      <c r="AD128" s="4"/>
      <c r="AE128" s="4"/>
    </row>
    <row r="129" spans="1:31" s="44" customFormat="1" ht="23.25" customHeight="1">
      <c r="A129" s="46">
        <v>4</v>
      </c>
      <c r="B129" s="163" t="s">
        <v>99</v>
      </c>
      <c r="C129" s="102" t="str">
        <f t="shared" si="44"/>
        <v>Sơn Thị Nil</v>
      </c>
      <c r="D129" s="135" t="str">
        <f t="shared" si="45"/>
        <v>Công nhân</v>
      </c>
      <c r="E129" s="103">
        <f t="shared" si="46"/>
        <v>2943000</v>
      </c>
      <c r="F129" s="108">
        <f>VLOOKUP(B129,'CC - 02'!$B$95:$AP$166,33,0)</f>
        <v>15</v>
      </c>
      <c r="G129" s="243">
        <f t="shared" si="57"/>
        <v>2943000</v>
      </c>
      <c r="H129" s="108">
        <f>(VLOOKUP(B129,'CC - 02'!$B$95:$AP$166,34,0)+VLOOKUP(B129,'CC - 02'!$B$95:$AP$166,34,0))</f>
        <v>0</v>
      </c>
      <c r="I129" s="243">
        <f t="shared" si="58"/>
        <v>0</v>
      </c>
      <c r="J129" s="109">
        <f t="shared" si="59"/>
        <v>15</v>
      </c>
      <c r="K129" s="47">
        <f t="shared" si="49"/>
        <v>2943000</v>
      </c>
      <c r="L129" s="103">
        <f t="shared" si="60"/>
        <v>225000</v>
      </c>
      <c r="M129" s="49">
        <f t="shared" si="51"/>
        <v>3168000</v>
      </c>
      <c r="N129" s="48">
        <f t="shared" si="52"/>
        <v>235440</v>
      </c>
      <c r="O129" s="48">
        <f t="shared" si="53"/>
        <v>44145</v>
      </c>
      <c r="P129" s="48">
        <f t="shared" si="54"/>
        <v>29430</v>
      </c>
      <c r="Q129" s="47">
        <f t="shared" si="55"/>
        <v>2858985</v>
      </c>
      <c r="R129" s="47">
        <f t="shared" si="56"/>
        <v>0</v>
      </c>
      <c r="S129" s="55">
        <f t="shared" si="61"/>
        <v>2858985</v>
      </c>
      <c r="T129" s="47"/>
      <c r="U129" s="123"/>
      <c r="V129" s="45"/>
      <c r="W129" s="34"/>
      <c r="X129" s="5"/>
      <c r="Y129" s="5"/>
      <c r="Z129" s="5"/>
      <c r="AA129" s="4"/>
      <c r="AB129" s="4"/>
      <c r="AC129" s="4"/>
      <c r="AD129" s="4"/>
      <c r="AE129" s="4"/>
    </row>
    <row r="130" spans="1:31" s="44" customFormat="1" ht="23.25" customHeight="1">
      <c r="A130" s="46">
        <v>5</v>
      </c>
      <c r="B130" s="163" t="s">
        <v>100</v>
      </c>
      <c r="C130" s="102" t="str">
        <f t="shared" si="44"/>
        <v>Huỳnh Thị Bé Tha</v>
      </c>
      <c r="D130" s="135" t="str">
        <f t="shared" si="45"/>
        <v>Công nhân</v>
      </c>
      <c r="E130" s="103">
        <f t="shared" si="46"/>
        <v>2943000</v>
      </c>
      <c r="F130" s="108">
        <f>VLOOKUP(B130,'CC - 02'!$B$95:$AP$166,33,0)</f>
        <v>15</v>
      </c>
      <c r="G130" s="243">
        <f t="shared" si="57"/>
        <v>2943000</v>
      </c>
      <c r="H130" s="108">
        <f>(VLOOKUP(B130,'CC - 02'!$B$95:$AP$166,34,0)+VLOOKUP(B130,'CC - 02'!$B$95:$AP$166,34,0))</f>
        <v>0</v>
      </c>
      <c r="I130" s="243">
        <f t="shared" si="58"/>
        <v>0</v>
      </c>
      <c r="J130" s="109">
        <f t="shared" si="59"/>
        <v>15</v>
      </c>
      <c r="K130" s="47">
        <f t="shared" si="49"/>
        <v>2943000</v>
      </c>
      <c r="L130" s="103">
        <f t="shared" si="60"/>
        <v>225000</v>
      </c>
      <c r="M130" s="49">
        <f t="shared" si="51"/>
        <v>3168000</v>
      </c>
      <c r="N130" s="48">
        <f t="shared" si="52"/>
        <v>235440</v>
      </c>
      <c r="O130" s="48">
        <f t="shared" si="53"/>
        <v>44145</v>
      </c>
      <c r="P130" s="48">
        <f t="shared" si="54"/>
        <v>29430</v>
      </c>
      <c r="Q130" s="47">
        <f t="shared" si="55"/>
        <v>2858985</v>
      </c>
      <c r="R130" s="47">
        <f t="shared" si="56"/>
        <v>0</v>
      </c>
      <c r="S130" s="55">
        <f>Q130-R130</f>
        <v>2858985</v>
      </c>
      <c r="T130" s="47"/>
      <c r="U130" s="123"/>
      <c r="V130" s="45"/>
      <c r="W130" s="34"/>
      <c r="X130" s="5"/>
      <c r="Y130" s="5"/>
      <c r="Z130" s="5"/>
      <c r="AA130" s="4"/>
      <c r="AB130" s="4"/>
      <c r="AC130" s="4"/>
      <c r="AD130" s="4"/>
      <c r="AE130" s="4"/>
    </row>
    <row r="131" spans="1:31" s="44" customFormat="1" ht="23.25" customHeight="1">
      <c r="A131" s="46">
        <v>6</v>
      </c>
      <c r="B131" s="163" t="s">
        <v>101</v>
      </c>
      <c r="C131" s="102" t="str">
        <f t="shared" si="44"/>
        <v>Huỳnh Thị Bé Thi</v>
      </c>
      <c r="D131" s="135" t="str">
        <f t="shared" si="45"/>
        <v>Công nhân</v>
      </c>
      <c r="E131" s="103">
        <f t="shared" si="46"/>
        <v>2943000</v>
      </c>
      <c r="F131" s="108">
        <f>VLOOKUP(B131,'CC - 02'!$B$95:$AP$166,33,0)</f>
        <v>15</v>
      </c>
      <c r="G131" s="243">
        <f t="shared" si="57"/>
        <v>2943000</v>
      </c>
      <c r="H131" s="108">
        <f>(VLOOKUP(B131,'CC - 02'!$B$95:$AP$166,34,0)+VLOOKUP(B131,'CC - 02'!$B$95:$AP$166,34,0))</f>
        <v>0</v>
      </c>
      <c r="I131" s="243">
        <f t="shared" si="58"/>
        <v>0</v>
      </c>
      <c r="J131" s="109">
        <f t="shared" si="59"/>
        <v>15</v>
      </c>
      <c r="K131" s="47">
        <f t="shared" si="49"/>
        <v>2943000</v>
      </c>
      <c r="L131" s="103">
        <f t="shared" si="60"/>
        <v>225000</v>
      </c>
      <c r="M131" s="49">
        <f t="shared" si="51"/>
        <v>3168000</v>
      </c>
      <c r="N131" s="48">
        <f t="shared" si="52"/>
        <v>235440</v>
      </c>
      <c r="O131" s="48">
        <f t="shared" si="53"/>
        <v>44145</v>
      </c>
      <c r="P131" s="48">
        <f t="shared" si="54"/>
        <v>29430</v>
      </c>
      <c r="Q131" s="47">
        <f t="shared" si="55"/>
        <v>2858985</v>
      </c>
      <c r="R131" s="47">
        <f t="shared" si="56"/>
        <v>0</v>
      </c>
      <c r="S131" s="55">
        <f t="shared" si="61"/>
        <v>2858985</v>
      </c>
      <c r="T131" s="47"/>
      <c r="U131" s="123"/>
      <c r="V131" s="45"/>
      <c r="W131" s="34"/>
      <c r="X131" s="5"/>
      <c r="Y131" s="5"/>
      <c r="Z131" s="5"/>
      <c r="AA131" s="4"/>
      <c r="AB131" s="4"/>
      <c r="AC131" s="4"/>
      <c r="AD131" s="4"/>
      <c r="AE131" s="4"/>
    </row>
    <row r="132" spans="1:31" s="44" customFormat="1" ht="23.25" customHeight="1">
      <c r="A132" s="46">
        <v>7</v>
      </c>
      <c r="B132" s="163" t="s">
        <v>102</v>
      </c>
      <c r="C132" s="102" t="str">
        <f t="shared" si="44"/>
        <v>Nguyễn Thị Kim Hồng</v>
      </c>
      <c r="D132" s="135" t="str">
        <f t="shared" si="45"/>
        <v>Công nhân</v>
      </c>
      <c r="E132" s="103">
        <f t="shared" si="46"/>
        <v>2943000</v>
      </c>
      <c r="F132" s="108">
        <f>VLOOKUP(B132,'CC - 02'!$B$95:$AP$166,33,0)</f>
        <v>15</v>
      </c>
      <c r="G132" s="243">
        <f t="shared" si="57"/>
        <v>2943000</v>
      </c>
      <c r="H132" s="108">
        <f>(VLOOKUP(B132,'CC - 02'!$B$95:$AP$166,34,0)+VLOOKUP(B132,'CC - 02'!$B$95:$AP$166,34,0))</f>
        <v>0</v>
      </c>
      <c r="I132" s="243">
        <f t="shared" si="58"/>
        <v>0</v>
      </c>
      <c r="J132" s="109">
        <f t="shared" si="59"/>
        <v>15</v>
      </c>
      <c r="K132" s="47">
        <f t="shared" si="49"/>
        <v>2943000</v>
      </c>
      <c r="L132" s="103">
        <f t="shared" si="60"/>
        <v>225000</v>
      </c>
      <c r="M132" s="49">
        <f t="shared" si="51"/>
        <v>3168000</v>
      </c>
      <c r="N132" s="48">
        <f t="shared" si="52"/>
        <v>235440</v>
      </c>
      <c r="O132" s="48">
        <f t="shared" si="53"/>
        <v>44145</v>
      </c>
      <c r="P132" s="48">
        <f t="shared" si="54"/>
        <v>29430</v>
      </c>
      <c r="Q132" s="47">
        <f t="shared" si="55"/>
        <v>2858985</v>
      </c>
      <c r="R132" s="47">
        <f t="shared" si="56"/>
        <v>0</v>
      </c>
      <c r="S132" s="55">
        <f t="shared" si="61"/>
        <v>2858985</v>
      </c>
      <c r="T132" s="47"/>
      <c r="U132" s="123"/>
      <c r="V132" s="45"/>
      <c r="W132" s="34"/>
      <c r="X132" s="5"/>
      <c r="Y132" s="5"/>
      <c r="Z132" s="5"/>
      <c r="AA132" s="4"/>
      <c r="AB132" s="4"/>
      <c r="AC132" s="4"/>
      <c r="AD132" s="4"/>
      <c r="AE132" s="4"/>
    </row>
    <row r="133" spans="1:31" s="44" customFormat="1" ht="23.25" customHeight="1">
      <c r="A133" s="46">
        <v>8</v>
      </c>
      <c r="B133" s="163" t="s">
        <v>103</v>
      </c>
      <c r="C133" s="102" t="str">
        <f t="shared" si="44"/>
        <v>Nguyễn Thị Lựu</v>
      </c>
      <c r="D133" s="135" t="str">
        <f t="shared" si="45"/>
        <v>Công nhân</v>
      </c>
      <c r="E133" s="103">
        <f t="shared" si="46"/>
        <v>2943000</v>
      </c>
      <c r="F133" s="108">
        <f>VLOOKUP(B133,'CC - 02'!$B$95:$AP$166,33,0)</f>
        <v>15</v>
      </c>
      <c r="G133" s="243">
        <f t="shared" si="57"/>
        <v>2943000</v>
      </c>
      <c r="H133" s="108">
        <f>(VLOOKUP(B133,'CC - 02'!$B$95:$AP$166,34,0)+VLOOKUP(B133,'CC - 02'!$B$95:$AP$166,34,0))</f>
        <v>0</v>
      </c>
      <c r="I133" s="243">
        <f t="shared" si="58"/>
        <v>0</v>
      </c>
      <c r="J133" s="109">
        <f t="shared" si="59"/>
        <v>15</v>
      </c>
      <c r="K133" s="47">
        <f t="shared" si="49"/>
        <v>2943000</v>
      </c>
      <c r="L133" s="103">
        <f t="shared" si="60"/>
        <v>225000</v>
      </c>
      <c r="M133" s="49">
        <f t="shared" si="51"/>
        <v>3168000</v>
      </c>
      <c r="N133" s="48">
        <f t="shared" si="52"/>
        <v>235440</v>
      </c>
      <c r="O133" s="48">
        <f t="shared" si="53"/>
        <v>44145</v>
      </c>
      <c r="P133" s="48">
        <f t="shared" si="54"/>
        <v>29430</v>
      </c>
      <c r="Q133" s="47">
        <f t="shared" si="55"/>
        <v>2858985</v>
      </c>
      <c r="R133" s="47">
        <f t="shared" si="56"/>
        <v>0</v>
      </c>
      <c r="S133" s="55">
        <f t="shared" si="61"/>
        <v>2858985</v>
      </c>
      <c r="T133" s="47"/>
      <c r="U133" s="123"/>
      <c r="V133" s="45"/>
      <c r="W133" s="34"/>
      <c r="X133" s="5"/>
      <c r="Y133" s="5"/>
      <c r="Z133" s="5"/>
      <c r="AA133" s="4"/>
      <c r="AB133" s="4"/>
      <c r="AC133" s="4"/>
      <c r="AD133" s="4"/>
      <c r="AE133" s="4"/>
    </row>
    <row r="134" spans="1:31" s="44" customFormat="1" ht="23.25" customHeight="1">
      <c r="A134" s="46">
        <v>9</v>
      </c>
      <c r="B134" s="163" t="s">
        <v>104</v>
      </c>
      <c r="C134" s="102" t="str">
        <f t="shared" si="44"/>
        <v>Lý Thị Được</v>
      </c>
      <c r="D134" s="135" t="str">
        <f t="shared" si="45"/>
        <v>Công nhân</v>
      </c>
      <c r="E134" s="103">
        <f t="shared" si="46"/>
        <v>2943000</v>
      </c>
      <c r="F134" s="108">
        <f>VLOOKUP(B134,'CC - 02'!$B$95:$AP$166,33,0)</f>
        <v>15</v>
      </c>
      <c r="G134" s="243">
        <f t="shared" si="57"/>
        <v>2943000</v>
      </c>
      <c r="H134" s="108">
        <f>(VLOOKUP(B134,'CC - 02'!$B$95:$AP$166,34,0)+VLOOKUP(B134,'CC - 02'!$B$95:$AP$166,34,0))</f>
        <v>0</v>
      </c>
      <c r="I134" s="243">
        <f t="shared" si="58"/>
        <v>0</v>
      </c>
      <c r="J134" s="109">
        <f t="shared" si="59"/>
        <v>15</v>
      </c>
      <c r="K134" s="47">
        <f t="shared" si="49"/>
        <v>2943000</v>
      </c>
      <c r="L134" s="103">
        <f t="shared" si="60"/>
        <v>225000</v>
      </c>
      <c r="M134" s="49">
        <f t="shared" si="51"/>
        <v>3168000</v>
      </c>
      <c r="N134" s="48">
        <f t="shared" si="52"/>
        <v>235440</v>
      </c>
      <c r="O134" s="48">
        <f t="shared" si="53"/>
        <v>44145</v>
      </c>
      <c r="P134" s="48">
        <f t="shared" si="54"/>
        <v>29430</v>
      </c>
      <c r="Q134" s="47">
        <f t="shared" si="55"/>
        <v>2858985</v>
      </c>
      <c r="R134" s="47">
        <f t="shared" si="56"/>
        <v>0</v>
      </c>
      <c r="S134" s="55">
        <f t="shared" si="61"/>
        <v>2858985</v>
      </c>
      <c r="T134" s="47"/>
      <c r="U134" s="123"/>
      <c r="V134" s="45"/>
      <c r="W134" s="34"/>
      <c r="X134" s="5"/>
      <c r="Y134" s="5"/>
      <c r="Z134" s="5"/>
      <c r="AA134" s="4"/>
      <c r="AB134" s="4"/>
      <c r="AC134" s="4"/>
      <c r="AD134" s="4"/>
      <c r="AE134" s="4"/>
    </row>
    <row r="135" spans="1:31" s="44" customFormat="1" ht="23.25" customHeight="1">
      <c r="A135" s="46">
        <v>10</v>
      </c>
      <c r="B135" s="163" t="s">
        <v>105</v>
      </c>
      <c r="C135" s="102" t="str">
        <f t="shared" si="44"/>
        <v>Lý La Quan</v>
      </c>
      <c r="D135" s="135" t="str">
        <f t="shared" si="45"/>
        <v>Công nhân</v>
      </c>
      <c r="E135" s="103">
        <f t="shared" si="46"/>
        <v>2943000</v>
      </c>
      <c r="F135" s="108">
        <f>VLOOKUP(B135,'CC - 02'!$B$95:$AP$166,33,0)</f>
        <v>15</v>
      </c>
      <c r="G135" s="243">
        <f t="shared" si="57"/>
        <v>2943000</v>
      </c>
      <c r="H135" s="108">
        <f>(VLOOKUP(B135,'CC - 02'!$B$95:$AP$166,34,0)+VLOOKUP(B135,'CC - 02'!$B$95:$AP$166,34,0))</f>
        <v>0</v>
      </c>
      <c r="I135" s="243">
        <f t="shared" si="58"/>
        <v>0</v>
      </c>
      <c r="J135" s="109">
        <f t="shared" si="59"/>
        <v>15</v>
      </c>
      <c r="K135" s="47">
        <f t="shared" si="49"/>
        <v>2943000</v>
      </c>
      <c r="L135" s="103">
        <f t="shared" si="60"/>
        <v>225000</v>
      </c>
      <c r="M135" s="49">
        <f t="shared" si="51"/>
        <v>3168000</v>
      </c>
      <c r="N135" s="48">
        <f t="shared" si="52"/>
        <v>235440</v>
      </c>
      <c r="O135" s="48">
        <f t="shared" si="53"/>
        <v>44145</v>
      </c>
      <c r="P135" s="48">
        <f t="shared" si="54"/>
        <v>29430</v>
      </c>
      <c r="Q135" s="47">
        <f t="shared" si="55"/>
        <v>2858985</v>
      </c>
      <c r="R135" s="47">
        <f t="shared" si="56"/>
        <v>0</v>
      </c>
      <c r="S135" s="55">
        <f t="shared" si="61"/>
        <v>2858985</v>
      </c>
      <c r="T135" s="47"/>
      <c r="U135" s="123"/>
      <c r="V135" s="45"/>
      <c r="W135" s="34"/>
      <c r="X135" s="5"/>
      <c r="Y135" s="5"/>
      <c r="Z135" s="5"/>
      <c r="AA135" s="4"/>
      <c r="AB135" s="4"/>
      <c r="AC135" s="4"/>
      <c r="AD135" s="4"/>
      <c r="AE135" s="4"/>
    </row>
    <row r="136" spans="1:31" s="44" customFormat="1" ht="23.25" customHeight="1">
      <c r="A136" s="46">
        <v>11</v>
      </c>
      <c r="B136" s="163" t="s">
        <v>106</v>
      </c>
      <c r="C136" s="102" t="str">
        <f t="shared" si="44"/>
        <v>Trà Thị Soi</v>
      </c>
      <c r="D136" s="135" t="str">
        <f t="shared" si="45"/>
        <v>Công nhân</v>
      </c>
      <c r="E136" s="103">
        <f t="shared" si="46"/>
        <v>2943000</v>
      </c>
      <c r="F136" s="108">
        <f>VLOOKUP(B136,'CC - 02'!$B$95:$AP$166,33,0)</f>
        <v>15</v>
      </c>
      <c r="G136" s="243">
        <f t="shared" si="57"/>
        <v>2943000</v>
      </c>
      <c r="H136" s="108">
        <f>(VLOOKUP(B136,'CC - 02'!$B$95:$AP$166,34,0)+VLOOKUP(B136,'CC - 02'!$B$95:$AP$166,34,0))</f>
        <v>0</v>
      </c>
      <c r="I136" s="243">
        <f t="shared" si="58"/>
        <v>0</v>
      </c>
      <c r="J136" s="109">
        <f t="shared" si="59"/>
        <v>15</v>
      </c>
      <c r="K136" s="47">
        <f t="shared" si="49"/>
        <v>2943000</v>
      </c>
      <c r="L136" s="103">
        <f t="shared" si="60"/>
        <v>225000</v>
      </c>
      <c r="M136" s="49">
        <f t="shared" si="51"/>
        <v>3168000</v>
      </c>
      <c r="N136" s="48">
        <f t="shared" si="52"/>
        <v>235440</v>
      </c>
      <c r="O136" s="48">
        <f t="shared" si="53"/>
        <v>44145</v>
      </c>
      <c r="P136" s="48">
        <f t="shared" si="54"/>
        <v>29430</v>
      </c>
      <c r="Q136" s="47">
        <f t="shared" si="55"/>
        <v>2858985</v>
      </c>
      <c r="R136" s="47">
        <f t="shared" si="56"/>
        <v>0</v>
      </c>
      <c r="S136" s="55">
        <f t="shared" si="61"/>
        <v>2858985</v>
      </c>
      <c r="T136" s="47"/>
      <c r="U136" s="123"/>
      <c r="V136" s="45"/>
      <c r="W136" s="34"/>
      <c r="X136" s="5"/>
      <c r="Y136" s="5"/>
      <c r="Z136" s="5"/>
      <c r="AA136" s="4"/>
      <c r="AB136" s="4"/>
      <c r="AC136" s="4"/>
      <c r="AD136" s="4"/>
      <c r="AE136" s="4"/>
    </row>
    <row r="137" spans="1:31" s="44" customFormat="1" ht="23.25" customHeight="1">
      <c r="A137" s="46">
        <v>12</v>
      </c>
      <c r="B137" s="163" t="s">
        <v>107</v>
      </c>
      <c r="C137" s="102" t="str">
        <f t="shared" si="44"/>
        <v>Nguyễn Thị Diễm Hương</v>
      </c>
      <c r="D137" s="135" t="str">
        <f t="shared" si="45"/>
        <v>Công nhân</v>
      </c>
      <c r="E137" s="103">
        <f t="shared" si="46"/>
        <v>2943000</v>
      </c>
      <c r="F137" s="108">
        <f>VLOOKUP(B137,'CC - 02'!$B$95:$AP$166,33,0)</f>
        <v>15</v>
      </c>
      <c r="G137" s="243">
        <f t="shared" si="57"/>
        <v>2943000</v>
      </c>
      <c r="H137" s="108">
        <f>(VLOOKUP(B137,'CC - 02'!$B$95:$AP$166,34,0)+VLOOKUP(B137,'CC - 02'!$B$95:$AP$166,34,0))</f>
        <v>0</v>
      </c>
      <c r="I137" s="243">
        <f t="shared" si="58"/>
        <v>0</v>
      </c>
      <c r="J137" s="109">
        <f t="shared" si="59"/>
        <v>15</v>
      </c>
      <c r="K137" s="47">
        <f t="shared" si="49"/>
        <v>2943000</v>
      </c>
      <c r="L137" s="103">
        <f t="shared" si="60"/>
        <v>225000</v>
      </c>
      <c r="M137" s="49">
        <f t="shared" si="51"/>
        <v>3168000</v>
      </c>
      <c r="N137" s="48">
        <f t="shared" si="52"/>
        <v>235440</v>
      </c>
      <c r="O137" s="48">
        <f t="shared" si="53"/>
        <v>44145</v>
      </c>
      <c r="P137" s="48">
        <f t="shared" si="54"/>
        <v>29430</v>
      </c>
      <c r="Q137" s="47">
        <f t="shared" si="55"/>
        <v>2858985</v>
      </c>
      <c r="R137" s="47">
        <f t="shared" si="56"/>
        <v>0</v>
      </c>
      <c r="S137" s="55">
        <f t="shared" si="61"/>
        <v>2858985</v>
      </c>
      <c r="T137" s="47"/>
      <c r="U137" s="123"/>
      <c r="V137" s="45"/>
      <c r="W137" s="34"/>
      <c r="X137" s="5"/>
      <c r="Y137" s="5"/>
      <c r="Z137" s="5"/>
      <c r="AA137" s="4"/>
      <c r="AB137" s="4"/>
      <c r="AC137" s="4"/>
      <c r="AD137" s="4"/>
      <c r="AE137" s="4"/>
    </row>
    <row r="138" spans="1:31" s="44" customFormat="1" ht="23.25" customHeight="1">
      <c r="A138" s="46">
        <v>13</v>
      </c>
      <c r="B138" s="163" t="s">
        <v>108</v>
      </c>
      <c r="C138" s="102" t="str">
        <f t="shared" si="44"/>
        <v>Sơn Thị Muỗi Tron</v>
      </c>
      <c r="D138" s="135" t="str">
        <f t="shared" si="45"/>
        <v>Công nhân</v>
      </c>
      <c r="E138" s="103">
        <f t="shared" si="46"/>
        <v>2943000</v>
      </c>
      <c r="F138" s="108">
        <f>VLOOKUP(B138,'CC - 02'!$B$95:$AP$166,33,0)</f>
        <v>15</v>
      </c>
      <c r="G138" s="243">
        <f t="shared" si="57"/>
        <v>2943000</v>
      </c>
      <c r="H138" s="108">
        <f>(VLOOKUP(B138,'CC - 02'!$B$95:$AP$166,34,0)+VLOOKUP(B138,'CC - 02'!$B$95:$AP$166,34,0))</f>
        <v>0</v>
      </c>
      <c r="I138" s="243">
        <f t="shared" si="58"/>
        <v>0</v>
      </c>
      <c r="J138" s="109">
        <f t="shared" si="59"/>
        <v>15</v>
      </c>
      <c r="K138" s="47">
        <f t="shared" si="49"/>
        <v>2943000</v>
      </c>
      <c r="L138" s="103">
        <f t="shared" si="60"/>
        <v>225000</v>
      </c>
      <c r="M138" s="49">
        <f t="shared" si="51"/>
        <v>3168000</v>
      </c>
      <c r="N138" s="48">
        <f t="shared" si="52"/>
        <v>235440</v>
      </c>
      <c r="O138" s="48">
        <f t="shared" si="53"/>
        <v>44145</v>
      </c>
      <c r="P138" s="48">
        <f t="shared" si="54"/>
        <v>29430</v>
      </c>
      <c r="Q138" s="47">
        <f t="shared" si="55"/>
        <v>2858985</v>
      </c>
      <c r="R138" s="47">
        <f t="shared" si="56"/>
        <v>0</v>
      </c>
      <c r="S138" s="55">
        <f t="shared" si="61"/>
        <v>2858985</v>
      </c>
      <c r="T138" s="47"/>
      <c r="U138" s="123"/>
      <c r="V138" s="45"/>
      <c r="W138" s="34"/>
      <c r="X138" s="5"/>
      <c r="Y138" s="5"/>
      <c r="Z138" s="5"/>
      <c r="AA138" s="4"/>
      <c r="AB138" s="4"/>
      <c r="AC138" s="4"/>
      <c r="AD138" s="4"/>
      <c r="AE138" s="4"/>
    </row>
    <row r="139" spans="1:31" s="44" customFormat="1" ht="23.25" customHeight="1">
      <c r="A139" s="46">
        <v>14</v>
      </c>
      <c r="B139" s="163" t="s">
        <v>109</v>
      </c>
      <c r="C139" s="102" t="str">
        <f t="shared" si="44"/>
        <v>Sơn Thị Thương</v>
      </c>
      <c r="D139" s="135" t="str">
        <f t="shared" si="45"/>
        <v>Công nhân</v>
      </c>
      <c r="E139" s="103">
        <f t="shared" si="46"/>
        <v>2943000</v>
      </c>
      <c r="F139" s="108">
        <f>VLOOKUP(B139,'CC - 02'!$B$95:$AP$166,33,0)</f>
        <v>15</v>
      </c>
      <c r="G139" s="243">
        <f t="shared" si="57"/>
        <v>2943000</v>
      </c>
      <c r="H139" s="108">
        <f>(VLOOKUP(B139,'CC - 02'!$B$95:$AP$166,34,0)+VLOOKUP(B139,'CC - 02'!$B$95:$AP$166,34,0))</f>
        <v>0</v>
      </c>
      <c r="I139" s="243">
        <f t="shared" si="58"/>
        <v>0</v>
      </c>
      <c r="J139" s="109">
        <f t="shared" si="59"/>
        <v>15</v>
      </c>
      <c r="K139" s="47">
        <f t="shared" si="49"/>
        <v>2943000</v>
      </c>
      <c r="L139" s="103">
        <f t="shared" si="60"/>
        <v>225000</v>
      </c>
      <c r="M139" s="49">
        <f t="shared" si="51"/>
        <v>3168000</v>
      </c>
      <c r="N139" s="48">
        <f t="shared" si="52"/>
        <v>235440</v>
      </c>
      <c r="O139" s="48">
        <f t="shared" si="53"/>
        <v>44145</v>
      </c>
      <c r="P139" s="48">
        <f t="shared" si="54"/>
        <v>29430</v>
      </c>
      <c r="Q139" s="47">
        <f t="shared" si="55"/>
        <v>2858985</v>
      </c>
      <c r="R139" s="47">
        <f t="shared" si="56"/>
        <v>0</v>
      </c>
      <c r="S139" s="55">
        <f t="shared" si="61"/>
        <v>2858985</v>
      </c>
      <c r="T139" s="47"/>
      <c r="U139" s="123"/>
      <c r="V139" s="45"/>
      <c r="W139" s="34"/>
      <c r="X139" s="5"/>
      <c r="Y139" s="5"/>
      <c r="Z139" s="5"/>
      <c r="AA139" s="4"/>
      <c r="AB139" s="4"/>
      <c r="AC139" s="4"/>
      <c r="AD139" s="4"/>
      <c r="AE139" s="4"/>
    </row>
    <row r="140" spans="1:31" s="44" customFormat="1" ht="23.25" customHeight="1">
      <c r="A140" s="46">
        <v>15</v>
      </c>
      <c r="B140" s="163" t="s">
        <v>110</v>
      </c>
      <c r="C140" s="102" t="str">
        <f t="shared" si="44"/>
        <v>Thạch Thị Som Ươne</v>
      </c>
      <c r="D140" s="135" t="str">
        <f t="shared" si="45"/>
        <v>Công nhân</v>
      </c>
      <c r="E140" s="103">
        <f t="shared" si="46"/>
        <v>2943000</v>
      </c>
      <c r="F140" s="108">
        <f>VLOOKUP(B140,'CC - 02'!$B$95:$AP$166,33,0)</f>
        <v>15</v>
      </c>
      <c r="G140" s="243">
        <f t="shared" si="57"/>
        <v>2943000</v>
      </c>
      <c r="H140" s="108">
        <f>(VLOOKUP(B140,'CC - 02'!$B$95:$AP$166,34,0)+VLOOKUP(B140,'CC - 02'!$B$95:$AP$166,34,0))</f>
        <v>0</v>
      </c>
      <c r="I140" s="243">
        <f t="shared" si="58"/>
        <v>0</v>
      </c>
      <c r="J140" s="109">
        <f t="shared" si="59"/>
        <v>15</v>
      </c>
      <c r="K140" s="47">
        <f t="shared" si="49"/>
        <v>2943000</v>
      </c>
      <c r="L140" s="103">
        <f t="shared" si="60"/>
        <v>225000</v>
      </c>
      <c r="M140" s="49">
        <f t="shared" si="51"/>
        <v>3168000</v>
      </c>
      <c r="N140" s="48">
        <f t="shared" si="52"/>
        <v>235440</v>
      </c>
      <c r="O140" s="48">
        <f t="shared" si="53"/>
        <v>44145</v>
      </c>
      <c r="P140" s="48">
        <f t="shared" si="54"/>
        <v>29430</v>
      </c>
      <c r="Q140" s="47">
        <f t="shared" si="55"/>
        <v>2858985</v>
      </c>
      <c r="R140" s="47">
        <f t="shared" si="56"/>
        <v>0</v>
      </c>
      <c r="S140" s="55">
        <f t="shared" si="61"/>
        <v>2858985</v>
      </c>
      <c r="T140" s="47"/>
      <c r="U140" s="123"/>
      <c r="V140" s="45"/>
      <c r="W140" s="34"/>
      <c r="X140" s="5"/>
      <c r="Y140" s="5"/>
      <c r="Z140" s="5"/>
      <c r="AA140" s="4"/>
      <c r="AB140" s="4"/>
      <c r="AC140" s="4"/>
      <c r="AD140" s="4"/>
      <c r="AE140" s="4"/>
    </row>
    <row r="141" spans="1:31" s="44" customFormat="1" ht="23.25" customHeight="1">
      <c r="A141" s="46">
        <v>16</v>
      </c>
      <c r="B141" s="163" t="s">
        <v>111</v>
      </c>
      <c r="C141" s="102" t="str">
        <f t="shared" si="44"/>
        <v>Huỳnh Thị Như</v>
      </c>
      <c r="D141" s="135" t="str">
        <f t="shared" si="45"/>
        <v>Công nhân</v>
      </c>
      <c r="E141" s="103">
        <f t="shared" si="46"/>
        <v>2943000</v>
      </c>
      <c r="F141" s="108">
        <f>VLOOKUP(B141,'CC - 02'!$B$95:$AP$166,33,0)</f>
        <v>15</v>
      </c>
      <c r="G141" s="243">
        <f t="shared" si="57"/>
        <v>2943000</v>
      </c>
      <c r="H141" s="108">
        <f>(VLOOKUP(B141,'CC - 02'!$B$95:$AP$166,34,0)+VLOOKUP(B141,'CC - 02'!$B$95:$AP$166,34,0))</f>
        <v>0</v>
      </c>
      <c r="I141" s="243">
        <f t="shared" si="58"/>
        <v>0</v>
      </c>
      <c r="J141" s="109">
        <f t="shared" si="59"/>
        <v>15</v>
      </c>
      <c r="K141" s="47">
        <f t="shared" si="49"/>
        <v>2943000</v>
      </c>
      <c r="L141" s="103">
        <f t="shared" si="60"/>
        <v>225000</v>
      </c>
      <c r="M141" s="49">
        <f t="shared" si="51"/>
        <v>3168000</v>
      </c>
      <c r="N141" s="48">
        <f t="shared" si="52"/>
        <v>235440</v>
      </c>
      <c r="O141" s="48">
        <f t="shared" si="53"/>
        <v>44145</v>
      </c>
      <c r="P141" s="48">
        <f t="shared" si="54"/>
        <v>29430</v>
      </c>
      <c r="Q141" s="47">
        <f t="shared" si="55"/>
        <v>2858985</v>
      </c>
      <c r="R141" s="47">
        <f t="shared" si="56"/>
        <v>0</v>
      </c>
      <c r="S141" s="55">
        <f t="shared" si="61"/>
        <v>2858985</v>
      </c>
      <c r="T141" s="47"/>
      <c r="U141" s="123"/>
      <c r="V141" s="45"/>
      <c r="W141" s="34"/>
      <c r="X141" s="5"/>
      <c r="Y141" s="5"/>
      <c r="Z141" s="5"/>
      <c r="AA141" s="4"/>
      <c r="AB141" s="4"/>
      <c r="AC141" s="4"/>
      <c r="AD141" s="4"/>
      <c r="AE141" s="4"/>
    </row>
    <row r="142" spans="1:31" s="44" customFormat="1" ht="23.25" customHeight="1">
      <c r="A142" s="46">
        <v>17</v>
      </c>
      <c r="B142" s="163" t="s">
        <v>112</v>
      </c>
      <c r="C142" s="102" t="str">
        <f t="shared" si="44"/>
        <v>Sơn Thị Chành Ny</v>
      </c>
      <c r="D142" s="135" t="str">
        <f t="shared" si="45"/>
        <v>Công nhân</v>
      </c>
      <c r="E142" s="103">
        <f t="shared" si="46"/>
        <v>2943000</v>
      </c>
      <c r="F142" s="108">
        <f>VLOOKUP(B142,'CC - 02'!$B$95:$AP$166,33,0)</f>
        <v>15</v>
      </c>
      <c r="G142" s="243">
        <f t="shared" si="57"/>
        <v>2943000</v>
      </c>
      <c r="H142" s="108">
        <f>(VLOOKUP(B142,'CC - 02'!$B$95:$AP$166,34,0)+VLOOKUP(B142,'CC - 02'!$B$95:$AP$166,34,0))</f>
        <v>0</v>
      </c>
      <c r="I142" s="243">
        <f t="shared" si="58"/>
        <v>0</v>
      </c>
      <c r="J142" s="109">
        <f t="shared" si="59"/>
        <v>15</v>
      </c>
      <c r="K142" s="47">
        <f t="shared" si="49"/>
        <v>2943000</v>
      </c>
      <c r="L142" s="103">
        <f t="shared" si="60"/>
        <v>225000</v>
      </c>
      <c r="M142" s="49">
        <f t="shared" si="51"/>
        <v>3168000</v>
      </c>
      <c r="N142" s="48">
        <f t="shared" si="52"/>
        <v>235440</v>
      </c>
      <c r="O142" s="48">
        <f t="shared" si="53"/>
        <v>44145</v>
      </c>
      <c r="P142" s="48">
        <f t="shared" si="54"/>
        <v>29430</v>
      </c>
      <c r="Q142" s="47">
        <f t="shared" si="55"/>
        <v>2858985</v>
      </c>
      <c r="R142" s="47">
        <f t="shared" si="56"/>
        <v>0</v>
      </c>
      <c r="S142" s="55">
        <f t="shared" si="61"/>
        <v>2858985</v>
      </c>
      <c r="T142" s="47"/>
      <c r="U142" s="123"/>
      <c r="V142" s="45"/>
      <c r="W142" s="34"/>
      <c r="X142" s="5"/>
      <c r="Y142" s="5"/>
      <c r="Z142" s="5"/>
      <c r="AA142" s="4"/>
      <c r="AB142" s="4"/>
      <c r="AC142" s="4"/>
      <c r="AD142" s="4"/>
      <c r="AE142" s="4"/>
    </row>
    <row r="143" spans="1:31" s="44" customFormat="1" ht="23.25" customHeight="1">
      <c r="A143" s="46">
        <v>18</v>
      </c>
      <c r="B143" s="163" t="s">
        <v>113</v>
      </c>
      <c r="C143" s="102" t="str">
        <f t="shared" si="44"/>
        <v>Sơn Thị Chành Đa</v>
      </c>
      <c r="D143" s="135" t="str">
        <f t="shared" si="45"/>
        <v>Công nhân</v>
      </c>
      <c r="E143" s="103">
        <f t="shared" si="46"/>
        <v>2943000</v>
      </c>
      <c r="F143" s="108">
        <f>VLOOKUP(B143,'CC - 02'!$B$95:$AP$166,33,0)</f>
        <v>15</v>
      </c>
      <c r="G143" s="243">
        <f t="shared" si="57"/>
        <v>2943000</v>
      </c>
      <c r="H143" s="108">
        <f>(VLOOKUP(B143,'CC - 02'!$B$95:$AP$166,34,0)+VLOOKUP(B143,'CC - 02'!$B$95:$AP$166,34,0))</f>
        <v>0</v>
      </c>
      <c r="I143" s="243">
        <f t="shared" si="58"/>
        <v>0</v>
      </c>
      <c r="J143" s="109">
        <f t="shared" si="59"/>
        <v>15</v>
      </c>
      <c r="K143" s="47">
        <f t="shared" si="49"/>
        <v>2943000</v>
      </c>
      <c r="L143" s="103">
        <f t="shared" si="60"/>
        <v>225000</v>
      </c>
      <c r="M143" s="49">
        <f t="shared" si="51"/>
        <v>3168000</v>
      </c>
      <c r="N143" s="48">
        <f t="shared" si="52"/>
        <v>235440</v>
      </c>
      <c r="O143" s="48">
        <f t="shared" si="53"/>
        <v>44145</v>
      </c>
      <c r="P143" s="48">
        <f t="shared" si="54"/>
        <v>29430</v>
      </c>
      <c r="Q143" s="47">
        <f t="shared" si="55"/>
        <v>2858985</v>
      </c>
      <c r="R143" s="47">
        <f t="shared" si="56"/>
        <v>0</v>
      </c>
      <c r="S143" s="55">
        <f t="shared" si="61"/>
        <v>2858985</v>
      </c>
      <c r="T143" s="47"/>
      <c r="U143" s="123"/>
      <c r="V143" s="45"/>
      <c r="W143" s="34"/>
      <c r="X143" s="5"/>
      <c r="Y143" s="5"/>
      <c r="Z143" s="5"/>
      <c r="AA143" s="4"/>
      <c r="AB143" s="4"/>
      <c r="AC143" s="4"/>
      <c r="AD143" s="4"/>
      <c r="AE143" s="4"/>
    </row>
    <row r="144" spans="1:31" s="44" customFormat="1" ht="23.25" customHeight="1">
      <c r="A144" s="46">
        <v>19</v>
      </c>
      <c r="B144" s="163" t="s">
        <v>114</v>
      </c>
      <c r="C144" s="102" t="str">
        <f t="shared" si="44"/>
        <v>Trần Thị Bích Phượng</v>
      </c>
      <c r="D144" s="135" t="str">
        <f t="shared" si="45"/>
        <v>Công nhân</v>
      </c>
      <c r="E144" s="103">
        <f t="shared" si="46"/>
        <v>2943000</v>
      </c>
      <c r="F144" s="108">
        <f>VLOOKUP(B144,'CC - 02'!$B$95:$AP$166,33,0)</f>
        <v>15</v>
      </c>
      <c r="G144" s="243">
        <f t="shared" si="57"/>
        <v>2943000</v>
      </c>
      <c r="H144" s="108">
        <f>(VLOOKUP(B144,'CC - 02'!$B$95:$AP$166,34,0)+VLOOKUP(B144,'CC - 02'!$B$95:$AP$166,34,0))</f>
        <v>0</v>
      </c>
      <c r="I144" s="243">
        <f t="shared" si="58"/>
        <v>0</v>
      </c>
      <c r="J144" s="109">
        <f t="shared" si="59"/>
        <v>15</v>
      </c>
      <c r="K144" s="47">
        <f t="shared" si="49"/>
        <v>2943000</v>
      </c>
      <c r="L144" s="103">
        <f t="shared" si="60"/>
        <v>225000</v>
      </c>
      <c r="M144" s="49">
        <f t="shared" si="51"/>
        <v>3168000</v>
      </c>
      <c r="N144" s="48">
        <f t="shared" si="52"/>
        <v>235440</v>
      </c>
      <c r="O144" s="48">
        <f t="shared" si="53"/>
        <v>44145</v>
      </c>
      <c r="P144" s="48">
        <f t="shared" si="54"/>
        <v>29430</v>
      </c>
      <c r="Q144" s="47">
        <f t="shared" si="55"/>
        <v>2858985</v>
      </c>
      <c r="R144" s="47">
        <f t="shared" si="56"/>
        <v>0</v>
      </c>
      <c r="S144" s="55">
        <f t="shared" si="61"/>
        <v>2858985</v>
      </c>
      <c r="T144" s="47"/>
      <c r="U144" s="123"/>
      <c r="V144" s="45"/>
      <c r="W144" s="34"/>
      <c r="X144" s="5"/>
      <c r="Y144" s="5"/>
      <c r="Z144" s="5"/>
      <c r="AA144" s="4"/>
      <c r="AB144" s="4"/>
      <c r="AC144" s="4"/>
      <c r="AD144" s="4"/>
      <c r="AE144" s="4"/>
    </row>
    <row r="145" spans="1:31" s="44" customFormat="1" ht="23.25" customHeight="1">
      <c r="A145" s="46">
        <v>20</v>
      </c>
      <c r="B145" s="163" t="s">
        <v>116</v>
      </c>
      <c r="C145" s="102" t="str">
        <f t="shared" si="44"/>
        <v>Lâm Thị Sà Mít</v>
      </c>
      <c r="D145" s="135" t="str">
        <f t="shared" si="45"/>
        <v>Công nhân</v>
      </c>
      <c r="E145" s="103">
        <f t="shared" si="46"/>
        <v>2943000</v>
      </c>
      <c r="F145" s="108">
        <f>VLOOKUP(B145,'CC - 02'!$B$95:$AP$166,33,0)</f>
        <v>15</v>
      </c>
      <c r="G145" s="243">
        <f t="shared" si="57"/>
        <v>2943000</v>
      </c>
      <c r="H145" s="108">
        <f>(VLOOKUP(B145,'CC - 02'!$B$95:$AP$166,34,0)+VLOOKUP(B145,'CC - 02'!$B$95:$AP$166,34,0))</f>
        <v>0</v>
      </c>
      <c r="I145" s="243">
        <f t="shared" si="58"/>
        <v>0</v>
      </c>
      <c r="J145" s="109">
        <f t="shared" si="59"/>
        <v>15</v>
      </c>
      <c r="K145" s="47">
        <f t="shared" si="49"/>
        <v>2943000</v>
      </c>
      <c r="L145" s="103">
        <f t="shared" si="60"/>
        <v>225000</v>
      </c>
      <c r="M145" s="49">
        <f t="shared" si="51"/>
        <v>3168000</v>
      </c>
      <c r="N145" s="48">
        <f t="shared" si="52"/>
        <v>235440</v>
      </c>
      <c r="O145" s="48">
        <f t="shared" si="53"/>
        <v>44145</v>
      </c>
      <c r="P145" s="48">
        <f t="shared" si="54"/>
        <v>29430</v>
      </c>
      <c r="Q145" s="47">
        <f t="shared" si="55"/>
        <v>2858985</v>
      </c>
      <c r="R145" s="47">
        <f t="shared" si="56"/>
        <v>0</v>
      </c>
      <c r="S145" s="55">
        <f t="shared" si="61"/>
        <v>2858985</v>
      </c>
      <c r="T145" s="47"/>
      <c r="U145" s="123"/>
      <c r="V145" s="45"/>
      <c r="W145" s="34"/>
      <c r="X145" s="5"/>
      <c r="Y145" s="5"/>
      <c r="Z145" s="5"/>
      <c r="AA145" s="4"/>
      <c r="AB145" s="4"/>
      <c r="AC145" s="4"/>
      <c r="AD145" s="4"/>
      <c r="AE145" s="4"/>
    </row>
    <row r="146" spans="1:31" s="44" customFormat="1" ht="23.25" customHeight="1">
      <c r="A146" s="46">
        <v>21</v>
      </c>
      <c r="B146" s="163" t="s">
        <v>117</v>
      </c>
      <c r="C146" s="102" t="str">
        <f t="shared" si="44"/>
        <v>Trần Thị Toan</v>
      </c>
      <c r="D146" s="135" t="str">
        <f t="shared" si="45"/>
        <v>Công nhân</v>
      </c>
      <c r="E146" s="103">
        <f t="shared" si="46"/>
        <v>2943000</v>
      </c>
      <c r="F146" s="108">
        <f>VLOOKUP(B146,'CC - 02'!$B$95:$AP$166,33,0)</f>
        <v>15</v>
      </c>
      <c r="G146" s="243">
        <f t="shared" si="57"/>
        <v>2943000</v>
      </c>
      <c r="H146" s="108">
        <f>(VLOOKUP(B146,'CC - 02'!$B$95:$AP$166,34,0)+VLOOKUP(B146,'CC - 02'!$B$95:$AP$166,34,0))</f>
        <v>0</v>
      </c>
      <c r="I146" s="243">
        <f t="shared" si="58"/>
        <v>0</v>
      </c>
      <c r="J146" s="109">
        <f t="shared" si="59"/>
        <v>15</v>
      </c>
      <c r="K146" s="47">
        <f t="shared" si="49"/>
        <v>2943000</v>
      </c>
      <c r="L146" s="103">
        <f t="shared" si="60"/>
        <v>225000</v>
      </c>
      <c r="M146" s="49">
        <f t="shared" si="51"/>
        <v>3168000</v>
      </c>
      <c r="N146" s="48">
        <f t="shared" si="52"/>
        <v>235440</v>
      </c>
      <c r="O146" s="48">
        <f t="shared" si="53"/>
        <v>44145</v>
      </c>
      <c r="P146" s="48">
        <f t="shared" si="54"/>
        <v>29430</v>
      </c>
      <c r="Q146" s="47">
        <f t="shared" si="55"/>
        <v>2858985</v>
      </c>
      <c r="R146" s="47">
        <f t="shared" si="56"/>
        <v>0</v>
      </c>
      <c r="S146" s="55">
        <f t="shared" si="61"/>
        <v>2858985</v>
      </c>
      <c r="T146" s="47"/>
      <c r="U146" s="123"/>
      <c r="V146" s="45"/>
      <c r="W146" s="34"/>
      <c r="X146" s="5"/>
      <c r="Y146" s="5"/>
      <c r="Z146" s="5"/>
      <c r="AA146" s="4"/>
      <c r="AB146" s="4"/>
      <c r="AC146" s="4"/>
      <c r="AD146" s="4"/>
      <c r="AE146" s="4"/>
    </row>
    <row r="147" spans="1:31" s="44" customFormat="1" ht="23.25" customHeight="1">
      <c r="A147" s="46">
        <v>22</v>
      </c>
      <c r="B147" s="163" t="s">
        <v>118</v>
      </c>
      <c r="C147" s="102" t="str">
        <f t="shared" si="44"/>
        <v>Nguyễn Hữu Nhơn</v>
      </c>
      <c r="D147" s="135" t="str">
        <f t="shared" si="45"/>
        <v>Công nhân</v>
      </c>
      <c r="E147" s="103">
        <f t="shared" si="46"/>
        <v>2943000</v>
      </c>
      <c r="F147" s="108">
        <f>VLOOKUP(B147,'CC - 02'!$B$95:$AP$166,33,0)</f>
        <v>15</v>
      </c>
      <c r="G147" s="243">
        <f t="shared" si="57"/>
        <v>2943000</v>
      </c>
      <c r="H147" s="108">
        <f>(VLOOKUP(B147,'CC - 02'!$B$95:$AP$166,34,0)+VLOOKUP(B147,'CC - 02'!$B$95:$AP$166,34,0))</f>
        <v>0</v>
      </c>
      <c r="I147" s="243">
        <f t="shared" si="58"/>
        <v>0</v>
      </c>
      <c r="J147" s="109">
        <f t="shared" si="59"/>
        <v>15</v>
      </c>
      <c r="K147" s="47">
        <f t="shared" si="49"/>
        <v>2943000</v>
      </c>
      <c r="L147" s="103">
        <f t="shared" si="60"/>
        <v>225000</v>
      </c>
      <c r="M147" s="49">
        <f t="shared" si="51"/>
        <v>3168000</v>
      </c>
      <c r="N147" s="48">
        <f t="shared" si="52"/>
        <v>235440</v>
      </c>
      <c r="O147" s="48">
        <f t="shared" si="53"/>
        <v>44145</v>
      </c>
      <c r="P147" s="48">
        <f t="shared" si="54"/>
        <v>29430</v>
      </c>
      <c r="Q147" s="47">
        <f t="shared" si="55"/>
        <v>2858985</v>
      </c>
      <c r="R147" s="47">
        <f t="shared" si="56"/>
        <v>0</v>
      </c>
      <c r="S147" s="55">
        <f t="shared" si="61"/>
        <v>2858985</v>
      </c>
      <c r="T147" s="47"/>
      <c r="U147" s="123"/>
      <c r="V147" s="45"/>
      <c r="W147" s="34"/>
      <c r="X147" s="5"/>
      <c r="Y147" s="5"/>
      <c r="Z147" s="5"/>
      <c r="AA147" s="4"/>
      <c r="AB147" s="4"/>
      <c r="AC147" s="4"/>
      <c r="AD147" s="4"/>
      <c r="AE147" s="4"/>
    </row>
    <row r="148" spans="1:31" s="44" customFormat="1" ht="23.25" customHeight="1">
      <c r="A148" s="46">
        <v>23</v>
      </c>
      <c r="B148" s="163" t="s">
        <v>119</v>
      </c>
      <c r="C148" s="102" t="str">
        <f t="shared" ref="C148:C150" si="62">VLOOKUP(B148,DS,2,0)</f>
        <v>Huỳnh Minh Hiếu</v>
      </c>
      <c r="D148" s="135" t="str">
        <f t="shared" ref="D148:D150" si="63">VLOOKUP(B148,DS,3,0)</f>
        <v>Công nhân</v>
      </c>
      <c r="E148" s="103">
        <f t="shared" ref="E148:E150" si="64">VLOOKUP(B148,DS,4,0)</f>
        <v>2943000</v>
      </c>
      <c r="F148" s="108">
        <f>VLOOKUP(B148,'CC - 02'!$B$95:$AP$166,33,0)</f>
        <v>15</v>
      </c>
      <c r="G148" s="243">
        <f t="shared" ref="G148:G150" si="65">ROUND(E148/$U$2*F148,0)</f>
        <v>2943000</v>
      </c>
      <c r="H148" s="108">
        <f>(VLOOKUP(B148,'CC - 02'!$B$95:$AP$166,34,0)+VLOOKUP(B148,'CC - 02'!$B$95:$AP$166,34,0))</f>
        <v>0</v>
      </c>
      <c r="I148" s="243">
        <f t="shared" ref="I148:I150" si="66">ROUND(E148/$U$2*H148,0)</f>
        <v>0</v>
      </c>
      <c r="J148" s="109">
        <f t="shared" ref="J148:J150" si="67">F148+H148</f>
        <v>15</v>
      </c>
      <c r="K148" s="47">
        <f t="shared" si="49"/>
        <v>2943000</v>
      </c>
      <c r="L148" s="103">
        <f t="shared" ref="L148:L150" si="68">+F148*15000</f>
        <v>225000</v>
      </c>
      <c r="M148" s="49">
        <f t="shared" ref="M148:M150" si="69">K148+L148</f>
        <v>3168000</v>
      </c>
      <c r="N148" s="48">
        <f t="shared" ref="N148:N150" si="70">IF(VLOOKUP(B148,DS,10,0)="x",E148*$N$5,0)</f>
        <v>235440</v>
      </c>
      <c r="O148" s="48">
        <f t="shared" ref="O148:O150" si="71">IF(VLOOKUP(B148,DS,10,0)="x",E148*$O$5,0)</f>
        <v>44145</v>
      </c>
      <c r="P148" s="48">
        <f t="shared" ref="P148:P150" si="72">IF(VLOOKUP(B148,DS,10,0)="x",E148*$P$5,0)</f>
        <v>29430</v>
      </c>
      <c r="Q148" s="47">
        <f t="shared" ref="Q148:Q150" si="73">M148-SUM(N148:P148)</f>
        <v>2858985</v>
      </c>
      <c r="R148" s="47">
        <f t="shared" ref="R148:R150" si="74">VLOOKUP(B148,DS,23,0)</f>
        <v>0</v>
      </c>
      <c r="S148" s="55">
        <f t="shared" ref="S148:S161" si="75">Q148-R148</f>
        <v>2858985</v>
      </c>
      <c r="T148" s="47"/>
      <c r="U148" s="123"/>
      <c r="V148" s="45"/>
      <c r="W148" s="34"/>
      <c r="X148" s="5"/>
      <c r="Y148" s="5"/>
      <c r="Z148" s="5"/>
      <c r="AA148" s="4"/>
      <c r="AB148" s="4"/>
      <c r="AC148" s="4"/>
      <c r="AD148" s="4"/>
      <c r="AE148" s="4"/>
    </row>
    <row r="149" spans="1:31" s="44" customFormat="1" ht="23.25" customHeight="1">
      <c r="A149" s="46">
        <v>24</v>
      </c>
      <c r="B149" s="163" t="s">
        <v>120</v>
      </c>
      <c r="C149" s="102" t="str">
        <f t="shared" si="62"/>
        <v>Lý Thị Sà Kha</v>
      </c>
      <c r="D149" s="135" t="str">
        <f t="shared" si="63"/>
        <v>Công nhân</v>
      </c>
      <c r="E149" s="103">
        <f t="shared" si="64"/>
        <v>2943000</v>
      </c>
      <c r="F149" s="108">
        <f>VLOOKUP(B149,'CC - 02'!$B$95:$AP$166,33,0)</f>
        <v>15</v>
      </c>
      <c r="G149" s="243">
        <f t="shared" si="65"/>
        <v>2943000</v>
      </c>
      <c r="H149" s="108">
        <f>(VLOOKUP(B149,'CC - 02'!$B$95:$AP$166,34,0)+VLOOKUP(B149,'CC - 02'!$B$95:$AP$166,34,0))</f>
        <v>0</v>
      </c>
      <c r="I149" s="243">
        <f t="shared" si="66"/>
        <v>0</v>
      </c>
      <c r="J149" s="109">
        <f t="shared" si="67"/>
        <v>15</v>
      </c>
      <c r="K149" s="47">
        <f t="shared" si="49"/>
        <v>2943000</v>
      </c>
      <c r="L149" s="103">
        <f t="shared" si="68"/>
        <v>225000</v>
      </c>
      <c r="M149" s="49">
        <f t="shared" si="69"/>
        <v>3168000</v>
      </c>
      <c r="N149" s="48">
        <f t="shared" si="70"/>
        <v>235440</v>
      </c>
      <c r="O149" s="48">
        <f t="shared" si="71"/>
        <v>44145</v>
      </c>
      <c r="P149" s="48">
        <f t="shared" si="72"/>
        <v>29430</v>
      </c>
      <c r="Q149" s="47">
        <f t="shared" si="73"/>
        <v>2858985</v>
      </c>
      <c r="R149" s="47">
        <f t="shared" si="74"/>
        <v>0</v>
      </c>
      <c r="S149" s="55">
        <f t="shared" si="75"/>
        <v>2858985</v>
      </c>
      <c r="T149" s="47"/>
      <c r="U149" s="123"/>
      <c r="V149" s="45"/>
      <c r="W149" s="34"/>
      <c r="X149" s="5"/>
      <c r="Y149" s="5"/>
      <c r="Z149" s="5"/>
      <c r="AA149" s="4"/>
      <c r="AB149" s="4"/>
      <c r="AC149" s="4"/>
      <c r="AD149" s="4"/>
      <c r="AE149" s="4"/>
    </row>
    <row r="150" spans="1:31" s="44" customFormat="1" ht="23.25" customHeight="1">
      <c r="A150" s="46">
        <v>25</v>
      </c>
      <c r="B150" s="163" t="s">
        <v>121</v>
      </c>
      <c r="C150" s="102" t="str">
        <f t="shared" si="62"/>
        <v>Phạm Thành Đô</v>
      </c>
      <c r="D150" s="135" t="str">
        <f t="shared" si="63"/>
        <v>Công nhân</v>
      </c>
      <c r="E150" s="103">
        <f t="shared" si="64"/>
        <v>2943000</v>
      </c>
      <c r="F150" s="108">
        <f>VLOOKUP(B150,'CC - 02'!$B$95:$AP$166,33,0)</f>
        <v>15</v>
      </c>
      <c r="G150" s="243">
        <f t="shared" si="65"/>
        <v>2943000</v>
      </c>
      <c r="H150" s="108">
        <f>(VLOOKUP(B150,'CC - 02'!$B$95:$AP$166,34,0)+VLOOKUP(B150,'CC - 02'!$B$95:$AP$166,34,0))</f>
        <v>0</v>
      </c>
      <c r="I150" s="243">
        <f t="shared" si="66"/>
        <v>0</v>
      </c>
      <c r="J150" s="109">
        <f t="shared" si="67"/>
        <v>15</v>
      </c>
      <c r="K150" s="47">
        <f t="shared" si="49"/>
        <v>2943000</v>
      </c>
      <c r="L150" s="103">
        <f t="shared" si="68"/>
        <v>225000</v>
      </c>
      <c r="M150" s="49">
        <f t="shared" si="69"/>
        <v>3168000</v>
      </c>
      <c r="N150" s="48">
        <f t="shared" si="70"/>
        <v>235440</v>
      </c>
      <c r="O150" s="48">
        <f t="shared" si="71"/>
        <v>44145</v>
      </c>
      <c r="P150" s="48">
        <f t="shared" si="72"/>
        <v>29430</v>
      </c>
      <c r="Q150" s="47">
        <f t="shared" si="73"/>
        <v>2858985</v>
      </c>
      <c r="R150" s="47">
        <f t="shared" si="74"/>
        <v>0</v>
      </c>
      <c r="S150" s="55">
        <f t="shared" si="75"/>
        <v>2858985</v>
      </c>
      <c r="T150" s="47"/>
      <c r="U150" s="123"/>
      <c r="V150" s="45"/>
      <c r="W150" s="34"/>
      <c r="X150" s="5"/>
      <c r="Y150" s="5"/>
      <c r="Z150" s="5"/>
      <c r="AA150" s="4"/>
      <c r="AB150" s="4"/>
      <c r="AC150" s="4"/>
      <c r="AD150" s="4"/>
      <c r="AE150" s="4"/>
    </row>
    <row r="151" spans="1:31" s="44" customFormat="1" ht="23.25" customHeight="1">
      <c r="A151" s="46">
        <v>26</v>
      </c>
      <c r="B151" s="304" t="s">
        <v>126</v>
      </c>
      <c r="C151" s="102" t="str">
        <f t="shared" si="44"/>
        <v>Nguyễn Văn Bé Hai</v>
      </c>
      <c r="D151" s="135" t="str">
        <f t="shared" si="45"/>
        <v>Công nhân</v>
      </c>
      <c r="E151" s="103">
        <f t="shared" si="46"/>
        <v>3237000</v>
      </c>
      <c r="F151" s="108">
        <f>VLOOKUP(B151,'CC - 02'!$B$95:$AP$166,33,0)</f>
        <v>15</v>
      </c>
      <c r="G151" s="243">
        <f t="shared" si="57"/>
        <v>3237000</v>
      </c>
      <c r="H151" s="108">
        <f>(VLOOKUP(B151,'CC - 02'!$B$95:$AP$166,34,0)+VLOOKUP(B151,'CC - 02'!$B$95:$AP$166,34,0))</f>
        <v>0</v>
      </c>
      <c r="I151" s="243">
        <f t="shared" si="58"/>
        <v>0</v>
      </c>
      <c r="J151" s="109">
        <f t="shared" si="59"/>
        <v>15</v>
      </c>
      <c r="K151" s="47">
        <f t="shared" si="49"/>
        <v>3237000</v>
      </c>
      <c r="L151" s="103">
        <f t="shared" si="60"/>
        <v>225000</v>
      </c>
      <c r="M151" s="49">
        <f t="shared" si="51"/>
        <v>3462000</v>
      </c>
      <c r="N151" s="48">
        <f t="shared" si="52"/>
        <v>258960</v>
      </c>
      <c r="O151" s="48">
        <f t="shared" si="53"/>
        <v>48555</v>
      </c>
      <c r="P151" s="48">
        <f t="shared" si="54"/>
        <v>32370</v>
      </c>
      <c r="Q151" s="47">
        <f t="shared" si="55"/>
        <v>3122115</v>
      </c>
      <c r="R151" s="47">
        <f t="shared" si="56"/>
        <v>0</v>
      </c>
      <c r="S151" s="55">
        <f t="shared" si="75"/>
        <v>3122115</v>
      </c>
      <c r="T151" s="47"/>
      <c r="U151" s="123"/>
      <c r="V151" s="45"/>
      <c r="W151" s="34"/>
      <c r="X151" s="5"/>
      <c r="Y151" s="5"/>
      <c r="Z151" s="5"/>
      <c r="AA151" s="4"/>
      <c r="AB151" s="4"/>
      <c r="AC151" s="4"/>
      <c r="AD151" s="4"/>
      <c r="AE151" s="4"/>
    </row>
    <row r="152" spans="1:31" s="44" customFormat="1" ht="23.25" customHeight="1">
      <c r="A152" s="46">
        <v>27</v>
      </c>
      <c r="B152" s="304" t="s">
        <v>127</v>
      </c>
      <c r="C152" s="102" t="str">
        <f t="shared" si="44"/>
        <v>Thạch Tiền</v>
      </c>
      <c r="D152" s="135" t="str">
        <f t="shared" si="45"/>
        <v>Công nhân</v>
      </c>
      <c r="E152" s="103">
        <f t="shared" si="46"/>
        <v>2943000</v>
      </c>
      <c r="F152" s="108">
        <f>VLOOKUP(B152,'CC - 02'!$B$95:$AP$166,33,0)</f>
        <v>15</v>
      </c>
      <c r="G152" s="243">
        <f t="shared" si="57"/>
        <v>2943000</v>
      </c>
      <c r="H152" s="108">
        <f>(VLOOKUP(B152,'CC - 02'!$B$95:$AP$166,34,0)+VLOOKUP(B152,'CC - 02'!$B$95:$AP$166,34,0))</f>
        <v>0</v>
      </c>
      <c r="I152" s="243">
        <f t="shared" si="58"/>
        <v>0</v>
      </c>
      <c r="J152" s="109">
        <f t="shared" si="59"/>
        <v>15</v>
      </c>
      <c r="K152" s="47">
        <f t="shared" si="49"/>
        <v>2943000</v>
      </c>
      <c r="L152" s="103">
        <f t="shared" si="60"/>
        <v>225000</v>
      </c>
      <c r="M152" s="49">
        <f t="shared" si="51"/>
        <v>3168000</v>
      </c>
      <c r="N152" s="48">
        <f t="shared" si="52"/>
        <v>235440</v>
      </c>
      <c r="O152" s="48">
        <f t="shared" si="53"/>
        <v>44145</v>
      </c>
      <c r="P152" s="48">
        <f t="shared" si="54"/>
        <v>29430</v>
      </c>
      <c r="Q152" s="47">
        <f t="shared" si="55"/>
        <v>2858985</v>
      </c>
      <c r="R152" s="47">
        <f t="shared" si="56"/>
        <v>0</v>
      </c>
      <c r="S152" s="55">
        <f t="shared" si="75"/>
        <v>2858985</v>
      </c>
      <c r="T152" s="47"/>
      <c r="U152" s="123"/>
      <c r="V152" s="45"/>
      <c r="W152" s="34"/>
      <c r="X152" s="5"/>
      <c r="Y152" s="5"/>
      <c r="Z152" s="5"/>
      <c r="AA152" s="4"/>
      <c r="AB152" s="4"/>
      <c r="AC152" s="4"/>
      <c r="AD152" s="4"/>
      <c r="AE152" s="4"/>
    </row>
    <row r="153" spans="1:31" s="44" customFormat="1" ht="23.25" customHeight="1">
      <c r="A153" s="46">
        <v>28</v>
      </c>
      <c r="B153" s="304" t="s">
        <v>128</v>
      </c>
      <c r="C153" s="102" t="str">
        <f t="shared" si="44"/>
        <v>Hứa Hậu</v>
      </c>
      <c r="D153" s="135" t="str">
        <f t="shared" si="45"/>
        <v>Công nhân</v>
      </c>
      <c r="E153" s="103">
        <f t="shared" si="46"/>
        <v>2943000</v>
      </c>
      <c r="F153" s="108">
        <f>VLOOKUP(B153,'CC - 02'!$B$95:$AP$166,33,0)</f>
        <v>15</v>
      </c>
      <c r="G153" s="243">
        <f t="shared" si="57"/>
        <v>2943000</v>
      </c>
      <c r="H153" s="108">
        <f>(VLOOKUP(B153,'CC - 02'!$B$95:$AP$166,34,0)+VLOOKUP(B153,'CC - 02'!$B$95:$AP$166,34,0))</f>
        <v>0</v>
      </c>
      <c r="I153" s="243">
        <f t="shared" si="58"/>
        <v>0</v>
      </c>
      <c r="J153" s="109">
        <f t="shared" si="59"/>
        <v>15</v>
      </c>
      <c r="K153" s="47">
        <f t="shared" si="49"/>
        <v>2943000</v>
      </c>
      <c r="L153" s="103">
        <f t="shared" si="60"/>
        <v>225000</v>
      </c>
      <c r="M153" s="49">
        <f t="shared" si="51"/>
        <v>3168000</v>
      </c>
      <c r="N153" s="48">
        <f t="shared" si="52"/>
        <v>235440</v>
      </c>
      <c r="O153" s="48">
        <f t="shared" si="53"/>
        <v>44145</v>
      </c>
      <c r="P153" s="48">
        <f t="shared" si="54"/>
        <v>29430</v>
      </c>
      <c r="Q153" s="47">
        <f t="shared" si="55"/>
        <v>2858985</v>
      </c>
      <c r="R153" s="47">
        <f t="shared" si="56"/>
        <v>0</v>
      </c>
      <c r="S153" s="55">
        <f t="shared" si="75"/>
        <v>2858985</v>
      </c>
      <c r="T153" s="47"/>
      <c r="U153" s="123"/>
      <c r="V153" s="45"/>
      <c r="W153" s="34"/>
      <c r="X153" s="5"/>
      <c r="Y153" s="5"/>
      <c r="Z153" s="5"/>
      <c r="AA153" s="4"/>
      <c r="AB153" s="4"/>
      <c r="AC153" s="4"/>
      <c r="AD153" s="4"/>
      <c r="AE153" s="4"/>
    </row>
    <row r="154" spans="1:31" s="44" customFormat="1" ht="23.25" customHeight="1">
      <c r="A154" s="46">
        <v>29</v>
      </c>
      <c r="B154" s="304" t="s">
        <v>129</v>
      </c>
      <c r="C154" s="102" t="str">
        <f t="shared" si="44"/>
        <v>Sơn Pép</v>
      </c>
      <c r="D154" s="135" t="str">
        <f t="shared" si="45"/>
        <v>Công nhân</v>
      </c>
      <c r="E154" s="103">
        <f t="shared" si="46"/>
        <v>2943000</v>
      </c>
      <c r="F154" s="108">
        <f>VLOOKUP(B154,'CC - 02'!$B$95:$AP$166,33,0)</f>
        <v>15</v>
      </c>
      <c r="G154" s="243">
        <f t="shared" si="57"/>
        <v>2943000</v>
      </c>
      <c r="H154" s="108">
        <f>(VLOOKUP(B154,'CC - 02'!$B$95:$AP$166,34,0)+VLOOKUP(B154,'CC - 02'!$B$95:$AP$166,34,0))</f>
        <v>0</v>
      </c>
      <c r="I154" s="243">
        <f t="shared" si="58"/>
        <v>0</v>
      </c>
      <c r="J154" s="109">
        <f t="shared" si="59"/>
        <v>15</v>
      </c>
      <c r="K154" s="47">
        <f t="shared" si="49"/>
        <v>2943000</v>
      </c>
      <c r="L154" s="103">
        <f t="shared" si="60"/>
        <v>225000</v>
      </c>
      <c r="M154" s="49">
        <f t="shared" si="51"/>
        <v>3168000</v>
      </c>
      <c r="N154" s="48">
        <f t="shared" si="52"/>
        <v>235440</v>
      </c>
      <c r="O154" s="48">
        <f t="shared" si="53"/>
        <v>44145</v>
      </c>
      <c r="P154" s="48">
        <f t="shared" si="54"/>
        <v>29430</v>
      </c>
      <c r="Q154" s="47">
        <f t="shared" si="55"/>
        <v>2858985</v>
      </c>
      <c r="R154" s="47">
        <f t="shared" si="56"/>
        <v>0</v>
      </c>
      <c r="S154" s="55">
        <f t="shared" si="75"/>
        <v>2858985</v>
      </c>
      <c r="T154" s="47"/>
      <c r="U154" s="123"/>
      <c r="V154" s="45"/>
      <c r="W154" s="34"/>
      <c r="X154" s="5"/>
      <c r="Y154" s="5"/>
      <c r="Z154" s="5"/>
      <c r="AA154" s="4"/>
      <c r="AB154" s="4"/>
      <c r="AC154" s="4"/>
      <c r="AD154" s="4"/>
      <c r="AE154" s="4"/>
    </row>
    <row r="155" spans="1:31" s="44" customFormat="1" ht="23.25" customHeight="1">
      <c r="A155" s="46">
        <v>30</v>
      </c>
      <c r="B155" s="304" t="s">
        <v>130</v>
      </c>
      <c r="C155" s="102" t="str">
        <f t="shared" si="44"/>
        <v>Nguyễn Văn Tâm</v>
      </c>
      <c r="D155" s="135" t="str">
        <f t="shared" si="45"/>
        <v>Công nhân</v>
      </c>
      <c r="E155" s="103">
        <f t="shared" si="46"/>
        <v>2943000</v>
      </c>
      <c r="F155" s="108">
        <f>VLOOKUP(B155,'CC - 02'!$B$95:$AP$166,33,0)</f>
        <v>15</v>
      </c>
      <c r="G155" s="243">
        <f t="shared" si="57"/>
        <v>2943000</v>
      </c>
      <c r="H155" s="108">
        <f>(VLOOKUP(B155,'CC - 02'!$B$95:$AP$166,34,0)+VLOOKUP(B155,'CC - 02'!$B$95:$AP$166,34,0))</f>
        <v>0</v>
      </c>
      <c r="I155" s="243">
        <f t="shared" si="58"/>
        <v>0</v>
      </c>
      <c r="J155" s="109">
        <f t="shared" si="59"/>
        <v>15</v>
      </c>
      <c r="K155" s="47">
        <f t="shared" si="49"/>
        <v>2943000</v>
      </c>
      <c r="L155" s="103">
        <f t="shared" si="60"/>
        <v>225000</v>
      </c>
      <c r="M155" s="49">
        <f t="shared" si="51"/>
        <v>3168000</v>
      </c>
      <c r="N155" s="48">
        <f t="shared" si="52"/>
        <v>235440</v>
      </c>
      <c r="O155" s="48">
        <f t="shared" si="53"/>
        <v>44145</v>
      </c>
      <c r="P155" s="48">
        <f t="shared" si="54"/>
        <v>29430</v>
      </c>
      <c r="Q155" s="47">
        <f t="shared" si="55"/>
        <v>2858985</v>
      </c>
      <c r="R155" s="47">
        <f t="shared" si="56"/>
        <v>0</v>
      </c>
      <c r="S155" s="55">
        <f t="shared" si="75"/>
        <v>2858985</v>
      </c>
      <c r="T155" s="47"/>
      <c r="U155" s="123"/>
      <c r="V155" s="45"/>
      <c r="W155" s="34"/>
      <c r="X155" s="5"/>
      <c r="Y155" s="5"/>
      <c r="Z155" s="5"/>
      <c r="AA155" s="4"/>
      <c r="AB155" s="4"/>
      <c r="AC155" s="4"/>
      <c r="AD155" s="4"/>
      <c r="AE155" s="4"/>
    </row>
    <row r="156" spans="1:31" s="44" customFormat="1" ht="23.25" customHeight="1">
      <c r="A156" s="46">
        <v>31</v>
      </c>
      <c r="B156" s="304" t="s">
        <v>131</v>
      </c>
      <c r="C156" s="102" t="str">
        <f t="shared" ref="C156:C158" si="76">VLOOKUP(B156,DS,2,0)</f>
        <v>Sơn Lét</v>
      </c>
      <c r="D156" s="135" t="str">
        <f t="shared" ref="D156:D158" si="77">VLOOKUP(B156,DS,3,0)</f>
        <v>Công nhân</v>
      </c>
      <c r="E156" s="103">
        <f t="shared" ref="E156:E158" si="78">VLOOKUP(B156,DS,4,0)</f>
        <v>2943000</v>
      </c>
      <c r="F156" s="108">
        <f>VLOOKUP(B156,'CC - 02'!$B$95:$AP$166,33,0)</f>
        <v>15</v>
      </c>
      <c r="G156" s="243">
        <f t="shared" ref="G156:G158" si="79">ROUND(E156/$U$2*F156,0)</f>
        <v>2943000</v>
      </c>
      <c r="H156" s="108">
        <f>(VLOOKUP(B156,'CC - 02'!$B$95:$AP$166,34,0)+VLOOKUP(B156,'CC - 02'!$B$95:$AP$166,34,0))</f>
        <v>0</v>
      </c>
      <c r="I156" s="243">
        <f t="shared" ref="I156:I158" si="80">ROUND(E156/$U$2*H156,0)</f>
        <v>0</v>
      </c>
      <c r="J156" s="109">
        <f t="shared" ref="J156:J158" si="81">F156+H156</f>
        <v>15</v>
      </c>
      <c r="K156" s="47">
        <f t="shared" si="49"/>
        <v>2943000</v>
      </c>
      <c r="L156" s="103">
        <f t="shared" ref="L156:L158" si="82">+F156*15000</f>
        <v>225000</v>
      </c>
      <c r="M156" s="49">
        <f t="shared" ref="M156:M158" si="83">K156+L156</f>
        <v>3168000</v>
      </c>
      <c r="N156" s="48">
        <f t="shared" ref="N156:N158" si="84">IF(VLOOKUP(B156,DS,10,0)="x",E156*$N$5,0)</f>
        <v>235440</v>
      </c>
      <c r="O156" s="48">
        <f t="shared" ref="O156:O158" si="85">IF(VLOOKUP(B156,DS,10,0)="x",E156*$O$5,0)</f>
        <v>44145</v>
      </c>
      <c r="P156" s="48">
        <f t="shared" ref="P156:P158" si="86">IF(VLOOKUP(B156,DS,10,0)="x",E156*$P$5,0)</f>
        <v>29430</v>
      </c>
      <c r="Q156" s="47">
        <f t="shared" ref="Q156:Q158" si="87">M156-SUM(N156:P156)</f>
        <v>2858985</v>
      </c>
      <c r="R156" s="47">
        <f t="shared" ref="R156:R158" si="88">VLOOKUP(B156,DS,23,0)</f>
        <v>0</v>
      </c>
      <c r="S156" s="55">
        <f t="shared" si="75"/>
        <v>2858985</v>
      </c>
      <c r="T156" s="47"/>
      <c r="U156" s="123"/>
      <c r="V156" s="45"/>
      <c r="W156" s="34"/>
      <c r="X156" s="5"/>
      <c r="Y156" s="5"/>
      <c r="Z156" s="5"/>
      <c r="AA156" s="4"/>
      <c r="AB156" s="4"/>
      <c r="AC156" s="4"/>
      <c r="AD156" s="4"/>
      <c r="AE156" s="4"/>
    </row>
    <row r="157" spans="1:31" s="44" customFormat="1" ht="23.25" customHeight="1">
      <c r="A157" s="46">
        <v>32</v>
      </c>
      <c r="B157" s="304" t="s">
        <v>132</v>
      </c>
      <c r="C157" s="102" t="str">
        <f t="shared" si="76"/>
        <v>Trần Nhiên</v>
      </c>
      <c r="D157" s="135" t="str">
        <f t="shared" si="77"/>
        <v>Công nhân</v>
      </c>
      <c r="E157" s="103">
        <f t="shared" si="78"/>
        <v>2943000</v>
      </c>
      <c r="F157" s="108">
        <f>VLOOKUP(B157,'CC - 02'!$B$95:$AP$166,33,0)</f>
        <v>15</v>
      </c>
      <c r="G157" s="243">
        <f t="shared" si="79"/>
        <v>2943000</v>
      </c>
      <c r="H157" s="108">
        <f>(VLOOKUP(B157,'CC - 02'!$B$95:$AP$166,34,0)+VLOOKUP(B157,'CC - 02'!$B$95:$AP$166,34,0))</f>
        <v>0</v>
      </c>
      <c r="I157" s="243">
        <f t="shared" si="80"/>
        <v>0</v>
      </c>
      <c r="J157" s="109">
        <f t="shared" si="81"/>
        <v>15</v>
      </c>
      <c r="K157" s="47">
        <f t="shared" si="49"/>
        <v>2943000</v>
      </c>
      <c r="L157" s="103">
        <f t="shared" si="82"/>
        <v>225000</v>
      </c>
      <c r="M157" s="49">
        <f t="shared" si="83"/>
        <v>3168000</v>
      </c>
      <c r="N157" s="48">
        <f t="shared" si="84"/>
        <v>235440</v>
      </c>
      <c r="O157" s="48">
        <f t="shared" si="85"/>
        <v>44145</v>
      </c>
      <c r="P157" s="48">
        <f t="shared" si="86"/>
        <v>29430</v>
      </c>
      <c r="Q157" s="47">
        <f t="shared" si="87"/>
        <v>2858985</v>
      </c>
      <c r="R157" s="47">
        <f t="shared" si="88"/>
        <v>0</v>
      </c>
      <c r="S157" s="55">
        <f t="shared" si="75"/>
        <v>2858985</v>
      </c>
      <c r="T157" s="47"/>
      <c r="U157" s="123"/>
      <c r="V157" s="45"/>
      <c r="W157" s="34"/>
      <c r="X157" s="5"/>
      <c r="Y157" s="5"/>
      <c r="Z157" s="5"/>
      <c r="AA157" s="4"/>
      <c r="AB157" s="4"/>
      <c r="AC157" s="4"/>
      <c r="AD157" s="4"/>
      <c r="AE157" s="4"/>
    </row>
    <row r="158" spans="1:31" s="44" customFormat="1" ht="23.25" customHeight="1">
      <c r="A158" s="46">
        <v>33</v>
      </c>
      <c r="B158" s="304" t="s">
        <v>133</v>
      </c>
      <c r="C158" s="102" t="str">
        <f t="shared" si="76"/>
        <v>Thạch Giang</v>
      </c>
      <c r="D158" s="135" t="str">
        <f t="shared" si="77"/>
        <v>Công nhân</v>
      </c>
      <c r="E158" s="103">
        <f t="shared" si="78"/>
        <v>2943000</v>
      </c>
      <c r="F158" s="108">
        <f>VLOOKUP(B158,'CC - 02'!$B$95:$AP$166,33,0)</f>
        <v>15</v>
      </c>
      <c r="G158" s="243">
        <f t="shared" si="79"/>
        <v>2943000</v>
      </c>
      <c r="H158" s="108">
        <f>(VLOOKUP(B158,'CC - 02'!$B$95:$AP$166,34,0)+VLOOKUP(B158,'CC - 02'!$B$95:$AP$166,34,0))</f>
        <v>0</v>
      </c>
      <c r="I158" s="243">
        <f t="shared" si="80"/>
        <v>0</v>
      </c>
      <c r="J158" s="109">
        <f t="shared" si="81"/>
        <v>15</v>
      </c>
      <c r="K158" s="47">
        <f t="shared" si="49"/>
        <v>2943000</v>
      </c>
      <c r="L158" s="103">
        <f t="shared" si="82"/>
        <v>225000</v>
      </c>
      <c r="M158" s="49">
        <f t="shared" si="83"/>
        <v>3168000</v>
      </c>
      <c r="N158" s="48">
        <f t="shared" si="84"/>
        <v>235440</v>
      </c>
      <c r="O158" s="48">
        <f t="shared" si="85"/>
        <v>44145</v>
      </c>
      <c r="P158" s="48">
        <f t="shared" si="86"/>
        <v>29430</v>
      </c>
      <c r="Q158" s="47">
        <f t="shared" si="87"/>
        <v>2858985</v>
      </c>
      <c r="R158" s="47">
        <f t="shared" si="88"/>
        <v>0</v>
      </c>
      <c r="S158" s="55">
        <f t="shared" si="75"/>
        <v>2858985</v>
      </c>
      <c r="T158" s="47"/>
      <c r="U158" s="123"/>
      <c r="V158" s="45"/>
      <c r="W158" s="34"/>
      <c r="X158" s="5"/>
      <c r="Y158" s="5"/>
      <c r="Z158" s="5"/>
      <c r="AA158" s="4"/>
      <c r="AB158" s="4"/>
      <c r="AC158" s="4"/>
      <c r="AD158" s="4"/>
      <c r="AE158" s="4"/>
    </row>
    <row r="159" spans="1:31" s="44" customFormat="1" ht="23.25" customHeight="1">
      <c r="A159" s="46">
        <v>34</v>
      </c>
      <c r="B159" s="304" t="s">
        <v>134</v>
      </c>
      <c r="C159" s="102" t="str">
        <f t="shared" si="44"/>
        <v>Thạch Quyền</v>
      </c>
      <c r="D159" s="135" t="str">
        <f t="shared" si="45"/>
        <v>Công nhân</v>
      </c>
      <c r="E159" s="103">
        <f t="shared" si="46"/>
        <v>2943000</v>
      </c>
      <c r="F159" s="108">
        <f>VLOOKUP(B159,'CC - 02'!$B$95:$AP$166,33,0)</f>
        <v>15</v>
      </c>
      <c r="G159" s="243">
        <f t="shared" si="57"/>
        <v>2943000</v>
      </c>
      <c r="H159" s="108">
        <f>(VLOOKUP(B159,'CC - 02'!$B$95:$AP$166,34,0)+VLOOKUP(B159,'CC - 02'!$B$95:$AP$166,34,0))</f>
        <v>0</v>
      </c>
      <c r="I159" s="243">
        <f t="shared" si="58"/>
        <v>0</v>
      </c>
      <c r="J159" s="109">
        <f t="shared" si="59"/>
        <v>15</v>
      </c>
      <c r="K159" s="47">
        <f t="shared" si="49"/>
        <v>2943000</v>
      </c>
      <c r="L159" s="103">
        <f t="shared" si="60"/>
        <v>225000</v>
      </c>
      <c r="M159" s="49">
        <f t="shared" si="51"/>
        <v>3168000</v>
      </c>
      <c r="N159" s="48">
        <f t="shared" si="52"/>
        <v>235440</v>
      </c>
      <c r="O159" s="48">
        <f t="shared" si="53"/>
        <v>44145</v>
      </c>
      <c r="P159" s="48">
        <f t="shared" si="54"/>
        <v>29430</v>
      </c>
      <c r="Q159" s="47">
        <f t="shared" si="55"/>
        <v>2858985</v>
      </c>
      <c r="R159" s="47">
        <f t="shared" si="56"/>
        <v>0</v>
      </c>
      <c r="S159" s="55">
        <f t="shared" si="75"/>
        <v>2858985</v>
      </c>
      <c r="T159" s="47"/>
      <c r="U159" s="123"/>
      <c r="V159" s="45"/>
      <c r="W159" s="34"/>
      <c r="X159" s="5"/>
      <c r="Y159" s="5"/>
      <c r="Z159" s="5"/>
      <c r="AA159" s="4"/>
      <c r="AB159" s="4"/>
      <c r="AC159" s="4"/>
      <c r="AD159" s="4"/>
      <c r="AE159" s="4"/>
    </row>
    <row r="160" spans="1:31" s="44" customFormat="1" ht="23.25" customHeight="1">
      <c r="A160" s="46">
        <v>35</v>
      </c>
      <c r="B160" s="304" t="s">
        <v>135</v>
      </c>
      <c r="C160" s="102" t="str">
        <f t="shared" si="44"/>
        <v>Lâm Lin</v>
      </c>
      <c r="D160" s="135" t="str">
        <f t="shared" si="45"/>
        <v>Công nhân</v>
      </c>
      <c r="E160" s="103">
        <f t="shared" si="46"/>
        <v>2943000</v>
      </c>
      <c r="F160" s="108">
        <f>VLOOKUP(B160,'CC - 02'!$B$95:$AP$166,33,0)</f>
        <v>15</v>
      </c>
      <c r="G160" s="243">
        <f t="shared" si="57"/>
        <v>2943000</v>
      </c>
      <c r="H160" s="108">
        <f>(VLOOKUP(B160,'CC - 02'!$B$95:$AP$166,34,0)+VLOOKUP(B160,'CC - 02'!$B$95:$AP$166,34,0))</f>
        <v>0</v>
      </c>
      <c r="I160" s="243">
        <f t="shared" si="58"/>
        <v>0</v>
      </c>
      <c r="J160" s="109">
        <f t="shared" si="59"/>
        <v>15</v>
      </c>
      <c r="K160" s="47">
        <f t="shared" si="49"/>
        <v>2943000</v>
      </c>
      <c r="L160" s="103">
        <f t="shared" si="60"/>
        <v>225000</v>
      </c>
      <c r="M160" s="49">
        <f t="shared" si="51"/>
        <v>3168000</v>
      </c>
      <c r="N160" s="48">
        <f t="shared" si="52"/>
        <v>235440</v>
      </c>
      <c r="O160" s="48">
        <f t="shared" si="53"/>
        <v>44145</v>
      </c>
      <c r="P160" s="48">
        <f t="shared" si="54"/>
        <v>29430</v>
      </c>
      <c r="Q160" s="47">
        <f t="shared" si="55"/>
        <v>2858985</v>
      </c>
      <c r="R160" s="47">
        <f t="shared" si="56"/>
        <v>0</v>
      </c>
      <c r="S160" s="55">
        <f t="shared" si="75"/>
        <v>2858985</v>
      </c>
      <c r="T160" s="47"/>
      <c r="U160" s="123"/>
      <c r="V160" s="45"/>
      <c r="W160" s="34"/>
      <c r="X160" s="5"/>
      <c r="Y160" s="5"/>
      <c r="Z160" s="5"/>
      <c r="AA160" s="4"/>
      <c r="AB160" s="4"/>
      <c r="AC160" s="4"/>
      <c r="AD160" s="4"/>
      <c r="AE160" s="4"/>
    </row>
    <row r="161" spans="1:31" s="44" customFormat="1" ht="23.25" customHeight="1">
      <c r="A161" s="46">
        <v>36</v>
      </c>
      <c r="B161" s="304" t="s">
        <v>136</v>
      </c>
      <c r="C161" s="102" t="str">
        <f t="shared" si="44"/>
        <v>Lâm Chanh Đa Ra</v>
      </c>
      <c r="D161" s="135" t="str">
        <f t="shared" si="45"/>
        <v>Công nhân</v>
      </c>
      <c r="E161" s="103">
        <f t="shared" si="46"/>
        <v>2943000</v>
      </c>
      <c r="F161" s="108">
        <f>VLOOKUP(B161,'CC - 02'!$B$95:$AP$166,33,0)</f>
        <v>15</v>
      </c>
      <c r="G161" s="243">
        <f t="shared" si="57"/>
        <v>2943000</v>
      </c>
      <c r="H161" s="108">
        <f>(VLOOKUP(B161,'CC - 02'!$B$95:$AP$166,34,0)+VLOOKUP(B161,'CC - 02'!$B$95:$AP$166,34,0))</f>
        <v>0</v>
      </c>
      <c r="I161" s="243">
        <f t="shared" si="58"/>
        <v>0</v>
      </c>
      <c r="J161" s="109">
        <f t="shared" si="59"/>
        <v>15</v>
      </c>
      <c r="K161" s="47">
        <f t="shared" si="49"/>
        <v>2943000</v>
      </c>
      <c r="L161" s="103">
        <f t="shared" si="60"/>
        <v>225000</v>
      </c>
      <c r="M161" s="49">
        <f t="shared" si="51"/>
        <v>3168000</v>
      </c>
      <c r="N161" s="48">
        <f t="shared" si="52"/>
        <v>235440</v>
      </c>
      <c r="O161" s="48">
        <f t="shared" si="53"/>
        <v>44145</v>
      </c>
      <c r="P161" s="48">
        <f t="shared" si="54"/>
        <v>29430</v>
      </c>
      <c r="Q161" s="47">
        <f t="shared" si="55"/>
        <v>2858985</v>
      </c>
      <c r="R161" s="47">
        <f t="shared" si="56"/>
        <v>0</v>
      </c>
      <c r="S161" s="55">
        <f t="shared" si="75"/>
        <v>2858985</v>
      </c>
      <c r="T161" s="47"/>
      <c r="U161" s="123"/>
      <c r="V161" s="45"/>
      <c r="W161" s="34"/>
      <c r="X161" s="5"/>
      <c r="Y161" s="5"/>
      <c r="Z161" s="5"/>
      <c r="AA161" s="4"/>
      <c r="AB161" s="4"/>
      <c r="AC161" s="4"/>
      <c r="AD161" s="4"/>
      <c r="AE161" s="4"/>
    </row>
    <row r="162" spans="1:31" s="44" customFormat="1" ht="21" customHeight="1">
      <c r="A162" s="50"/>
      <c r="B162" s="302"/>
      <c r="C162" s="51"/>
      <c r="D162" s="3"/>
      <c r="E162" s="52"/>
      <c r="F162" s="52"/>
      <c r="G162" s="52"/>
      <c r="H162" s="52"/>
      <c r="I162" s="52"/>
      <c r="J162" s="53"/>
      <c r="K162" s="52"/>
      <c r="L162" s="52"/>
      <c r="M162" s="54"/>
      <c r="N162" s="52"/>
      <c r="O162" s="52"/>
      <c r="P162" s="52"/>
      <c r="Q162" s="47">
        <f t="shared" si="55"/>
        <v>0</v>
      </c>
      <c r="R162" s="47"/>
      <c r="S162" s="55">
        <f>Q162-R162</f>
        <v>0</v>
      </c>
      <c r="T162" s="47"/>
      <c r="U162" s="123"/>
      <c r="V162" s="45"/>
      <c r="W162" s="45"/>
      <c r="X162" s="45"/>
      <c r="Y162" s="45"/>
      <c r="Z162" s="45"/>
    </row>
    <row r="163" spans="1:31" s="40" customFormat="1" ht="21" customHeight="1">
      <c r="A163" s="422" t="s">
        <v>26</v>
      </c>
      <c r="B163" s="423"/>
      <c r="C163" s="423"/>
      <c r="D163" s="423"/>
      <c r="E163" s="32">
        <f t="shared" ref="E163:S163" si="89">SUM(E126:E162)</f>
        <v>106536000</v>
      </c>
      <c r="F163" s="32">
        <f t="shared" si="89"/>
        <v>540</v>
      </c>
      <c r="G163" s="32">
        <f t="shared" si="89"/>
        <v>106536000</v>
      </c>
      <c r="H163" s="32">
        <f t="shared" si="89"/>
        <v>0</v>
      </c>
      <c r="I163" s="32">
        <f t="shared" si="89"/>
        <v>0</v>
      </c>
      <c r="J163" s="32">
        <f t="shared" si="89"/>
        <v>540</v>
      </c>
      <c r="K163" s="32">
        <f t="shared" si="89"/>
        <v>106536000</v>
      </c>
      <c r="L163" s="32">
        <f t="shared" si="89"/>
        <v>8100000</v>
      </c>
      <c r="M163" s="32">
        <f t="shared" si="89"/>
        <v>114636000</v>
      </c>
      <c r="N163" s="32">
        <f t="shared" si="89"/>
        <v>8522880</v>
      </c>
      <c r="O163" s="32">
        <f t="shared" si="89"/>
        <v>1598040</v>
      </c>
      <c r="P163" s="32">
        <f t="shared" si="89"/>
        <v>1065360</v>
      </c>
      <c r="Q163" s="32">
        <f t="shared" si="89"/>
        <v>103449720</v>
      </c>
      <c r="R163" s="32">
        <f t="shared" si="89"/>
        <v>0</v>
      </c>
      <c r="S163" s="32">
        <f t="shared" si="89"/>
        <v>103449720</v>
      </c>
      <c r="T163" s="32"/>
      <c r="U163" s="123"/>
      <c r="V163" s="41"/>
      <c r="W163" s="41"/>
      <c r="X163" s="41"/>
      <c r="Y163" s="41"/>
      <c r="Z163" s="41"/>
    </row>
    <row r="164" spans="1:31" ht="11.25" customHeight="1">
      <c r="A164" s="10"/>
      <c r="B164" s="38"/>
      <c r="C164" s="11"/>
      <c r="D164" s="136"/>
      <c r="E164" s="110"/>
      <c r="F164" s="11"/>
      <c r="G164" s="11"/>
      <c r="H164" s="11"/>
      <c r="I164" s="11"/>
      <c r="K164" s="11"/>
      <c r="L164" s="11"/>
      <c r="M164" s="121"/>
      <c r="N164" s="11"/>
      <c r="O164" s="11"/>
      <c r="P164" s="11"/>
      <c r="Q164" s="11"/>
      <c r="R164" s="11"/>
      <c r="S164" s="11"/>
      <c r="T164" s="11"/>
      <c r="U164" s="123"/>
    </row>
    <row r="165" spans="1:31" s="44" customFormat="1" ht="11.25" customHeight="1">
      <c r="A165" s="91"/>
      <c r="B165" s="155"/>
      <c r="C165" s="91"/>
      <c r="D165" s="155"/>
      <c r="E165" s="156"/>
      <c r="F165" s="91"/>
      <c r="G165" s="91"/>
      <c r="H165" s="91"/>
      <c r="I165" s="91"/>
      <c r="J165" s="157"/>
      <c r="K165" s="156"/>
      <c r="L165" s="91"/>
      <c r="M165" s="91"/>
      <c r="N165" s="91"/>
      <c r="O165" s="91"/>
      <c r="P165" s="91"/>
      <c r="Q165" s="91"/>
      <c r="R165" s="91"/>
      <c r="S165" s="127" t="str">
        <f>$S$18</f>
        <v>Long An, ngày  28   tháng   02   năm 2015</v>
      </c>
      <c r="T165" s="91"/>
      <c r="U165" s="158"/>
      <c r="V165" s="45"/>
      <c r="W165" s="45"/>
      <c r="X165" s="45"/>
      <c r="Y165" s="45"/>
      <c r="Z165" s="45"/>
    </row>
    <row r="166" spans="1:31" s="44" customFormat="1" ht="14.25" customHeight="1">
      <c r="A166" s="35"/>
      <c r="B166" s="158"/>
      <c r="C166" s="35" t="s">
        <v>63</v>
      </c>
      <c r="D166" s="159"/>
      <c r="E166" s="92"/>
      <c r="F166" s="158"/>
      <c r="G166" s="92"/>
      <c r="H166" s="92"/>
      <c r="I166" s="92"/>
      <c r="J166" s="160"/>
      <c r="K166" s="45"/>
      <c r="L166" s="303"/>
      <c r="M166" s="288"/>
      <c r="N166" s="26"/>
      <c r="O166" s="26"/>
      <c r="P166" s="26"/>
      <c r="Q166" s="26"/>
      <c r="S166" s="26" t="s">
        <v>23</v>
      </c>
      <c r="T166" s="158"/>
      <c r="U166" s="158"/>
      <c r="V166" s="45"/>
      <c r="W166" s="45"/>
      <c r="X166" s="45"/>
      <c r="Y166" s="45"/>
      <c r="Z166" s="45"/>
    </row>
    <row r="167" spans="1:31" ht="12">
      <c r="A167" s="10"/>
      <c r="B167" s="38"/>
      <c r="C167" s="20"/>
      <c r="E167" s="17"/>
      <c r="F167" s="16"/>
      <c r="G167" s="17"/>
      <c r="H167" s="17"/>
      <c r="I167" s="17"/>
      <c r="K167" s="8"/>
      <c r="L167" s="20"/>
      <c r="M167" s="6"/>
      <c r="N167" s="15"/>
      <c r="O167" s="15"/>
      <c r="P167" s="15"/>
      <c r="Q167" s="15"/>
      <c r="S167" s="15"/>
      <c r="T167" s="16"/>
      <c r="U167" s="123"/>
    </row>
    <row r="168" spans="1:31">
      <c r="M168" s="6"/>
    </row>
    <row r="169" spans="1:31">
      <c r="M169" s="6"/>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sheetData>
  <protectedRanges>
    <protectedRange password="CC78" sqref="V15:IK16 A23 L15 C6:D8 B19:C19 V6:W9 A15:A20 B15:B18 B20 J15:J16 A22:B22 V23:IK23 Q6:T8 V25:IK54 L16:T16 E23:K23 E6:I7 AF6:IK14 D16:I16 A81:A116 N6:P7 L6 F81:IK114 L66 L19 J7:K8 L8 L64 M23:T23 A25:A58 N15:S15 U115:V127 W55:IK58 V55:V70 F115:T116 W115:IK116 W10:W14 B23:B116 A168:IK65556 C25:T58 C81:E116 Q10:S14 A10:B14 K10:K16 K68:K74 K126:K161" name="Range1"/>
    <protectedRange password="CC78" sqref="F8:G8" name="Range1_4"/>
    <protectedRange password="CC78" sqref="V19:IK20 S19:T20 N19:Q20 E19:I20" name="Range1_1_1"/>
    <protectedRange password="CC78" sqref="Q24 C24 N24 V24:IK24 L24 T24 E24:I24" name="Range1_3_1"/>
    <protectedRange password="CC78" sqref="U1 R2:S4 V4:V5 W1:IK5 Q5:T5 N1:Q4 T4:U4 U5:U70 X6:AE14 B1:M5" name="Range1_2"/>
    <protectedRange password="CC78" sqref="V10:V14" name="Range1_1"/>
    <protectedRange password="CC78" sqref="S24" name="Range1_3_1_1"/>
    <protectedRange password="CC78" sqref="A1:A4" name="Range1_2_1_1"/>
    <protectedRange password="CC78" sqref="V1:V3" name="Range1_2_1"/>
    <protectedRange password="CC78" sqref="H8:I8" name="Range1_4_1"/>
    <protectedRange password="CC78" sqref="U2:U3" name="Range1_2_2_1"/>
    <protectedRange password="CC78" sqref="V75:IK76 L75 C64:D66 B79:C79 A75:A80 B75:B78 B80 N64:P65 Q64:T66 L76:T76 E64:I65 AF64:IK74 D76:J76 J75 Q68:S74 J65:K66 L79 N75:S75 A68:B74 W64:W74 K75:K76" name="Range1_3"/>
    <protectedRange password="CC78" sqref="F66:G66" name="Range1_4_2"/>
    <protectedRange password="CC78" sqref="V79:IK80 N79:Q80 S79:T80 E79:I80" name="Range1_1_1_1"/>
    <protectedRange password="CC78" sqref="R60:S62 W59:IK63 N63:T63 U71:U80 N59:Q62 T62 X64:AE74 B59:M63" name="Range1_2_2"/>
    <protectedRange password="CC78" sqref="V71:V74" name="Range1_1_2"/>
    <protectedRange password="CC78" sqref="A59:A62 A117:A120" name="Range1_2_1_1_1"/>
    <protectedRange password="CC78" sqref="H66:I66" name="Range1_4_1_1"/>
    <protectedRange password="CC78" sqref="V162:IK163 L162 C122:D124 B166:C166 A162:A167 B162:B165 B167 Q122:T124 N122:P123 E122:I123 D163:I163 J123:K124 L166 L163:T163 N162:P162 J162:K163 W122:W161 AF122:IK161 A126:B161 Q126:S162" name="Range1_5"/>
    <protectedRange password="CC78" sqref="F124:G124" name="Range1_4_3"/>
    <protectedRange password="CC78" sqref="V166:IK167 N166:Q167 S166:T167 E166:I167" name="Range1_1_1_2"/>
    <protectedRange password="CC78" sqref="R118:S120 Q117:Q120 W117:IK121 Q121:T121 T120 B117:P121 X122:AE161 U128:U167" name="Range1_2_3"/>
    <protectedRange password="CC78" sqref="V128:V161" name="Range1_1_3"/>
    <protectedRange password="CC78" sqref="H124:I124" name="Range1_4_1_2"/>
    <protectedRange password="CC78" sqref="L124 L122" name="Range1_3_2"/>
    <protectedRange password="CC78" sqref="N5:P5" name="Range1_2_4"/>
  </protectedRanges>
  <autoFilter ref="A8:AE10"/>
  <mergeCells count="69">
    <mergeCell ref="D1:Q1"/>
    <mergeCell ref="R1:T1"/>
    <mergeCell ref="F6:K6"/>
    <mergeCell ref="L6:L8"/>
    <mergeCell ref="O7:O8"/>
    <mergeCell ref="M6:M8"/>
    <mergeCell ref="N6:P6"/>
    <mergeCell ref="Q6:Q8"/>
    <mergeCell ref="R6:R8"/>
    <mergeCell ref="F7:G7"/>
    <mergeCell ref="H7:I7"/>
    <mergeCell ref="J7:J8"/>
    <mergeCell ref="D6:D8"/>
    <mergeCell ref="E6:E8"/>
    <mergeCell ref="K7:K8"/>
    <mergeCell ref="N7:N8"/>
    <mergeCell ref="A16:D16"/>
    <mergeCell ref="D59:Q59"/>
    <mergeCell ref="R59:T59"/>
    <mergeCell ref="S6:S8"/>
    <mergeCell ref="T6:T8"/>
    <mergeCell ref="P7:P8"/>
    <mergeCell ref="A6:A8"/>
    <mergeCell ref="B6:B8"/>
    <mergeCell ref="C6:C8"/>
    <mergeCell ref="A64:A66"/>
    <mergeCell ref="B64:B66"/>
    <mergeCell ref="C64:C66"/>
    <mergeCell ref="D64:D66"/>
    <mergeCell ref="E64:E66"/>
    <mergeCell ref="F64:K64"/>
    <mergeCell ref="T64:T66"/>
    <mergeCell ref="F65:G65"/>
    <mergeCell ref="H65:I65"/>
    <mergeCell ref="J65:J66"/>
    <mergeCell ref="K65:K66"/>
    <mergeCell ref="N65:N66"/>
    <mergeCell ref="O65:O66"/>
    <mergeCell ref="P65:P66"/>
    <mergeCell ref="L64:L66"/>
    <mergeCell ref="M64:M66"/>
    <mergeCell ref="N64:P64"/>
    <mergeCell ref="Q64:Q66"/>
    <mergeCell ref="R64:R66"/>
    <mergeCell ref="S64:S66"/>
    <mergeCell ref="A76:D76"/>
    <mergeCell ref="D117:Q117"/>
    <mergeCell ref="R117:T117"/>
    <mergeCell ref="A122:A124"/>
    <mergeCell ref="B122:B124"/>
    <mergeCell ref="C122:C124"/>
    <mergeCell ref="D122:D124"/>
    <mergeCell ref="E122:E124"/>
    <mergeCell ref="F122:K122"/>
    <mergeCell ref="A163:D163"/>
    <mergeCell ref="T122:T124"/>
    <mergeCell ref="F123:G123"/>
    <mergeCell ref="H123:I123"/>
    <mergeCell ref="J123:J124"/>
    <mergeCell ref="K123:K124"/>
    <mergeCell ref="N123:N124"/>
    <mergeCell ref="O123:O124"/>
    <mergeCell ref="P123:P124"/>
    <mergeCell ref="L122:L124"/>
    <mergeCell ref="M122:M124"/>
    <mergeCell ref="N122:P122"/>
    <mergeCell ref="Q122:Q124"/>
    <mergeCell ref="R122:R124"/>
    <mergeCell ref="S122:S124"/>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5.xml><?xml version="1.0" encoding="utf-8"?>
<worksheet xmlns="http://schemas.openxmlformats.org/spreadsheetml/2006/main" xmlns:r="http://schemas.openxmlformats.org/officeDocument/2006/relationships">
  <sheetPr>
    <tabColor rgb="FFC00000"/>
  </sheetPr>
  <dimension ref="A1:CM181"/>
  <sheetViews>
    <sheetView zoomScaleNormal="115" workbookViewId="0">
      <pane xSplit="3" ySplit="6" topLeftCell="D146" activePane="bottomRight" state="frozen"/>
      <selection activeCell="C95" sqref="C95"/>
      <selection pane="topRight" activeCell="C95" sqref="C95"/>
      <selection pane="bottomLeft" activeCell="C95" sqref="C95"/>
      <selection pane="bottomRight" activeCell="E165" sqref="A165:XFD16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134"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1.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03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3</v>
      </c>
      <c r="D4" s="74"/>
      <c r="E4" s="75">
        <v>42064</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42064</v>
      </c>
      <c r="G5" s="137">
        <f t="shared" ref="G5:AJ5" si="0">F5+1</f>
        <v>42065</v>
      </c>
      <c r="H5" s="137">
        <f t="shared" si="0"/>
        <v>42066</v>
      </c>
      <c r="I5" s="137">
        <f t="shared" si="0"/>
        <v>42067</v>
      </c>
      <c r="J5" s="137">
        <f t="shared" si="0"/>
        <v>42068</v>
      </c>
      <c r="K5" s="137">
        <f t="shared" si="0"/>
        <v>42069</v>
      </c>
      <c r="L5" s="137">
        <f t="shared" si="0"/>
        <v>42070</v>
      </c>
      <c r="M5" s="137">
        <f t="shared" si="0"/>
        <v>42071</v>
      </c>
      <c r="N5" s="137">
        <f t="shared" si="0"/>
        <v>42072</v>
      </c>
      <c r="O5" s="137">
        <f t="shared" si="0"/>
        <v>42073</v>
      </c>
      <c r="P5" s="137">
        <f t="shared" si="0"/>
        <v>42074</v>
      </c>
      <c r="Q5" s="137">
        <f t="shared" si="0"/>
        <v>42075</v>
      </c>
      <c r="R5" s="137">
        <f t="shared" si="0"/>
        <v>42076</v>
      </c>
      <c r="S5" s="137">
        <f t="shared" si="0"/>
        <v>42077</v>
      </c>
      <c r="T5" s="137">
        <f t="shared" si="0"/>
        <v>42078</v>
      </c>
      <c r="U5" s="137">
        <f t="shared" si="0"/>
        <v>42079</v>
      </c>
      <c r="V5" s="137">
        <f t="shared" si="0"/>
        <v>42080</v>
      </c>
      <c r="W5" s="137">
        <f t="shared" si="0"/>
        <v>42081</v>
      </c>
      <c r="X5" s="137">
        <f t="shared" si="0"/>
        <v>42082</v>
      </c>
      <c r="Y5" s="137">
        <f t="shared" si="0"/>
        <v>42083</v>
      </c>
      <c r="Z5" s="137">
        <f t="shared" si="0"/>
        <v>42084</v>
      </c>
      <c r="AA5" s="137">
        <f t="shared" si="0"/>
        <v>42085</v>
      </c>
      <c r="AB5" s="137">
        <f t="shared" si="0"/>
        <v>42086</v>
      </c>
      <c r="AC5" s="137">
        <f t="shared" si="0"/>
        <v>42087</v>
      </c>
      <c r="AD5" s="137">
        <f t="shared" si="0"/>
        <v>42088</v>
      </c>
      <c r="AE5" s="137">
        <f t="shared" si="0"/>
        <v>42089</v>
      </c>
      <c r="AF5" s="137">
        <f t="shared" si="0"/>
        <v>42090</v>
      </c>
      <c r="AG5" s="137">
        <f t="shared" si="0"/>
        <v>42091</v>
      </c>
      <c r="AH5" s="137">
        <f>AG5+1</f>
        <v>42092</v>
      </c>
      <c r="AI5" s="137">
        <f t="shared" si="0"/>
        <v>42093</v>
      </c>
      <c r="AJ5" s="137">
        <f t="shared" si="0"/>
        <v>42094</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C.Nhật</v>
      </c>
      <c r="G6" s="138" t="str">
        <f t="shared" ref="G6:AJ6" si="1">CHOOSE(WEEKDAY(G5),"C.Nhật","T.Hai","T.Ba","T.Tư","T.Năm","T.Sáu","T.Bảy")</f>
        <v>T.Hai</v>
      </c>
      <c r="H6" s="138" t="str">
        <f t="shared" si="1"/>
        <v>T.Ba</v>
      </c>
      <c r="I6" s="138" t="str">
        <f t="shared" si="1"/>
        <v>T.Tư</v>
      </c>
      <c r="J6" s="138" t="str">
        <f t="shared" si="1"/>
        <v>T.Năm</v>
      </c>
      <c r="K6" s="138" t="str">
        <f t="shared" si="1"/>
        <v>T.Sáu</v>
      </c>
      <c r="L6" s="138" t="str">
        <f t="shared" si="1"/>
        <v>T.Bảy</v>
      </c>
      <c r="M6" s="138" t="str">
        <f t="shared" si="1"/>
        <v>C.Nhật</v>
      </c>
      <c r="N6" s="138" t="str">
        <f t="shared" si="1"/>
        <v>T.Hai</v>
      </c>
      <c r="O6" s="138" t="str">
        <f t="shared" si="1"/>
        <v>T.Ba</v>
      </c>
      <c r="P6" s="138" t="str">
        <f t="shared" si="1"/>
        <v>T.Tư</v>
      </c>
      <c r="Q6" s="138" t="str">
        <f t="shared" si="1"/>
        <v>T.Năm</v>
      </c>
      <c r="R6" s="138" t="str">
        <f t="shared" si="1"/>
        <v>T.Sáu</v>
      </c>
      <c r="S6" s="138" t="str">
        <f t="shared" si="1"/>
        <v>T.Bảy</v>
      </c>
      <c r="T6" s="138" t="str">
        <f t="shared" si="1"/>
        <v>C.Nhật</v>
      </c>
      <c r="U6" s="138" t="str">
        <f t="shared" si="1"/>
        <v>T.Hai</v>
      </c>
      <c r="V6" s="138" t="str">
        <f t="shared" si="1"/>
        <v>T.Ba</v>
      </c>
      <c r="W6" s="138" t="str">
        <f t="shared" si="1"/>
        <v>T.Tư</v>
      </c>
      <c r="X6" s="138" t="str">
        <f t="shared" si="1"/>
        <v>T.Năm</v>
      </c>
      <c r="Y6" s="138" t="str">
        <f t="shared" si="1"/>
        <v>T.Sáu</v>
      </c>
      <c r="Z6" s="138" t="str">
        <f t="shared" si="1"/>
        <v>T.Bảy</v>
      </c>
      <c r="AA6" s="138" t="str">
        <f t="shared" si="1"/>
        <v>C.Nhật</v>
      </c>
      <c r="AB6" s="138" t="str">
        <f t="shared" si="1"/>
        <v>T.Hai</v>
      </c>
      <c r="AC6" s="138" t="str">
        <f t="shared" si="1"/>
        <v>T.Ba</v>
      </c>
      <c r="AD6" s="138" t="str">
        <f t="shared" si="1"/>
        <v>T.Tư</v>
      </c>
      <c r="AE6" s="138" t="str">
        <f t="shared" si="1"/>
        <v>T.Năm</v>
      </c>
      <c r="AF6" s="138" t="str">
        <f t="shared" si="1"/>
        <v>T.Sáu</v>
      </c>
      <c r="AG6" s="138" t="str">
        <f t="shared" si="1"/>
        <v>T.Bảy</v>
      </c>
      <c r="AH6" s="138" t="str">
        <f t="shared" si="1"/>
        <v>C.Nhật</v>
      </c>
      <c r="AI6" s="138" t="str">
        <f t="shared" si="1"/>
        <v>T.Hai</v>
      </c>
      <c r="AJ6" s="138" t="str">
        <f t="shared" si="1"/>
        <v>T.Ba</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286"/>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c r="G8" s="193">
        <v>8</v>
      </c>
      <c r="H8" s="193">
        <v>8</v>
      </c>
      <c r="I8" s="193">
        <v>8</v>
      </c>
      <c r="J8" s="193">
        <v>8</v>
      </c>
      <c r="K8" s="193">
        <v>8</v>
      </c>
      <c r="L8" s="193">
        <v>8</v>
      </c>
      <c r="M8" s="193"/>
      <c r="N8" s="193">
        <v>8</v>
      </c>
      <c r="O8" s="193">
        <v>8</v>
      </c>
      <c r="P8" s="193">
        <v>8</v>
      </c>
      <c r="Q8" s="193">
        <v>8</v>
      </c>
      <c r="R8" s="193">
        <v>8</v>
      </c>
      <c r="S8" s="193">
        <v>8</v>
      </c>
      <c r="T8" s="193"/>
      <c r="U8" s="193">
        <v>8</v>
      </c>
      <c r="V8" s="193">
        <v>8</v>
      </c>
      <c r="W8" s="193">
        <v>8</v>
      </c>
      <c r="X8" s="193">
        <v>8</v>
      </c>
      <c r="Y8" s="193">
        <v>8</v>
      </c>
      <c r="Z8" s="193">
        <v>8</v>
      </c>
      <c r="AA8" s="193"/>
      <c r="AB8" s="193">
        <v>8</v>
      </c>
      <c r="AC8" s="193">
        <v>8</v>
      </c>
      <c r="AD8" s="193">
        <v>8</v>
      </c>
      <c r="AE8" s="193">
        <v>8</v>
      </c>
      <c r="AF8" s="193">
        <v>8</v>
      </c>
      <c r="AG8" s="193">
        <v>8</v>
      </c>
      <c r="AH8" s="193"/>
      <c r="AI8" s="193">
        <v>8</v>
      </c>
      <c r="AJ8" s="193">
        <v>8</v>
      </c>
      <c r="AK8" s="378">
        <f>((SUM(F8:AJ8))/8)-(SUMIF($F$6:$AJ$6,"C.Nhật",F8:AJ8)/8)</f>
        <v>26</v>
      </c>
      <c r="AL8" s="378">
        <f>SUM(F9:AJ9)/8*1.5</f>
        <v>0</v>
      </c>
      <c r="AM8" s="380">
        <f>SUMIF($F$6:$AJ$6,"C.Nhật",$F8:$AJ9)/8*2</f>
        <v>0</v>
      </c>
      <c r="AN8" s="382">
        <f t="shared" ref="AN8:AN14" si="2">SUM(AK8:AM9)</f>
        <v>26</v>
      </c>
      <c r="AO8" s="384">
        <v>0</v>
      </c>
      <c r="AP8" s="382"/>
      <c r="AQ8" s="382"/>
      <c r="AR8" s="382"/>
      <c r="AS8" s="372"/>
      <c r="AT8" s="286"/>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73"/>
      <c r="AT9" s="286"/>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c r="G10" s="193">
        <v>8</v>
      </c>
      <c r="H10" s="193">
        <v>8</v>
      </c>
      <c r="I10" s="193">
        <v>8</v>
      </c>
      <c r="J10" s="193">
        <v>8</v>
      </c>
      <c r="K10" s="193">
        <v>8</v>
      </c>
      <c r="L10" s="193">
        <v>8</v>
      </c>
      <c r="M10" s="193"/>
      <c r="N10" s="193">
        <v>8</v>
      </c>
      <c r="O10" s="193">
        <v>8</v>
      </c>
      <c r="P10" s="193">
        <v>8</v>
      </c>
      <c r="Q10" s="193">
        <v>8</v>
      </c>
      <c r="R10" s="193">
        <v>8</v>
      </c>
      <c r="S10" s="193">
        <v>8</v>
      </c>
      <c r="T10" s="193"/>
      <c r="U10" s="193">
        <v>8</v>
      </c>
      <c r="V10" s="193">
        <v>8</v>
      </c>
      <c r="W10" s="193">
        <v>8</v>
      </c>
      <c r="X10" s="193">
        <v>8</v>
      </c>
      <c r="Y10" s="193">
        <v>8</v>
      </c>
      <c r="Z10" s="193">
        <v>8</v>
      </c>
      <c r="AA10" s="193"/>
      <c r="AB10" s="193">
        <v>8</v>
      </c>
      <c r="AC10" s="193">
        <v>8</v>
      </c>
      <c r="AD10" s="193">
        <v>8</v>
      </c>
      <c r="AE10" s="193">
        <v>8</v>
      </c>
      <c r="AF10" s="193">
        <v>8</v>
      </c>
      <c r="AG10" s="193">
        <v>8</v>
      </c>
      <c r="AH10" s="193"/>
      <c r="AI10" s="193">
        <v>8</v>
      </c>
      <c r="AJ10" s="193">
        <v>8</v>
      </c>
      <c r="AK10" s="378">
        <f t="shared" ref="AK10" si="3">((SUM(F10:AJ10))/8)-(SUMIF($F$6:$AJ$6,"C.Nhật",F10:AJ10)/8)</f>
        <v>26</v>
      </c>
      <c r="AL10" s="378">
        <f t="shared" ref="AL10" si="4">SUM(F11:AJ11)/8*1.5</f>
        <v>0</v>
      </c>
      <c r="AM10" s="380">
        <f t="shared" ref="AM10" si="5">SUMIF($F$6:$AJ$6,"C.Nhật",$F10:$AJ11)/8*2</f>
        <v>0</v>
      </c>
      <c r="AN10" s="382">
        <f t="shared" si="2"/>
        <v>26</v>
      </c>
      <c r="AO10" s="384">
        <v>0</v>
      </c>
      <c r="AP10" s="382"/>
      <c r="AQ10" s="382"/>
      <c r="AR10" s="382"/>
      <c r="AS10" s="372"/>
      <c r="AT10" s="286"/>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73"/>
      <c r="AT11" s="286"/>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A10+1</f>
        <v>3</v>
      </c>
      <c r="B12" s="386" t="s">
        <v>69</v>
      </c>
      <c r="C12" s="374" t="str">
        <f>VLOOKUP(B12,DS,2,0)</f>
        <v>Võ Thị Út</v>
      </c>
      <c r="D12" s="376" t="str">
        <f>VLOOKUP(B12,DS,3,0)</f>
        <v>KCS</v>
      </c>
      <c r="E12" s="79" t="s">
        <v>33</v>
      </c>
      <c r="F12" s="193"/>
      <c r="G12" s="193">
        <v>8</v>
      </c>
      <c r="H12" s="193">
        <v>8</v>
      </c>
      <c r="I12" s="193">
        <v>8</v>
      </c>
      <c r="J12" s="193">
        <v>8</v>
      </c>
      <c r="K12" s="193">
        <v>8</v>
      </c>
      <c r="L12" s="193">
        <v>8</v>
      </c>
      <c r="M12" s="193"/>
      <c r="N12" s="193">
        <v>8</v>
      </c>
      <c r="O12" s="193">
        <v>8</v>
      </c>
      <c r="P12" s="193">
        <v>8</v>
      </c>
      <c r="Q12" s="193">
        <v>8</v>
      </c>
      <c r="R12" s="193">
        <v>8</v>
      </c>
      <c r="S12" s="193">
        <v>8</v>
      </c>
      <c r="T12" s="193"/>
      <c r="U12" s="193">
        <v>8</v>
      </c>
      <c r="V12" s="193">
        <v>8</v>
      </c>
      <c r="W12" s="193">
        <v>8</v>
      </c>
      <c r="X12" s="193">
        <v>8</v>
      </c>
      <c r="Y12" s="193">
        <v>8</v>
      </c>
      <c r="Z12" s="193">
        <v>8</v>
      </c>
      <c r="AA12" s="193"/>
      <c r="AB12" s="193">
        <v>8</v>
      </c>
      <c r="AC12" s="193">
        <v>8</v>
      </c>
      <c r="AD12" s="193">
        <v>8</v>
      </c>
      <c r="AE12" s="193">
        <v>8</v>
      </c>
      <c r="AF12" s="193">
        <v>8</v>
      </c>
      <c r="AG12" s="193">
        <v>8</v>
      </c>
      <c r="AH12" s="193"/>
      <c r="AI12" s="193">
        <v>8</v>
      </c>
      <c r="AJ12" s="193">
        <v>8</v>
      </c>
      <c r="AK12" s="378">
        <f t="shared" ref="AK12" si="6">((SUM(F12:AJ12))/8)-(SUMIF($F$6:$AJ$6,"C.Nhật",F12:AJ12)/8)</f>
        <v>26</v>
      </c>
      <c r="AL12" s="378">
        <f t="shared" ref="AL12" si="7">SUM(F13:AJ13)/8*1.5</f>
        <v>0</v>
      </c>
      <c r="AM12" s="380">
        <f t="shared" ref="AM12" si="8">SUMIF($F$6:$AJ$6,"C.Nhật",$F12:$AJ13)/8*2</f>
        <v>0</v>
      </c>
      <c r="AN12" s="382">
        <f t="shared" si="2"/>
        <v>26</v>
      </c>
      <c r="AO12" s="384">
        <v>0</v>
      </c>
      <c r="AP12" s="382"/>
      <c r="AQ12" s="382"/>
      <c r="AR12" s="382"/>
      <c r="AS12" s="372"/>
      <c r="AT12" s="286"/>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379"/>
      <c r="AL13" s="379"/>
      <c r="AM13" s="381"/>
      <c r="AN13" s="383"/>
      <c r="AO13" s="385"/>
      <c r="AP13" s="383"/>
      <c r="AQ13" s="383"/>
      <c r="AR13" s="383"/>
      <c r="AS13" s="373"/>
      <c r="AT13" s="286"/>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A12+1</f>
        <v>4</v>
      </c>
      <c r="B14" s="386" t="s">
        <v>70</v>
      </c>
      <c r="C14" s="374" t="str">
        <f>VLOOKUP(B14,DS,2,0)</f>
        <v>Nguyễn Thị Thiết</v>
      </c>
      <c r="D14" s="376" t="str">
        <f>VLOOKUP(B14,DS,3,0)</f>
        <v>KCS</v>
      </c>
      <c r="E14" s="79" t="s">
        <v>33</v>
      </c>
      <c r="F14" s="193"/>
      <c r="G14" s="193">
        <v>8</v>
      </c>
      <c r="H14" s="193">
        <v>8</v>
      </c>
      <c r="I14" s="193">
        <v>8</v>
      </c>
      <c r="J14" s="193">
        <v>8</v>
      </c>
      <c r="K14" s="193">
        <v>8</v>
      </c>
      <c r="L14" s="193">
        <v>8</v>
      </c>
      <c r="M14" s="193"/>
      <c r="N14" s="193">
        <v>8</v>
      </c>
      <c r="O14" s="193">
        <v>8</v>
      </c>
      <c r="P14" s="193">
        <v>8</v>
      </c>
      <c r="Q14" s="193">
        <v>8</v>
      </c>
      <c r="R14" s="193">
        <v>8</v>
      </c>
      <c r="S14" s="193">
        <v>8</v>
      </c>
      <c r="T14" s="193"/>
      <c r="U14" s="193">
        <v>8</v>
      </c>
      <c r="V14" s="193">
        <v>8</v>
      </c>
      <c r="W14" s="193">
        <v>8</v>
      </c>
      <c r="X14" s="193">
        <v>8</v>
      </c>
      <c r="Y14" s="193">
        <v>8</v>
      </c>
      <c r="Z14" s="193">
        <v>8</v>
      </c>
      <c r="AA14" s="193"/>
      <c r="AB14" s="193">
        <v>8</v>
      </c>
      <c r="AC14" s="193">
        <v>8</v>
      </c>
      <c r="AD14" s="193">
        <v>8</v>
      </c>
      <c r="AE14" s="193">
        <v>8</v>
      </c>
      <c r="AF14" s="193">
        <v>8</v>
      </c>
      <c r="AG14" s="193">
        <v>8</v>
      </c>
      <c r="AH14" s="193"/>
      <c r="AI14" s="193">
        <v>8</v>
      </c>
      <c r="AJ14" s="193">
        <v>8</v>
      </c>
      <c r="AK14" s="378">
        <f t="shared" ref="AK14" si="9">((SUM(F14:AJ14))/8)-(SUMIF($F$6:$AJ$6,"C.Nhật",F14:AJ14)/8)</f>
        <v>26</v>
      </c>
      <c r="AL14" s="378">
        <f t="shared" ref="AL14" si="10">SUM(F15:AJ15)/8*1.5</f>
        <v>0</v>
      </c>
      <c r="AM14" s="380">
        <f t="shared" ref="AM14" si="11">SUMIF($F$6:$AJ$6,"C.Nhật",$F14:$AJ15)/8*2</f>
        <v>0</v>
      </c>
      <c r="AN14" s="382">
        <f t="shared" si="2"/>
        <v>26</v>
      </c>
      <c r="AO14" s="384">
        <v>0</v>
      </c>
      <c r="AP14" s="382"/>
      <c r="AQ14" s="382"/>
      <c r="AR14" s="382"/>
      <c r="AS14" s="372"/>
      <c r="AT14" s="286"/>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379"/>
      <c r="AL15" s="379"/>
      <c r="AM15" s="381"/>
      <c r="AN15" s="383"/>
      <c r="AO15" s="385"/>
      <c r="AP15" s="383"/>
      <c r="AQ15" s="383"/>
      <c r="AR15" s="383"/>
      <c r="AS15" s="373"/>
      <c r="AT15" s="286"/>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83" customFormat="1" ht="12.75">
      <c r="A16" s="19"/>
      <c r="B16" s="84"/>
      <c r="C16" s="4"/>
      <c r="D16" s="132"/>
      <c r="E16" s="4"/>
      <c r="F16" s="88"/>
      <c r="G16" s="88"/>
      <c r="H16" s="85"/>
      <c r="I16" s="85"/>
      <c r="J16" s="140"/>
      <c r="K16" s="88"/>
      <c r="L16" s="85"/>
      <c r="M16" s="88"/>
      <c r="N16" s="88"/>
      <c r="O16" s="88"/>
      <c r="P16" s="88"/>
      <c r="Q16" s="85"/>
      <c r="R16" s="88"/>
      <c r="S16" s="88"/>
      <c r="T16" s="140"/>
      <c r="U16" s="88"/>
      <c r="V16" s="88"/>
      <c r="W16" s="88"/>
      <c r="X16" s="84"/>
      <c r="Y16" s="88"/>
      <c r="Z16" s="88"/>
      <c r="AA16" s="88"/>
      <c r="AB16" s="88"/>
      <c r="AC16" s="88"/>
      <c r="AD16" s="85"/>
      <c r="AE16" s="88"/>
      <c r="AF16" s="88"/>
      <c r="AG16" s="88"/>
      <c r="AH16" s="88"/>
      <c r="AI16" s="88"/>
      <c r="AJ16" s="88"/>
      <c r="AK16" s="4"/>
      <c r="AL16" s="4"/>
      <c r="AM16" s="117"/>
      <c r="AN16" s="87"/>
      <c r="AO16" s="87"/>
      <c r="AP16" s="87"/>
      <c r="AQ16" s="87"/>
      <c r="AR16" s="87"/>
      <c r="AS16" s="4"/>
      <c r="AT16" s="123"/>
    </row>
    <row r="17" spans="1:46" s="83" customFormat="1" ht="12.75">
      <c r="A17" s="19"/>
      <c r="B17" s="84"/>
      <c r="C17" s="19" t="s">
        <v>14</v>
      </c>
      <c r="D17" s="132"/>
      <c r="E17" s="4"/>
      <c r="F17" s="88"/>
      <c r="G17" s="88"/>
      <c r="H17" s="85"/>
      <c r="I17" s="85"/>
      <c r="J17" s="140"/>
      <c r="K17" s="88"/>
      <c r="L17" s="85"/>
      <c r="M17" s="88"/>
      <c r="N17" s="88"/>
      <c r="O17" s="88"/>
      <c r="P17" s="88"/>
      <c r="Q17" s="85"/>
      <c r="R17" s="88"/>
      <c r="S17" s="88"/>
      <c r="T17" s="140"/>
      <c r="U17" s="88"/>
      <c r="V17" s="88"/>
      <c r="W17" s="88"/>
      <c r="X17" s="84"/>
      <c r="Y17" s="88"/>
      <c r="Z17" s="88"/>
      <c r="AA17" s="88"/>
      <c r="AB17" s="88"/>
      <c r="AC17" s="88"/>
      <c r="AD17" s="85"/>
      <c r="AE17" s="88"/>
      <c r="AF17" s="88"/>
      <c r="AG17" s="88"/>
      <c r="AH17" s="88"/>
      <c r="AI17" s="88"/>
      <c r="AJ17" s="88"/>
      <c r="AK17" s="4"/>
      <c r="AL17" s="4"/>
      <c r="AM17" s="117"/>
      <c r="AN17" s="87"/>
      <c r="AO17" s="87"/>
      <c r="AP17" s="87"/>
      <c r="AQ17" s="87"/>
      <c r="AR17" s="87"/>
      <c r="AS17" s="4"/>
      <c r="AT17" s="123"/>
    </row>
    <row r="18" spans="1:46" s="83" customFormat="1" ht="12.75">
      <c r="A18" s="16"/>
      <c r="B18" s="16"/>
      <c r="C18" s="4"/>
      <c r="D18" s="132"/>
      <c r="E18" s="4"/>
      <c r="F18" s="88"/>
      <c r="G18" s="88"/>
      <c r="H18" s="141"/>
      <c r="I18" s="141"/>
      <c r="J18" s="141"/>
      <c r="K18" s="88"/>
      <c r="L18" s="141"/>
      <c r="M18" s="88"/>
      <c r="N18" s="88"/>
      <c r="O18" s="88"/>
      <c r="P18" s="88"/>
      <c r="Q18" s="88"/>
      <c r="R18" s="88"/>
      <c r="S18" s="88"/>
      <c r="T18" s="88"/>
      <c r="U18" s="88"/>
      <c r="V18" s="88"/>
      <c r="W18" s="88"/>
      <c r="X18" s="88"/>
      <c r="Y18" s="88"/>
      <c r="Z18" s="88"/>
      <c r="AA18" s="88"/>
      <c r="AB18" s="88"/>
      <c r="AC18" s="88"/>
      <c r="AD18" s="141"/>
      <c r="AE18" s="88"/>
      <c r="AF18" s="88"/>
      <c r="AG18" s="88"/>
      <c r="AH18" s="88"/>
      <c r="AI18" s="88"/>
      <c r="AJ18" s="88"/>
      <c r="AK18" s="4"/>
      <c r="AL18" s="4"/>
      <c r="AM18" s="117"/>
      <c r="AN18" s="89"/>
      <c r="AO18" s="89"/>
      <c r="AP18" s="89"/>
      <c r="AQ18" s="89"/>
      <c r="AR18" s="89"/>
      <c r="AS18" s="4"/>
      <c r="AT18" s="123"/>
    </row>
    <row r="19" spans="1:46" s="86" customFormat="1" ht="15" customHeight="1">
      <c r="A19" s="16"/>
      <c r="B19" s="16"/>
      <c r="C19" s="4"/>
      <c r="D19" s="132"/>
      <c r="E19" s="4"/>
      <c r="F19" s="88"/>
      <c r="G19" s="88"/>
      <c r="H19" s="141"/>
      <c r="I19" s="141"/>
      <c r="J19" s="141"/>
      <c r="K19" s="88"/>
      <c r="L19" s="141"/>
      <c r="M19" s="88"/>
      <c r="N19" s="88"/>
      <c r="O19" s="88"/>
      <c r="P19" s="88"/>
      <c r="Q19" s="88"/>
      <c r="R19" s="88"/>
      <c r="S19" s="88"/>
      <c r="T19" s="88"/>
      <c r="U19" s="88"/>
      <c r="V19" s="88"/>
      <c r="W19" s="88"/>
      <c r="X19" s="88"/>
      <c r="Y19" s="88"/>
      <c r="Z19" s="88"/>
      <c r="AA19" s="88"/>
      <c r="AB19" s="88"/>
      <c r="AC19" s="88"/>
      <c r="AD19" s="141"/>
      <c r="AE19" s="88"/>
      <c r="AF19" s="88"/>
      <c r="AG19" s="88"/>
      <c r="AH19" s="88"/>
      <c r="AI19" s="88"/>
      <c r="AJ19" s="88"/>
      <c r="AK19" s="4"/>
      <c r="AL19" s="4"/>
      <c r="AM19" s="117"/>
      <c r="AN19" s="89"/>
      <c r="AO19" s="89"/>
      <c r="AP19" s="89"/>
      <c r="AQ19" s="89"/>
      <c r="AR19" s="89"/>
      <c r="AS19" s="4"/>
      <c r="AT19" s="4"/>
    </row>
    <row r="20" spans="1:46" s="86" customFormat="1" ht="11.2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4"/>
    </row>
    <row r="21" spans="1:46" s="86" customFormat="1" ht="11.25">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46" s="86" customFormat="1" ht="11.25">
      <c r="A22" s="13"/>
      <c r="B22" s="13"/>
      <c r="C22" s="19"/>
      <c r="D22" s="133"/>
      <c r="E22" s="90"/>
      <c r="F22" s="140"/>
      <c r="G22" s="142"/>
      <c r="H22" s="85"/>
      <c r="I22" s="85"/>
      <c r="J22" s="85"/>
      <c r="K22" s="142"/>
      <c r="L22" s="85"/>
      <c r="M22" s="142"/>
      <c r="N22" s="142"/>
      <c r="O22" s="142"/>
      <c r="P22" s="142"/>
      <c r="Q22" s="85"/>
      <c r="R22" s="140"/>
      <c r="S22" s="142"/>
      <c r="T22" s="142"/>
      <c r="U22" s="85"/>
      <c r="V22" s="142"/>
      <c r="W22" s="142"/>
      <c r="X22" s="85"/>
      <c r="Y22" s="142"/>
      <c r="Z22" s="142"/>
      <c r="AA22" s="142"/>
      <c r="AB22" s="142"/>
      <c r="AC22" s="142"/>
      <c r="AD22" s="85"/>
      <c r="AE22" s="142"/>
      <c r="AF22" s="142"/>
      <c r="AG22" s="142"/>
      <c r="AH22" s="142"/>
      <c r="AI22" s="142"/>
      <c r="AJ22" s="142"/>
      <c r="AK22" s="90"/>
      <c r="AM22" s="118"/>
      <c r="AN22" s="13"/>
      <c r="AO22" s="13"/>
      <c r="AP22" s="13"/>
      <c r="AQ22" s="13"/>
      <c r="AR22" s="13"/>
      <c r="AS22" s="19"/>
      <c r="AT22" s="4"/>
    </row>
    <row r="23" spans="1:46" s="86" customFormat="1" ht="12.75">
      <c r="A23" s="2"/>
      <c r="B23" s="2" t="s">
        <v>0</v>
      </c>
      <c r="C23" s="2"/>
      <c r="D23" s="134"/>
      <c r="E23" s="2"/>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4"/>
      <c r="AI23" s="144"/>
      <c r="AJ23" s="144"/>
      <c r="AK23" s="2"/>
      <c r="AL23" s="2"/>
      <c r="AM23" s="119"/>
      <c r="AN23" s="2"/>
      <c r="AO23" s="2"/>
      <c r="AP23" s="2"/>
      <c r="AQ23" s="2"/>
      <c r="AR23" s="2"/>
      <c r="AS23" s="2"/>
      <c r="AT23" s="4"/>
    </row>
    <row r="24" spans="1:46" s="86" customFormat="1" ht="12.75">
      <c r="A24" s="2"/>
      <c r="B24" s="2"/>
      <c r="C24" s="2" t="s">
        <v>48</v>
      </c>
      <c r="D24" s="134"/>
      <c r="E24" s="2"/>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4"/>
      <c r="AI24" s="144"/>
      <c r="AJ24" s="144"/>
      <c r="AK24" s="2"/>
      <c r="AL24" s="2"/>
      <c r="AM24" s="119"/>
      <c r="AN24" s="2"/>
      <c r="AO24" s="2"/>
      <c r="AP24" s="2"/>
      <c r="AQ24" s="2"/>
      <c r="AR24" s="2"/>
      <c r="AS24" s="2"/>
      <c r="AT24" s="19"/>
    </row>
    <row r="25" spans="1:46" ht="15" customHeight="1">
      <c r="C25" s="2" t="s">
        <v>49</v>
      </c>
    </row>
    <row r="26" spans="1:46" ht="15" customHeight="1">
      <c r="C26" s="2" t="s">
        <v>50</v>
      </c>
    </row>
    <row r="27" spans="1:46" ht="15" customHeight="1">
      <c r="C27" s="2" t="s">
        <v>51</v>
      </c>
    </row>
    <row r="28" spans="1:46" ht="15" customHeight="1">
      <c r="C28" s="2" t="s">
        <v>52</v>
      </c>
    </row>
    <row r="29" spans="1:46" ht="15" customHeight="1">
      <c r="C29" s="2" t="s">
        <v>53</v>
      </c>
    </row>
    <row r="30" spans="1:46" ht="15" customHeight="1">
      <c r="C30" s="2" t="s">
        <v>54</v>
      </c>
    </row>
    <row r="31" spans="1:46" ht="15" customHeight="1">
      <c r="C31" s="2" t="s">
        <v>55</v>
      </c>
    </row>
    <row r="32" spans="1:46" ht="15" customHeight="1">
      <c r="C32" s="2" t="s">
        <v>56</v>
      </c>
    </row>
    <row r="43" spans="1:91" s="171" customFormat="1" ht="20.25">
      <c r="A43" s="161" t="str">
        <f>$A$1</f>
        <v>Công ty TNHH Hải sản An Lạc</v>
      </c>
      <c r="B43" s="165"/>
      <c r="C43" s="165"/>
      <c r="D43" s="166"/>
      <c r="E43" s="165"/>
      <c r="F43" s="166"/>
      <c r="G43" s="166"/>
      <c r="H43" s="166"/>
      <c r="I43" s="166"/>
      <c r="J43" s="166"/>
      <c r="K43" s="167"/>
      <c r="L43" s="167"/>
      <c r="M43" s="167"/>
      <c r="N43" s="167"/>
      <c r="O43" s="167"/>
      <c r="P43" s="167"/>
      <c r="Q43" s="167"/>
      <c r="R43" s="167"/>
      <c r="S43" s="168" t="str">
        <f>S1</f>
        <v>BẢNG CHẤM CÔNG THÁNG 03 NĂM 2015</v>
      </c>
      <c r="T43" s="167"/>
      <c r="U43" s="167"/>
      <c r="V43" s="167"/>
      <c r="W43" s="167"/>
      <c r="X43" s="167"/>
      <c r="Y43" s="167"/>
      <c r="Z43" s="167"/>
      <c r="AA43" s="167"/>
      <c r="AB43" s="167"/>
      <c r="AC43" s="167"/>
      <c r="AD43" s="167"/>
      <c r="AE43" s="167"/>
      <c r="AF43" s="167"/>
      <c r="AG43" s="167"/>
      <c r="AH43" s="167"/>
      <c r="AI43" s="167"/>
      <c r="AJ43" s="167"/>
      <c r="AK43" s="169"/>
      <c r="AL43" s="169"/>
      <c r="AM43" s="390" t="s">
        <v>125</v>
      </c>
      <c r="AN43" s="391"/>
      <c r="AO43" s="391"/>
      <c r="AP43" s="391"/>
      <c r="AQ43" s="391"/>
      <c r="AR43" s="391"/>
      <c r="AS43" s="392"/>
      <c r="AT43" s="170"/>
    </row>
    <row r="44" spans="1:91" s="171" customFormat="1" ht="20.25">
      <c r="A44" s="161" t="str">
        <f>$A$2</f>
        <v>Địa chỉ: Lô A14, đường 4A, KCN Hải Sơn, Đức Hòa, Long An</v>
      </c>
      <c r="B44" s="166"/>
      <c r="C44" s="166"/>
      <c r="D44" s="166"/>
      <c r="E44" s="166"/>
      <c r="F44" s="166"/>
      <c r="G44" s="166"/>
      <c r="H44" s="166"/>
      <c r="I44" s="166"/>
      <c r="J44" s="166"/>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9"/>
      <c r="AL44" s="169"/>
      <c r="AM44" s="172"/>
      <c r="AN44" s="173"/>
      <c r="AO44" s="173"/>
      <c r="AP44" s="173"/>
      <c r="AQ44" s="173"/>
      <c r="AR44" s="173"/>
      <c r="AS44" s="174"/>
      <c r="AT44" s="174"/>
    </row>
    <row r="45" spans="1:91" s="171" customFormat="1" ht="21" customHeight="1">
      <c r="A45" s="161" t="str">
        <f>$A$3</f>
        <v>MST: 1100878093</v>
      </c>
      <c r="B45" s="175"/>
      <c r="C45" s="175"/>
      <c r="D45" s="176"/>
      <c r="E45" s="176"/>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9"/>
      <c r="AL45" s="169"/>
      <c r="AM45" s="172"/>
      <c r="AN45" s="170"/>
      <c r="AO45" s="170"/>
      <c r="AP45" s="170"/>
      <c r="AQ45" s="170"/>
      <c r="AR45" s="170"/>
      <c r="AS45" s="177"/>
      <c r="AT45" s="177"/>
    </row>
    <row r="46" spans="1:91" s="171" customFormat="1" ht="14.25" customHeight="1">
      <c r="A46" s="178"/>
      <c r="B46" s="178"/>
      <c r="C46" s="179"/>
      <c r="D46" s="180"/>
      <c r="E46" s="181">
        <f>$E$4</f>
        <v>42064</v>
      </c>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3"/>
      <c r="AI46" s="183"/>
      <c r="AJ46" s="183"/>
      <c r="AK46" s="178"/>
      <c r="AL46" s="178"/>
      <c r="AM46" s="184"/>
      <c r="AN46" s="178"/>
      <c r="AO46" s="178"/>
      <c r="AP46" s="178"/>
      <c r="AQ46" s="178"/>
      <c r="AR46" s="178"/>
      <c r="AS46" s="178"/>
      <c r="AT46" s="185"/>
    </row>
    <row r="47" spans="1:91" s="187" customFormat="1" ht="18.75" customHeight="1">
      <c r="A47" s="393" t="s">
        <v>29</v>
      </c>
      <c r="B47" s="393" t="s">
        <v>3</v>
      </c>
      <c r="C47" s="393" t="s">
        <v>1</v>
      </c>
      <c r="D47" s="414" t="s">
        <v>30</v>
      </c>
      <c r="E47" s="393" t="s">
        <v>31</v>
      </c>
      <c r="F47" s="186">
        <f>+E46</f>
        <v>42064</v>
      </c>
      <c r="G47" s="186">
        <f t="shared" ref="G47:AJ47" si="12">F47+1</f>
        <v>42065</v>
      </c>
      <c r="H47" s="186">
        <f t="shared" si="12"/>
        <v>42066</v>
      </c>
      <c r="I47" s="186">
        <f t="shared" si="12"/>
        <v>42067</v>
      </c>
      <c r="J47" s="186">
        <f t="shared" si="12"/>
        <v>42068</v>
      </c>
      <c r="K47" s="186">
        <f t="shared" si="12"/>
        <v>42069</v>
      </c>
      <c r="L47" s="186">
        <f t="shared" si="12"/>
        <v>42070</v>
      </c>
      <c r="M47" s="186">
        <f t="shared" si="12"/>
        <v>42071</v>
      </c>
      <c r="N47" s="186">
        <f t="shared" si="12"/>
        <v>42072</v>
      </c>
      <c r="O47" s="186">
        <f t="shared" si="12"/>
        <v>42073</v>
      </c>
      <c r="P47" s="186">
        <f t="shared" si="12"/>
        <v>42074</v>
      </c>
      <c r="Q47" s="186">
        <f t="shared" si="12"/>
        <v>42075</v>
      </c>
      <c r="R47" s="186">
        <f t="shared" si="12"/>
        <v>42076</v>
      </c>
      <c r="S47" s="186">
        <f t="shared" si="12"/>
        <v>42077</v>
      </c>
      <c r="T47" s="186">
        <f t="shared" si="12"/>
        <v>42078</v>
      </c>
      <c r="U47" s="186">
        <f t="shared" si="12"/>
        <v>42079</v>
      </c>
      <c r="V47" s="186">
        <f t="shared" si="12"/>
        <v>42080</v>
      </c>
      <c r="W47" s="186">
        <f t="shared" si="12"/>
        <v>42081</v>
      </c>
      <c r="X47" s="186">
        <f t="shared" si="12"/>
        <v>42082</v>
      </c>
      <c r="Y47" s="186">
        <f t="shared" si="12"/>
        <v>42083</v>
      </c>
      <c r="Z47" s="186">
        <f t="shared" si="12"/>
        <v>42084</v>
      </c>
      <c r="AA47" s="186">
        <f t="shared" si="12"/>
        <v>42085</v>
      </c>
      <c r="AB47" s="186">
        <f t="shared" si="12"/>
        <v>42086</v>
      </c>
      <c r="AC47" s="186">
        <f t="shared" si="12"/>
        <v>42087</v>
      </c>
      <c r="AD47" s="186">
        <f t="shared" si="12"/>
        <v>42088</v>
      </c>
      <c r="AE47" s="186">
        <f t="shared" si="12"/>
        <v>42089</v>
      </c>
      <c r="AF47" s="186">
        <f t="shared" si="12"/>
        <v>42090</v>
      </c>
      <c r="AG47" s="186">
        <f t="shared" si="12"/>
        <v>42091</v>
      </c>
      <c r="AH47" s="186">
        <f>AG47+1</f>
        <v>42092</v>
      </c>
      <c r="AI47" s="186">
        <f t="shared" si="12"/>
        <v>42093</v>
      </c>
      <c r="AJ47" s="186">
        <f t="shared" si="12"/>
        <v>42094</v>
      </c>
      <c r="AK47" s="416" t="s">
        <v>15</v>
      </c>
      <c r="AL47" s="417"/>
      <c r="AM47" s="418"/>
      <c r="AN47" s="419" t="s">
        <v>47</v>
      </c>
      <c r="AO47" s="419" t="s">
        <v>43</v>
      </c>
      <c r="AP47" s="419" t="s">
        <v>44</v>
      </c>
      <c r="AQ47" s="419" t="s">
        <v>45</v>
      </c>
      <c r="AR47" s="419" t="s">
        <v>46</v>
      </c>
      <c r="AS47" s="414" t="s">
        <v>0</v>
      </c>
      <c r="AT47" s="421"/>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57.75" customHeight="1">
      <c r="A48" s="394"/>
      <c r="B48" s="394"/>
      <c r="C48" s="394"/>
      <c r="D48" s="394"/>
      <c r="E48" s="415"/>
      <c r="F48" s="188" t="str">
        <f>CHOOSE(WEEKDAY(F47),"C.Nhật","T.Hai","T.Ba","T.Tư","T.Năm","T.Sáu","T.Bảy")</f>
        <v>C.Nhật</v>
      </c>
      <c r="G48" s="188" t="str">
        <f t="shared" ref="G48:AJ48" si="13">CHOOSE(WEEKDAY(G47),"C.Nhật","T.Hai","T.Ba","T.Tư","T.Năm","T.Sáu","T.Bảy")</f>
        <v>T.Hai</v>
      </c>
      <c r="H48" s="188" t="str">
        <f t="shared" si="13"/>
        <v>T.Ba</v>
      </c>
      <c r="I48" s="188" t="str">
        <f t="shared" si="13"/>
        <v>T.Tư</v>
      </c>
      <c r="J48" s="188" t="str">
        <f t="shared" si="13"/>
        <v>T.Năm</v>
      </c>
      <c r="K48" s="188" t="str">
        <f t="shared" si="13"/>
        <v>T.Sáu</v>
      </c>
      <c r="L48" s="188" t="str">
        <f t="shared" si="13"/>
        <v>T.Bảy</v>
      </c>
      <c r="M48" s="188" t="str">
        <f t="shared" si="13"/>
        <v>C.Nhật</v>
      </c>
      <c r="N48" s="188" t="str">
        <f t="shared" si="13"/>
        <v>T.Hai</v>
      </c>
      <c r="O48" s="188" t="str">
        <f t="shared" si="13"/>
        <v>T.Ba</v>
      </c>
      <c r="P48" s="188" t="str">
        <f t="shared" si="13"/>
        <v>T.Tư</v>
      </c>
      <c r="Q48" s="188" t="str">
        <f t="shared" si="13"/>
        <v>T.Năm</v>
      </c>
      <c r="R48" s="188" t="str">
        <f t="shared" si="13"/>
        <v>T.Sáu</v>
      </c>
      <c r="S48" s="188" t="str">
        <f t="shared" si="13"/>
        <v>T.Bảy</v>
      </c>
      <c r="T48" s="188" t="str">
        <f t="shared" si="13"/>
        <v>C.Nhật</v>
      </c>
      <c r="U48" s="188" t="str">
        <f t="shared" si="13"/>
        <v>T.Hai</v>
      </c>
      <c r="V48" s="188" t="str">
        <f t="shared" si="13"/>
        <v>T.Ba</v>
      </c>
      <c r="W48" s="188" t="str">
        <f t="shared" si="13"/>
        <v>T.Tư</v>
      </c>
      <c r="X48" s="188" t="str">
        <f t="shared" si="13"/>
        <v>T.Năm</v>
      </c>
      <c r="Y48" s="188" t="str">
        <f t="shared" si="13"/>
        <v>T.Sáu</v>
      </c>
      <c r="Z48" s="188" t="str">
        <f t="shared" si="13"/>
        <v>T.Bảy</v>
      </c>
      <c r="AA48" s="188" t="str">
        <f t="shared" si="13"/>
        <v>C.Nhật</v>
      </c>
      <c r="AB48" s="188" t="str">
        <f t="shared" si="13"/>
        <v>T.Hai</v>
      </c>
      <c r="AC48" s="188" t="str">
        <f t="shared" si="13"/>
        <v>T.Ba</v>
      </c>
      <c r="AD48" s="188" t="str">
        <f t="shared" si="13"/>
        <v>T.Tư</v>
      </c>
      <c r="AE48" s="188" t="str">
        <f t="shared" si="13"/>
        <v>T.Năm</v>
      </c>
      <c r="AF48" s="188" t="str">
        <f t="shared" si="13"/>
        <v>T.Sáu</v>
      </c>
      <c r="AG48" s="188" t="str">
        <f t="shared" si="13"/>
        <v>T.Bảy</v>
      </c>
      <c r="AH48" s="188" t="str">
        <f t="shared" si="13"/>
        <v>C.Nhật</v>
      </c>
      <c r="AI48" s="188" t="str">
        <f t="shared" si="13"/>
        <v>T.Hai</v>
      </c>
      <c r="AJ48" s="188" t="str">
        <f t="shared" si="13"/>
        <v>T.Ba</v>
      </c>
      <c r="AK48" s="189" t="s">
        <v>16</v>
      </c>
      <c r="AL48" s="189" t="s">
        <v>32</v>
      </c>
      <c r="AM48" s="190" t="s">
        <v>17</v>
      </c>
      <c r="AN48" s="420"/>
      <c r="AO48" s="420"/>
      <c r="AP48" s="420"/>
      <c r="AQ48" s="420"/>
      <c r="AR48" s="420"/>
      <c r="AS48" s="394"/>
      <c r="AT48" s="421"/>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2.75" customHeight="1">
      <c r="A49" s="191">
        <v>1</v>
      </c>
      <c r="B49" s="191">
        <v>2</v>
      </c>
      <c r="C49" s="191">
        <v>3</v>
      </c>
      <c r="D49" s="191">
        <v>4</v>
      </c>
      <c r="E49" s="191">
        <v>5</v>
      </c>
      <c r="F49" s="191">
        <v>6</v>
      </c>
      <c r="G49" s="191">
        <v>7</v>
      </c>
      <c r="H49" s="191">
        <v>8</v>
      </c>
      <c r="I49" s="191">
        <v>9</v>
      </c>
      <c r="J49" s="191">
        <v>10</v>
      </c>
      <c r="K49" s="191">
        <v>11</v>
      </c>
      <c r="L49" s="191">
        <v>12</v>
      </c>
      <c r="M49" s="191">
        <v>13</v>
      </c>
      <c r="N49" s="191">
        <v>14</v>
      </c>
      <c r="O49" s="191">
        <v>15</v>
      </c>
      <c r="P49" s="191">
        <v>16</v>
      </c>
      <c r="Q49" s="191">
        <v>17</v>
      </c>
      <c r="R49" s="191">
        <v>18</v>
      </c>
      <c r="S49" s="191">
        <v>19</v>
      </c>
      <c r="T49" s="191">
        <v>20</v>
      </c>
      <c r="U49" s="191">
        <v>21</v>
      </c>
      <c r="V49" s="191">
        <v>22</v>
      </c>
      <c r="W49" s="191">
        <v>23</v>
      </c>
      <c r="X49" s="191">
        <v>24</v>
      </c>
      <c r="Y49" s="191">
        <v>25</v>
      </c>
      <c r="Z49" s="191">
        <v>26</v>
      </c>
      <c r="AA49" s="191">
        <v>27</v>
      </c>
      <c r="AB49" s="191">
        <v>28</v>
      </c>
      <c r="AC49" s="191">
        <v>29</v>
      </c>
      <c r="AD49" s="191">
        <v>30</v>
      </c>
      <c r="AE49" s="191">
        <v>31</v>
      </c>
      <c r="AF49" s="191">
        <v>32</v>
      </c>
      <c r="AG49" s="191">
        <v>33</v>
      </c>
      <c r="AH49" s="191">
        <v>34</v>
      </c>
      <c r="AI49" s="191">
        <v>35</v>
      </c>
      <c r="AJ49" s="191">
        <v>36</v>
      </c>
      <c r="AK49" s="191">
        <v>37</v>
      </c>
      <c r="AL49" s="191">
        <v>38</v>
      </c>
      <c r="AM49" s="191">
        <v>39</v>
      </c>
      <c r="AN49" s="191">
        <v>40</v>
      </c>
      <c r="AO49" s="191">
        <v>41</v>
      </c>
      <c r="AP49" s="191">
        <v>42</v>
      </c>
      <c r="AQ49" s="191">
        <v>43</v>
      </c>
      <c r="AR49" s="191">
        <v>44</v>
      </c>
      <c r="AS49" s="191">
        <v>45</v>
      </c>
      <c r="AT49" s="287"/>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v>1</v>
      </c>
      <c r="B50" s="388" t="s">
        <v>78</v>
      </c>
      <c r="C50" s="374" t="str">
        <f>VLOOKUP(B50,DS,2,0)</f>
        <v>Nguyễn Thiện Duy</v>
      </c>
      <c r="D50" s="376" t="str">
        <f>VLOOKUP(B50,DS,3,0)</f>
        <v>Giám đốc</v>
      </c>
      <c r="E50" s="79" t="s">
        <v>33</v>
      </c>
      <c r="F50" s="193"/>
      <c r="G50" s="193">
        <v>8</v>
      </c>
      <c r="H50" s="193">
        <v>8</v>
      </c>
      <c r="I50" s="193">
        <v>8</v>
      </c>
      <c r="J50" s="193">
        <v>8</v>
      </c>
      <c r="K50" s="193">
        <v>8</v>
      </c>
      <c r="L50" s="193">
        <v>8</v>
      </c>
      <c r="M50" s="193"/>
      <c r="N50" s="193">
        <v>8</v>
      </c>
      <c r="O50" s="193">
        <v>8</v>
      </c>
      <c r="P50" s="193">
        <v>8</v>
      </c>
      <c r="Q50" s="193">
        <v>8</v>
      </c>
      <c r="R50" s="193">
        <v>8</v>
      </c>
      <c r="S50" s="193">
        <v>8</v>
      </c>
      <c r="T50" s="193"/>
      <c r="U50" s="193">
        <v>8</v>
      </c>
      <c r="V50" s="193">
        <v>8</v>
      </c>
      <c r="W50" s="193">
        <v>8</v>
      </c>
      <c r="X50" s="193">
        <v>8</v>
      </c>
      <c r="Y50" s="193">
        <v>8</v>
      </c>
      <c r="Z50" s="193">
        <v>8</v>
      </c>
      <c r="AA50" s="193"/>
      <c r="AB50" s="193">
        <v>8</v>
      </c>
      <c r="AC50" s="193">
        <v>8</v>
      </c>
      <c r="AD50" s="193">
        <v>8</v>
      </c>
      <c r="AE50" s="193">
        <v>8</v>
      </c>
      <c r="AF50" s="193">
        <v>8</v>
      </c>
      <c r="AG50" s="193">
        <v>8</v>
      </c>
      <c r="AH50" s="193"/>
      <c r="AI50" s="193">
        <v>8</v>
      </c>
      <c r="AJ50" s="193">
        <v>8</v>
      </c>
      <c r="AK50" s="378">
        <f>((SUM(F50:AJ50))/8)-(SUMIF($F$6:$AJ$6,"C.Nhật",F50:AJ50)/8)</f>
        <v>26</v>
      </c>
      <c r="AL50" s="378">
        <f>SUM(F51:AJ51)/8*1.5</f>
        <v>0</v>
      </c>
      <c r="AM50" s="380">
        <f>SUMIF($F$6:$AJ$6,"C.Nhật",$F50:$AJ51)/8*2</f>
        <v>0</v>
      </c>
      <c r="AN50" s="382">
        <f t="shared" ref="AN50:AN62" si="14">SUM(AK50:AM51)</f>
        <v>26</v>
      </c>
      <c r="AO50" s="404">
        <v>0</v>
      </c>
      <c r="AP50" s="398"/>
      <c r="AQ50" s="398"/>
      <c r="AR50" s="398"/>
      <c r="AS50" s="396"/>
      <c r="AT50" s="287"/>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c r="AH51" s="194"/>
      <c r="AI51" s="194"/>
      <c r="AJ51" s="194"/>
      <c r="AK51" s="379"/>
      <c r="AL51" s="379"/>
      <c r="AM51" s="381"/>
      <c r="AN51" s="383"/>
      <c r="AO51" s="405"/>
      <c r="AP51" s="399"/>
      <c r="AQ51" s="399"/>
      <c r="AR51" s="399"/>
      <c r="AS51" s="397"/>
      <c r="AT51" s="287"/>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A50+1</f>
        <v>2</v>
      </c>
      <c r="B52" s="388" t="s">
        <v>80</v>
      </c>
      <c r="C52" s="374" t="str">
        <f>VLOOKUP(B52,DS,2,0)</f>
        <v>Nguyễn Văn Sẽ</v>
      </c>
      <c r="D52" s="376" t="str">
        <f>VLOOKUP(B52,DS,3,0)</f>
        <v>Kỹ Thuật</v>
      </c>
      <c r="E52" s="79" t="s">
        <v>33</v>
      </c>
      <c r="F52" s="193"/>
      <c r="G52" s="193">
        <v>8</v>
      </c>
      <c r="H52" s="193">
        <v>8</v>
      </c>
      <c r="I52" s="193">
        <v>8</v>
      </c>
      <c r="J52" s="193">
        <v>8</v>
      </c>
      <c r="K52" s="193">
        <v>8</v>
      </c>
      <c r="L52" s="193">
        <v>8</v>
      </c>
      <c r="M52" s="193"/>
      <c r="N52" s="193">
        <v>8</v>
      </c>
      <c r="O52" s="193">
        <v>8</v>
      </c>
      <c r="P52" s="193">
        <v>8</v>
      </c>
      <c r="Q52" s="193">
        <v>8</v>
      </c>
      <c r="R52" s="193">
        <v>8</v>
      </c>
      <c r="S52" s="193">
        <v>8</v>
      </c>
      <c r="T52" s="193"/>
      <c r="U52" s="193">
        <v>8</v>
      </c>
      <c r="V52" s="193">
        <v>8</v>
      </c>
      <c r="W52" s="193">
        <v>8</v>
      </c>
      <c r="X52" s="193">
        <v>8</v>
      </c>
      <c r="Y52" s="193">
        <v>8</v>
      </c>
      <c r="Z52" s="193">
        <v>8</v>
      </c>
      <c r="AA52" s="193"/>
      <c r="AB52" s="193">
        <v>8</v>
      </c>
      <c r="AC52" s="193">
        <v>8</v>
      </c>
      <c r="AD52" s="193">
        <v>8</v>
      </c>
      <c r="AE52" s="193">
        <v>8</v>
      </c>
      <c r="AF52" s="193">
        <v>8</v>
      </c>
      <c r="AG52" s="193">
        <v>8</v>
      </c>
      <c r="AH52" s="193"/>
      <c r="AI52" s="193">
        <v>8</v>
      </c>
      <c r="AJ52" s="193">
        <v>8</v>
      </c>
      <c r="AK52" s="378">
        <f t="shared" ref="AK52" si="15">((SUM(F52:AJ52))/8)-(SUMIF($F$6:$AJ$6,"C.Nhật",F52:AJ52)/8)</f>
        <v>26</v>
      </c>
      <c r="AL52" s="378">
        <f t="shared" ref="AL52" si="16">SUM(F53:AJ53)/8*1.5</f>
        <v>0</v>
      </c>
      <c r="AM52" s="380">
        <f t="shared" ref="AM52" si="17">SUMIF($F$6:$AJ$6,"C.Nhật",$F52:$AJ53)/8*2</f>
        <v>0</v>
      </c>
      <c r="AN52" s="382">
        <f t="shared" si="14"/>
        <v>26</v>
      </c>
      <c r="AO52" s="404">
        <v>0</v>
      </c>
      <c r="AP52" s="398"/>
      <c r="AQ52" s="398"/>
      <c r="AR52" s="398"/>
      <c r="AS52" s="396"/>
      <c r="AT52" s="287"/>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287"/>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3</v>
      </c>
      <c r="B54" s="388" t="s">
        <v>82</v>
      </c>
      <c r="C54" s="374" t="str">
        <f>VLOOKUP(B54,DS,2,0)</f>
        <v>Võ Uyên Phương</v>
      </c>
      <c r="D54" s="376" t="str">
        <f>VLOOKUP(B54,DS,3,0)</f>
        <v>LĐ- TL</v>
      </c>
      <c r="E54" s="79" t="s">
        <v>33</v>
      </c>
      <c r="F54" s="193"/>
      <c r="G54" s="193">
        <v>8</v>
      </c>
      <c r="H54" s="193">
        <v>8</v>
      </c>
      <c r="I54" s="193">
        <v>8</v>
      </c>
      <c r="J54" s="193">
        <v>8</v>
      </c>
      <c r="K54" s="193">
        <v>8</v>
      </c>
      <c r="L54" s="193">
        <v>8</v>
      </c>
      <c r="M54" s="193"/>
      <c r="N54" s="193">
        <v>8</v>
      </c>
      <c r="O54" s="193">
        <v>8</v>
      </c>
      <c r="P54" s="193">
        <v>8</v>
      </c>
      <c r="Q54" s="193">
        <v>8</v>
      </c>
      <c r="R54" s="193">
        <v>8</v>
      </c>
      <c r="S54" s="193">
        <v>8</v>
      </c>
      <c r="T54" s="193"/>
      <c r="U54" s="193">
        <v>8</v>
      </c>
      <c r="V54" s="193">
        <v>8</v>
      </c>
      <c r="W54" s="193">
        <v>8</v>
      </c>
      <c r="X54" s="193">
        <v>8</v>
      </c>
      <c r="Y54" s="193">
        <v>8</v>
      </c>
      <c r="Z54" s="193">
        <v>8</v>
      </c>
      <c r="AA54" s="193"/>
      <c r="AB54" s="193">
        <v>8</v>
      </c>
      <c r="AC54" s="193">
        <v>8</v>
      </c>
      <c r="AD54" s="193">
        <v>8</v>
      </c>
      <c r="AE54" s="193">
        <v>8</v>
      </c>
      <c r="AF54" s="193">
        <v>8</v>
      </c>
      <c r="AG54" s="193">
        <v>8</v>
      </c>
      <c r="AH54" s="193"/>
      <c r="AI54" s="193">
        <v>8</v>
      </c>
      <c r="AJ54" s="193">
        <v>8</v>
      </c>
      <c r="AK54" s="378">
        <f t="shared" ref="AK54" si="18">((SUM(F54:AJ54))/8)-(SUMIF($F$6:$AJ$6,"C.Nhật",F54:AJ54)/8)</f>
        <v>26</v>
      </c>
      <c r="AL54" s="378">
        <f t="shared" ref="AL54" si="19">SUM(F55:AJ55)/8*1.5</f>
        <v>0</v>
      </c>
      <c r="AM54" s="380">
        <f t="shared" ref="AM54" si="20">SUMIF($F$6:$AJ$6,"C.Nhật",$F54:$AJ55)/8*2</f>
        <v>0</v>
      </c>
      <c r="AN54" s="382">
        <f t="shared" si="14"/>
        <v>26</v>
      </c>
      <c r="AO54" s="404">
        <v>0</v>
      </c>
      <c r="AP54" s="398"/>
      <c r="AQ54" s="398"/>
      <c r="AR54" s="398"/>
      <c r="AS54" s="396"/>
      <c r="AT54" s="287"/>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287"/>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4</v>
      </c>
      <c r="B56" s="388" t="s">
        <v>85</v>
      </c>
      <c r="C56" s="374" t="str">
        <f>VLOOKUP(B56,DS,2,0)</f>
        <v>Lê Nguyễn Huy Cường</v>
      </c>
      <c r="D56" s="376" t="str">
        <f>VLOOKUP(B56,DS,3,0)</f>
        <v>XNK</v>
      </c>
      <c r="E56" s="79" t="s">
        <v>33</v>
      </c>
      <c r="F56" s="193"/>
      <c r="G56" s="193">
        <v>8</v>
      </c>
      <c r="H56" s="193">
        <v>8</v>
      </c>
      <c r="I56" s="193">
        <v>8</v>
      </c>
      <c r="J56" s="193">
        <v>8</v>
      </c>
      <c r="K56" s="193">
        <v>8</v>
      </c>
      <c r="L56" s="193">
        <v>8</v>
      </c>
      <c r="M56" s="193"/>
      <c r="N56" s="193">
        <v>8</v>
      </c>
      <c r="O56" s="193">
        <v>8</v>
      </c>
      <c r="P56" s="193">
        <v>8</v>
      </c>
      <c r="Q56" s="193">
        <v>8</v>
      </c>
      <c r="R56" s="193">
        <v>8</v>
      </c>
      <c r="S56" s="193">
        <v>8</v>
      </c>
      <c r="T56" s="193"/>
      <c r="U56" s="193">
        <v>8</v>
      </c>
      <c r="V56" s="193">
        <v>8</v>
      </c>
      <c r="W56" s="193">
        <v>8</v>
      </c>
      <c r="X56" s="193">
        <v>8</v>
      </c>
      <c r="Y56" s="193">
        <v>8</v>
      </c>
      <c r="Z56" s="193">
        <v>8</v>
      </c>
      <c r="AA56" s="193"/>
      <c r="AB56" s="193">
        <v>8</v>
      </c>
      <c r="AC56" s="193">
        <v>8</v>
      </c>
      <c r="AD56" s="193">
        <v>8</v>
      </c>
      <c r="AE56" s="193">
        <v>8</v>
      </c>
      <c r="AF56" s="193">
        <v>8</v>
      </c>
      <c r="AG56" s="193">
        <v>8</v>
      </c>
      <c r="AH56" s="193"/>
      <c r="AI56" s="193">
        <v>8</v>
      </c>
      <c r="AJ56" s="193">
        <v>8</v>
      </c>
      <c r="AK56" s="378">
        <f t="shared" ref="AK56" si="21">((SUM(F56:AJ56))/8)-(SUMIF($F$6:$AJ$6,"C.Nhật",F56:AJ56)/8)</f>
        <v>26</v>
      </c>
      <c r="AL56" s="378">
        <f t="shared" ref="AL56" si="22">SUM(F57:AJ57)/8*1.5</f>
        <v>0</v>
      </c>
      <c r="AM56" s="380">
        <f t="shared" ref="AM56" si="23">SUMIF($F$6:$AJ$6,"C.Nhật",$F56:$AJ57)/8*2</f>
        <v>0</v>
      </c>
      <c r="AN56" s="382">
        <f t="shared" si="14"/>
        <v>26</v>
      </c>
      <c r="AO56" s="404">
        <v>0</v>
      </c>
      <c r="AP56" s="398"/>
      <c r="AQ56" s="398"/>
      <c r="AR56" s="398"/>
      <c r="AS56" s="396"/>
      <c r="AT56" s="287"/>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287"/>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5</v>
      </c>
      <c r="B58" s="388" t="s">
        <v>88</v>
      </c>
      <c r="C58" s="374" t="str">
        <f>VLOOKUP(B58,DS,2,0)</f>
        <v>Nguyễn Văn Bé Tư</v>
      </c>
      <c r="D58" s="376" t="str">
        <f>VLOOKUP(B58,DS,3,0)</f>
        <v>Tài xế</v>
      </c>
      <c r="E58" s="79" t="s">
        <v>33</v>
      </c>
      <c r="F58" s="193"/>
      <c r="G58" s="193">
        <v>8</v>
      </c>
      <c r="H58" s="193">
        <v>8</v>
      </c>
      <c r="I58" s="193">
        <v>8</v>
      </c>
      <c r="J58" s="193">
        <v>8</v>
      </c>
      <c r="K58" s="193">
        <v>8</v>
      </c>
      <c r="L58" s="193">
        <v>8</v>
      </c>
      <c r="M58" s="193"/>
      <c r="N58" s="193">
        <v>8</v>
      </c>
      <c r="O58" s="193">
        <v>8</v>
      </c>
      <c r="P58" s="193">
        <v>8</v>
      </c>
      <c r="Q58" s="193">
        <v>8</v>
      </c>
      <c r="R58" s="193">
        <v>8</v>
      </c>
      <c r="S58" s="193">
        <v>8</v>
      </c>
      <c r="T58" s="193"/>
      <c r="U58" s="193">
        <v>8</v>
      </c>
      <c r="V58" s="193">
        <v>8</v>
      </c>
      <c r="W58" s="193">
        <v>8</v>
      </c>
      <c r="X58" s="193">
        <v>8</v>
      </c>
      <c r="Y58" s="193">
        <v>8</v>
      </c>
      <c r="Z58" s="193">
        <v>8</v>
      </c>
      <c r="AA58" s="193"/>
      <c r="AB58" s="193">
        <v>8</v>
      </c>
      <c r="AC58" s="193">
        <v>8</v>
      </c>
      <c r="AD58" s="193">
        <v>8</v>
      </c>
      <c r="AE58" s="193">
        <v>8</v>
      </c>
      <c r="AF58" s="193">
        <v>8</v>
      </c>
      <c r="AG58" s="193">
        <v>8</v>
      </c>
      <c r="AH58" s="193"/>
      <c r="AI58" s="193">
        <v>8</v>
      </c>
      <c r="AJ58" s="193">
        <v>8</v>
      </c>
      <c r="AK58" s="378">
        <f t="shared" ref="AK58" si="24">((SUM(F58:AJ58))/8)-(SUMIF($F$6:$AJ$6,"C.Nhật",F58:AJ58)/8)</f>
        <v>26</v>
      </c>
      <c r="AL58" s="378">
        <f t="shared" ref="AL58" si="25">SUM(F59:AJ59)/8*1.5</f>
        <v>0</v>
      </c>
      <c r="AM58" s="380">
        <f t="shared" ref="AM58" si="26">SUMIF($F$6:$AJ$6,"C.Nhật",$F58:$AJ59)/8*2</f>
        <v>0</v>
      </c>
      <c r="AN58" s="382">
        <f t="shared" si="14"/>
        <v>26</v>
      </c>
      <c r="AO58" s="404">
        <v>0</v>
      </c>
      <c r="AP58" s="398"/>
      <c r="AQ58" s="398"/>
      <c r="AR58" s="398"/>
      <c r="AS58" s="396"/>
      <c r="AT58" s="287"/>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287"/>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A58+1</f>
        <v>6</v>
      </c>
      <c r="B60" s="388" t="s">
        <v>89</v>
      </c>
      <c r="C60" s="374" t="str">
        <f>VLOOKUP(B60,DS,2,0)</f>
        <v>Dương Thanh Tuấn</v>
      </c>
      <c r="D60" s="376" t="str">
        <f>VLOOKUP(B60,DS,3,0)</f>
        <v>Nhân sự</v>
      </c>
      <c r="E60" s="79" t="s">
        <v>33</v>
      </c>
      <c r="F60" s="193"/>
      <c r="G60" s="193">
        <v>8</v>
      </c>
      <c r="H60" s="193">
        <v>8</v>
      </c>
      <c r="I60" s="193">
        <v>8</v>
      </c>
      <c r="J60" s="193">
        <v>8</v>
      </c>
      <c r="K60" s="193">
        <v>8</v>
      </c>
      <c r="L60" s="193">
        <v>8</v>
      </c>
      <c r="M60" s="193"/>
      <c r="N60" s="193">
        <v>8</v>
      </c>
      <c r="O60" s="193">
        <v>8</v>
      </c>
      <c r="P60" s="193">
        <v>8</v>
      </c>
      <c r="Q60" s="193">
        <v>8</v>
      </c>
      <c r="R60" s="193">
        <v>8</v>
      </c>
      <c r="S60" s="193">
        <v>8</v>
      </c>
      <c r="T60" s="193"/>
      <c r="U60" s="193">
        <v>8</v>
      </c>
      <c r="V60" s="193">
        <v>8</v>
      </c>
      <c r="W60" s="193">
        <v>8</v>
      </c>
      <c r="X60" s="193">
        <v>8</v>
      </c>
      <c r="Y60" s="193">
        <v>8</v>
      </c>
      <c r="Z60" s="193">
        <v>8</v>
      </c>
      <c r="AA60" s="193"/>
      <c r="AB60" s="193">
        <v>8</v>
      </c>
      <c r="AC60" s="193">
        <v>8</v>
      </c>
      <c r="AD60" s="193">
        <v>8</v>
      </c>
      <c r="AE60" s="193">
        <v>8</v>
      </c>
      <c r="AF60" s="193">
        <v>8</v>
      </c>
      <c r="AG60" s="193">
        <v>8</v>
      </c>
      <c r="AH60" s="193"/>
      <c r="AI60" s="193">
        <v>8</v>
      </c>
      <c r="AJ60" s="193">
        <v>8</v>
      </c>
      <c r="AK60" s="378">
        <f t="shared" ref="AK60" si="27">((SUM(F60:AJ60))/8)-(SUMIF($F$6:$AJ$6,"C.Nhật",F60:AJ60)/8)</f>
        <v>26</v>
      </c>
      <c r="AL60" s="378">
        <f t="shared" ref="AL60" si="28">SUM(F61:AJ61)/8*1.5</f>
        <v>0</v>
      </c>
      <c r="AM60" s="380">
        <f t="shared" ref="AM60" si="29">SUMIF($F$6:$AJ$6,"C.Nhật",$F60:$AJ61)/8*2</f>
        <v>0</v>
      </c>
      <c r="AN60" s="382">
        <f t="shared" si="14"/>
        <v>26</v>
      </c>
      <c r="AO60" s="404">
        <v>0</v>
      </c>
      <c r="AP60" s="398"/>
      <c r="AQ60" s="398"/>
      <c r="AR60" s="398"/>
      <c r="AS60" s="396"/>
      <c r="AT60" s="287"/>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287"/>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A60+1</f>
        <v>7</v>
      </c>
      <c r="B62" s="388" t="s">
        <v>92</v>
      </c>
      <c r="C62" s="374" t="str">
        <f>VLOOKUP(B62,DS,2,0)</f>
        <v>Trần Văn Đoạn</v>
      </c>
      <c r="D62" s="376" t="str">
        <f>VLOOKUP(B62,DS,3,0)</f>
        <v>Tài xế</v>
      </c>
      <c r="E62" s="79" t="s">
        <v>33</v>
      </c>
      <c r="F62" s="193"/>
      <c r="G62" s="193">
        <v>8</v>
      </c>
      <c r="H62" s="193">
        <v>8</v>
      </c>
      <c r="I62" s="193">
        <v>8</v>
      </c>
      <c r="J62" s="193">
        <v>8</v>
      </c>
      <c r="K62" s="193">
        <v>8</v>
      </c>
      <c r="L62" s="193">
        <v>8</v>
      </c>
      <c r="M62" s="193"/>
      <c r="N62" s="193">
        <v>8</v>
      </c>
      <c r="O62" s="193">
        <v>8</v>
      </c>
      <c r="P62" s="193">
        <v>8</v>
      </c>
      <c r="Q62" s="193">
        <v>8</v>
      </c>
      <c r="R62" s="193">
        <v>8</v>
      </c>
      <c r="S62" s="193">
        <v>8</v>
      </c>
      <c r="T62" s="193"/>
      <c r="U62" s="193">
        <v>8</v>
      </c>
      <c r="V62" s="193">
        <v>8</v>
      </c>
      <c r="W62" s="193">
        <v>8</v>
      </c>
      <c r="X62" s="193">
        <v>8</v>
      </c>
      <c r="Y62" s="193">
        <v>8</v>
      </c>
      <c r="Z62" s="193">
        <v>8</v>
      </c>
      <c r="AA62" s="193"/>
      <c r="AB62" s="193">
        <v>8</v>
      </c>
      <c r="AC62" s="193">
        <v>8</v>
      </c>
      <c r="AD62" s="193">
        <v>8</v>
      </c>
      <c r="AE62" s="193">
        <v>8</v>
      </c>
      <c r="AF62" s="193">
        <v>8</v>
      </c>
      <c r="AG62" s="193">
        <v>8</v>
      </c>
      <c r="AH62" s="193"/>
      <c r="AI62" s="193">
        <v>8</v>
      </c>
      <c r="AJ62" s="193">
        <v>8</v>
      </c>
      <c r="AK62" s="378">
        <f t="shared" ref="AK62" si="30">((SUM(F62:AJ62))/8)-(SUMIF($F$6:$AJ$6,"C.Nhật",F62:AJ62)/8)</f>
        <v>26</v>
      </c>
      <c r="AL62" s="378">
        <f t="shared" ref="AL62" si="31">SUM(F63:AJ63)/8*1.5</f>
        <v>0</v>
      </c>
      <c r="AM62" s="380">
        <f t="shared" ref="AM62" si="32">SUMIF($F$6:$AJ$6,"C.Nhật",$F62:$AJ63)/8*2</f>
        <v>0</v>
      </c>
      <c r="AN62" s="382">
        <f t="shared" si="14"/>
        <v>26</v>
      </c>
      <c r="AO62" s="404">
        <v>0</v>
      </c>
      <c r="AP62" s="398"/>
      <c r="AQ62" s="398"/>
      <c r="AR62" s="398"/>
      <c r="AS62" s="396"/>
      <c r="AT62" s="287"/>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287"/>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205" customFormat="1" ht="12.75">
      <c r="A64" s="195"/>
      <c r="B64" s="196"/>
      <c r="C64" s="197"/>
      <c r="D64" s="198"/>
      <c r="E64" s="197"/>
      <c r="F64" s="199"/>
      <c r="G64" s="199"/>
      <c r="H64" s="200"/>
      <c r="I64" s="200"/>
      <c r="J64" s="201"/>
      <c r="K64" s="199"/>
      <c r="L64" s="200"/>
      <c r="M64" s="199"/>
      <c r="N64" s="199"/>
      <c r="O64" s="199"/>
      <c r="P64" s="199"/>
      <c r="Q64" s="200"/>
      <c r="R64" s="199"/>
      <c r="S64" s="199"/>
      <c r="T64" s="201"/>
      <c r="U64" s="199"/>
      <c r="V64" s="199"/>
      <c r="W64" s="199"/>
      <c r="X64" s="196"/>
      <c r="Y64" s="199"/>
      <c r="Z64" s="199"/>
      <c r="AA64" s="199"/>
      <c r="AB64" s="199"/>
      <c r="AC64" s="199"/>
      <c r="AD64" s="200"/>
      <c r="AE64" s="199"/>
      <c r="AF64" s="199"/>
      <c r="AG64" s="199"/>
      <c r="AH64" s="199"/>
      <c r="AI64" s="199"/>
      <c r="AJ64" s="199"/>
      <c r="AK64" s="197"/>
      <c r="AL64" s="197"/>
      <c r="AM64" s="202"/>
      <c r="AN64" s="203"/>
      <c r="AO64" s="203"/>
      <c r="AP64" s="203"/>
      <c r="AQ64" s="203"/>
      <c r="AR64" s="203"/>
      <c r="AS64" s="197"/>
      <c r="AT64" s="204"/>
    </row>
    <row r="65" spans="1:46" s="205" customFormat="1" ht="12.75">
      <c r="A65" s="195"/>
      <c r="B65" s="196"/>
      <c r="C65" s="206" t="s">
        <v>14</v>
      </c>
      <c r="D65" s="198"/>
      <c r="E65" s="197"/>
      <c r="F65" s="199"/>
      <c r="G65" s="199"/>
      <c r="H65" s="200"/>
      <c r="I65" s="200"/>
      <c r="J65" s="201"/>
      <c r="K65" s="199"/>
      <c r="L65" s="200"/>
      <c r="M65" s="199"/>
      <c r="N65" s="199"/>
      <c r="O65" s="199"/>
      <c r="P65" s="199"/>
      <c r="Q65" s="200"/>
      <c r="R65" s="199"/>
      <c r="S65" s="199"/>
      <c r="T65" s="201"/>
      <c r="U65" s="199"/>
      <c r="V65" s="199"/>
      <c r="W65" s="199"/>
      <c r="X65" s="196"/>
      <c r="Y65" s="199"/>
      <c r="Z65" s="199"/>
      <c r="AA65" s="199"/>
      <c r="AB65" s="199"/>
      <c r="AC65" s="199"/>
      <c r="AD65" s="200"/>
      <c r="AE65" s="199"/>
      <c r="AF65" s="199"/>
      <c r="AG65" s="199"/>
      <c r="AH65" s="199"/>
      <c r="AI65" s="199"/>
      <c r="AJ65" s="199"/>
      <c r="AK65" s="197"/>
      <c r="AL65" s="197"/>
      <c r="AM65" s="202"/>
      <c r="AN65" s="203"/>
      <c r="AO65" s="203"/>
      <c r="AP65" s="203"/>
      <c r="AQ65" s="203"/>
      <c r="AR65" s="203"/>
      <c r="AS65" s="197"/>
      <c r="AT65" s="204"/>
    </row>
    <row r="66" spans="1:46" s="205" customFormat="1" ht="12.75">
      <c r="A66" s="207"/>
      <c r="B66" s="207"/>
      <c r="C66" s="197"/>
      <c r="D66" s="198"/>
      <c r="E66" s="197"/>
      <c r="F66" s="199"/>
      <c r="G66" s="199"/>
      <c r="H66" s="208"/>
      <c r="I66" s="208"/>
      <c r="J66" s="208"/>
      <c r="K66" s="199"/>
      <c r="L66" s="208"/>
      <c r="M66" s="199"/>
      <c r="N66" s="199"/>
      <c r="O66" s="199"/>
      <c r="P66" s="199"/>
      <c r="Q66" s="199"/>
      <c r="R66" s="199"/>
      <c r="S66" s="199"/>
      <c r="T66" s="199"/>
      <c r="U66" s="199"/>
      <c r="V66" s="199"/>
      <c r="W66" s="199"/>
      <c r="X66" s="199"/>
      <c r="Y66" s="199"/>
      <c r="Z66" s="199"/>
      <c r="AA66" s="199"/>
      <c r="AB66" s="199"/>
      <c r="AC66" s="199"/>
      <c r="AD66" s="208"/>
      <c r="AE66" s="199"/>
      <c r="AF66" s="199"/>
      <c r="AG66" s="199"/>
      <c r="AH66" s="199"/>
      <c r="AI66" s="199"/>
      <c r="AJ66" s="199"/>
      <c r="AK66" s="197"/>
      <c r="AL66" s="197"/>
      <c r="AM66" s="202"/>
      <c r="AN66" s="209"/>
      <c r="AO66" s="209"/>
      <c r="AP66" s="209"/>
      <c r="AQ66" s="209"/>
      <c r="AR66" s="209"/>
      <c r="AS66" s="197"/>
      <c r="AT66" s="204"/>
    </row>
    <row r="67" spans="1:46" s="210" customFormat="1" ht="15" customHeight="1">
      <c r="A67" s="207"/>
      <c r="B67" s="207"/>
      <c r="C67" s="197"/>
      <c r="D67" s="198"/>
      <c r="E67" s="197"/>
      <c r="F67" s="199"/>
      <c r="G67" s="199"/>
      <c r="H67" s="208"/>
      <c r="I67" s="208"/>
      <c r="J67" s="208"/>
      <c r="K67" s="199"/>
      <c r="L67" s="208"/>
      <c r="M67" s="199"/>
      <c r="N67" s="199"/>
      <c r="O67" s="199"/>
      <c r="P67" s="199"/>
      <c r="Q67" s="199"/>
      <c r="R67" s="199"/>
      <c r="S67" s="199"/>
      <c r="T67" s="199"/>
      <c r="U67" s="199"/>
      <c r="V67" s="199"/>
      <c r="W67" s="199"/>
      <c r="X67" s="199"/>
      <c r="Y67" s="199"/>
      <c r="Z67" s="199"/>
      <c r="AA67" s="199"/>
      <c r="AB67" s="199"/>
      <c r="AC67" s="199"/>
      <c r="AD67" s="208"/>
      <c r="AE67" s="199"/>
      <c r="AF67" s="199"/>
      <c r="AG67" s="199"/>
      <c r="AH67" s="199"/>
      <c r="AI67" s="199"/>
      <c r="AJ67" s="199"/>
      <c r="AK67" s="197"/>
      <c r="AL67" s="197"/>
      <c r="AM67" s="202"/>
      <c r="AN67" s="209"/>
      <c r="AO67" s="209"/>
      <c r="AP67" s="209"/>
      <c r="AQ67" s="209"/>
      <c r="AR67" s="209"/>
      <c r="AS67" s="197"/>
      <c r="AT67" s="197"/>
    </row>
    <row r="68" spans="1:46" s="210" customFormat="1" ht="11.2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197"/>
    </row>
    <row r="69" spans="1:46" s="210" customFormat="1" ht="11.25">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46" s="210" customFormat="1" ht="11.25">
      <c r="A70" s="206"/>
      <c r="B70" s="206"/>
      <c r="C70" s="195"/>
      <c r="D70" s="211"/>
      <c r="E70" s="212"/>
      <c r="F70" s="201"/>
      <c r="G70" s="213"/>
      <c r="H70" s="200"/>
      <c r="I70" s="200"/>
      <c r="J70" s="200"/>
      <c r="K70" s="213"/>
      <c r="L70" s="200"/>
      <c r="M70" s="213"/>
      <c r="N70" s="213"/>
      <c r="O70" s="213"/>
      <c r="P70" s="213"/>
      <c r="Q70" s="200"/>
      <c r="R70" s="201"/>
      <c r="S70" s="213"/>
      <c r="T70" s="213"/>
      <c r="U70" s="200"/>
      <c r="V70" s="213"/>
      <c r="W70" s="213"/>
      <c r="X70" s="200"/>
      <c r="Y70" s="213"/>
      <c r="Z70" s="213"/>
      <c r="AA70" s="213"/>
      <c r="AB70" s="213"/>
      <c r="AC70" s="213"/>
      <c r="AD70" s="200"/>
      <c r="AE70" s="213"/>
      <c r="AF70" s="213"/>
      <c r="AG70" s="213"/>
      <c r="AH70" s="213"/>
      <c r="AI70" s="213"/>
      <c r="AJ70" s="213"/>
      <c r="AK70" s="212"/>
      <c r="AM70" s="214"/>
      <c r="AN70" s="206"/>
      <c r="AO70" s="206"/>
      <c r="AP70" s="206"/>
      <c r="AQ70" s="206"/>
      <c r="AR70" s="206"/>
      <c r="AS70" s="195"/>
      <c r="AT70" s="197"/>
    </row>
    <row r="71" spans="1:46" s="210" customFormat="1" ht="12.75">
      <c r="A71" s="171"/>
      <c r="B71" s="171" t="s">
        <v>0</v>
      </c>
      <c r="C71" s="171"/>
      <c r="D71" s="215"/>
      <c r="E71" s="171"/>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7"/>
      <c r="AI71" s="217"/>
      <c r="AJ71" s="217"/>
      <c r="AK71" s="171"/>
      <c r="AL71" s="171"/>
      <c r="AM71" s="218"/>
      <c r="AN71" s="171"/>
      <c r="AO71" s="171"/>
      <c r="AP71" s="171"/>
      <c r="AQ71" s="171"/>
      <c r="AR71" s="171"/>
      <c r="AS71" s="171"/>
      <c r="AT71" s="197"/>
    </row>
    <row r="72" spans="1:46" s="210" customFormat="1" ht="12.75">
      <c r="A72" s="171"/>
      <c r="B72" s="171"/>
      <c r="C72" s="171" t="s">
        <v>48</v>
      </c>
      <c r="D72" s="215"/>
      <c r="E72" s="171"/>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7"/>
      <c r="AI72" s="217"/>
      <c r="AJ72" s="217"/>
      <c r="AK72" s="171"/>
      <c r="AL72" s="171"/>
      <c r="AM72" s="218"/>
      <c r="AN72" s="171"/>
      <c r="AO72" s="171"/>
      <c r="AP72" s="171"/>
      <c r="AQ72" s="171"/>
      <c r="AR72" s="171"/>
      <c r="AS72" s="171"/>
      <c r="AT72" s="195"/>
    </row>
    <row r="73" spans="1:46" s="171" customFormat="1" ht="15" customHeight="1">
      <c r="C73" s="171" t="s">
        <v>49</v>
      </c>
      <c r="D73" s="215"/>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M73" s="218"/>
    </row>
    <row r="74" spans="1:46" s="171" customFormat="1" ht="15" customHeight="1">
      <c r="C74" s="171" t="s">
        <v>50</v>
      </c>
      <c r="D74" s="215"/>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M74" s="218"/>
    </row>
    <row r="75" spans="1:46" s="171" customFormat="1" ht="15" customHeight="1">
      <c r="C75" s="171" t="s">
        <v>51</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46" s="171" customFormat="1" ht="15" customHeight="1">
      <c r="C76" s="171" t="s">
        <v>52</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46" s="171" customFormat="1" ht="15" customHeight="1">
      <c r="C77" s="171" t="s">
        <v>53</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46" s="171" customFormat="1" ht="15" customHeight="1">
      <c r="C78" s="171" t="s">
        <v>54</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46" s="171" customFormat="1" ht="15" customHeight="1">
      <c r="C79" s="171" t="s">
        <v>55</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46" s="171" customFormat="1" ht="15" customHeight="1">
      <c r="C80" s="171" t="s">
        <v>56</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6" spans="1:90" ht="20.25">
      <c r="A86" s="161" t="str">
        <f>$A$1</f>
        <v>Công ty TNHH Hải sản An Lạc</v>
      </c>
      <c r="B86" s="64"/>
      <c r="C86" s="64"/>
      <c r="D86" s="68"/>
      <c r="E86" s="64"/>
      <c r="F86" s="68"/>
      <c r="G86" s="68"/>
      <c r="H86" s="68"/>
      <c r="I86" s="68"/>
      <c r="J86" s="68"/>
      <c r="K86" s="139"/>
      <c r="L86" s="139"/>
      <c r="M86" s="139"/>
      <c r="N86" s="139"/>
      <c r="O86" s="139"/>
      <c r="P86" s="139"/>
      <c r="Q86" s="139"/>
      <c r="R86" s="139"/>
      <c r="S86" s="66" t="str">
        <f>S1</f>
        <v>BẢNG CHẤM CÔNG THÁNG 03 NĂM 2015</v>
      </c>
      <c r="T86" s="139"/>
      <c r="U86" s="139"/>
      <c r="V86" s="139"/>
      <c r="W86" s="139"/>
      <c r="X86" s="139"/>
      <c r="Y86" s="139"/>
      <c r="Z86" s="139"/>
      <c r="AA86" s="139"/>
      <c r="AB86" s="139"/>
      <c r="AC86" s="139"/>
      <c r="AD86" s="139"/>
      <c r="AE86" s="139"/>
      <c r="AF86" s="139"/>
      <c r="AG86" s="139"/>
      <c r="AH86" s="139"/>
      <c r="AI86" s="139"/>
      <c r="AJ86" s="139"/>
      <c r="AK86" s="65"/>
      <c r="AL86" s="65"/>
      <c r="AM86" s="411" t="s">
        <v>154</v>
      </c>
      <c r="AN86" s="412"/>
      <c r="AO86" s="412"/>
      <c r="AP86" s="412"/>
      <c r="AQ86" s="412"/>
      <c r="AR86" s="412"/>
      <c r="AS86" s="413"/>
      <c r="AT86" s="67"/>
    </row>
    <row r="87" spans="1:90" ht="20.25">
      <c r="A87" s="161" t="str">
        <f>$A$2</f>
        <v>Địa chỉ: Lô A14, đường 4A, KCN Hải Sơn, Đức Hòa, Long An</v>
      </c>
      <c r="B87" s="68"/>
      <c r="C87" s="68"/>
      <c r="D87" s="68"/>
      <c r="E87" s="68"/>
      <c r="F87" s="68"/>
      <c r="G87" s="68"/>
      <c r="H87" s="68"/>
      <c r="I87" s="68"/>
      <c r="J87" s="68"/>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65"/>
      <c r="AL87" s="65"/>
      <c r="AM87" s="114"/>
      <c r="AN87" s="69"/>
      <c r="AO87" s="69"/>
      <c r="AP87" s="69"/>
      <c r="AQ87" s="69"/>
      <c r="AR87" s="69"/>
      <c r="AS87" s="113"/>
      <c r="AT87" s="113"/>
    </row>
    <row r="88" spans="1:90" ht="21" customHeight="1">
      <c r="A88" s="161" t="str">
        <f>$A$3</f>
        <v>MST: 1100878093</v>
      </c>
      <c r="B88" s="70"/>
      <c r="C88" s="70"/>
      <c r="D88" s="71"/>
      <c r="E88" s="71"/>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65"/>
      <c r="AL88" s="65"/>
      <c r="AM88" s="114"/>
      <c r="AN88" s="67"/>
      <c r="AO88" s="67"/>
      <c r="AP88" s="67"/>
      <c r="AQ88" s="67"/>
      <c r="AR88" s="67"/>
      <c r="AS88" s="72"/>
      <c r="AT88" s="72"/>
    </row>
    <row r="89" spans="1:90" ht="14.25" customHeight="1">
      <c r="A89" s="73"/>
      <c r="B89" s="73"/>
      <c r="C89" s="149"/>
      <c r="D89" s="74"/>
      <c r="E89" s="75">
        <f>$E$4</f>
        <v>42064</v>
      </c>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7"/>
      <c r="AI89" s="77"/>
      <c r="AJ89" s="77"/>
      <c r="AK89" s="73"/>
      <c r="AL89" s="73"/>
      <c r="AM89" s="115"/>
      <c r="AN89" s="73"/>
      <c r="AO89" s="73"/>
      <c r="AP89" s="73"/>
      <c r="AQ89" s="73"/>
      <c r="AR89" s="73"/>
      <c r="AS89" s="73"/>
      <c r="AT89" s="120"/>
    </row>
    <row r="90" spans="1:90" s="78" customFormat="1" ht="18.75" customHeight="1">
      <c r="A90" s="406" t="s">
        <v>29</v>
      </c>
      <c r="B90" s="406" t="s">
        <v>3</v>
      </c>
      <c r="C90" s="406" t="s">
        <v>1</v>
      </c>
      <c r="D90" s="402" t="s">
        <v>30</v>
      </c>
      <c r="E90" s="406" t="s">
        <v>31</v>
      </c>
      <c r="F90" s="137">
        <f>+E89</f>
        <v>42064</v>
      </c>
      <c r="G90" s="137">
        <f t="shared" ref="G90:AJ90" si="33">F90+1</f>
        <v>42065</v>
      </c>
      <c r="H90" s="137">
        <f t="shared" si="33"/>
        <v>42066</v>
      </c>
      <c r="I90" s="137">
        <f t="shared" si="33"/>
        <v>42067</v>
      </c>
      <c r="J90" s="137">
        <f t="shared" si="33"/>
        <v>42068</v>
      </c>
      <c r="K90" s="137">
        <f t="shared" si="33"/>
        <v>42069</v>
      </c>
      <c r="L90" s="137">
        <f t="shared" si="33"/>
        <v>42070</v>
      </c>
      <c r="M90" s="137">
        <f t="shared" si="33"/>
        <v>42071</v>
      </c>
      <c r="N90" s="137">
        <f t="shared" si="33"/>
        <v>42072</v>
      </c>
      <c r="O90" s="137">
        <f t="shared" si="33"/>
        <v>42073</v>
      </c>
      <c r="P90" s="137">
        <f t="shared" si="33"/>
        <v>42074</v>
      </c>
      <c r="Q90" s="137">
        <f t="shared" si="33"/>
        <v>42075</v>
      </c>
      <c r="R90" s="137">
        <f t="shared" si="33"/>
        <v>42076</v>
      </c>
      <c r="S90" s="137">
        <f t="shared" si="33"/>
        <v>42077</v>
      </c>
      <c r="T90" s="137">
        <f t="shared" si="33"/>
        <v>42078</v>
      </c>
      <c r="U90" s="137">
        <f t="shared" si="33"/>
        <v>42079</v>
      </c>
      <c r="V90" s="137">
        <f t="shared" si="33"/>
        <v>42080</v>
      </c>
      <c r="W90" s="137">
        <f t="shared" si="33"/>
        <v>42081</v>
      </c>
      <c r="X90" s="137">
        <f t="shared" si="33"/>
        <v>42082</v>
      </c>
      <c r="Y90" s="137">
        <f t="shared" si="33"/>
        <v>42083</v>
      </c>
      <c r="Z90" s="137">
        <f t="shared" si="33"/>
        <v>42084</v>
      </c>
      <c r="AA90" s="137">
        <f t="shared" si="33"/>
        <v>42085</v>
      </c>
      <c r="AB90" s="137">
        <f t="shared" si="33"/>
        <v>42086</v>
      </c>
      <c r="AC90" s="137">
        <f t="shared" si="33"/>
        <v>42087</v>
      </c>
      <c r="AD90" s="137">
        <f t="shared" si="33"/>
        <v>42088</v>
      </c>
      <c r="AE90" s="137">
        <f t="shared" si="33"/>
        <v>42089</v>
      </c>
      <c r="AF90" s="137">
        <f t="shared" si="33"/>
        <v>42090</v>
      </c>
      <c r="AG90" s="137">
        <f t="shared" si="33"/>
        <v>42091</v>
      </c>
      <c r="AH90" s="137">
        <f>AG90+1</f>
        <v>42092</v>
      </c>
      <c r="AI90" s="137">
        <f t="shared" si="33"/>
        <v>42093</v>
      </c>
      <c r="AJ90" s="137">
        <f t="shared" si="33"/>
        <v>42094</v>
      </c>
      <c r="AK90" s="408" t="s">
        <v>15</v>
      </c>
      <c r="AL90" s="409"/>
      <c r="AM90" s="410"/>
      <c r="AN90" s="400" t="s">
        <v>47</v>
      </c>
      <c r="AO90" s="400" t="s">
        <v>43</v>
      </c>
      <c r="AP90" s="400" t="s">
        <v>44</v>
      </c>
      <c r="AQ90" s="400" t="s">
        <v>45</v>
      </c>
      <c r="AR90" s="400" t="s">
        <v>46</v>
      </c>
      <c r="AS90" s="402" t="s">
        <v>11</v>
      </c>
      <c r="AT90" s="395"/>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s="78" customFormat="1" ht="47.25" customHeight="1">
      <c r="A91" s="403"/>
      <c r="B91" s="403"/>
      <c r="C91" s="403"/>
      <c r="D91" s="403"/>
      <c r="E91" s="407"/>
      <c r="F91" s="138" t="str">
        <f>CHOOSE(WEEKDAY(F90),"C.Nhật","T.Hai","T.Ba","T.Tư","T.Năm","T.Sáu","T.Bảy")</f>
        <v>C.Nhật</v>
      </c>
      <c r="G91" s="138" t="str">
        <f t="shared" ref="G91:AJ91" si="34">CHOOSE(WEEKDAY(G90),"C.Nhật","T.Hai","T.Ba","T.Tư","T.Năm","T.Sáu","T.Bảy")</f>
        <v>T.Hai</v>
      </c>
      <c r="H91" s="138" t="str">
        <f t="shared" si="34"/>
        <v>T.Ba</v>
      </c>
      <c r="I91" s="138" t="str">
        <f t="shared" si="34"/>
        <v>T.Tư</v>
      </c>
      <c r="J91" s="138" t="str">
        <f t="shared" si="34"/>
        <v>T.Năm</v>
      </c>
      <c r="K91" s="138" t="str">
        <f t="shared" si="34"/>
        <v>T.Sáu</v>
      </c>
      <c r="L91" s="138" t="str">
        <f t="shared" si="34"/>
        <v>T.Bảy</v>
      </c>
      <c r="M91" s="138" t="str">
        <f t="shared" si="34"/>
        <v>C.Nhật</v>
      </c>
      <c r="N91" s="138" t="str">
        <f t="shared" si="34"/>
        <v>T.Hai</v>
      </c>
      <c r="O91" s="138" t="str">
        <f t="shared" si="34"/>
        <v>T.Ba</v>
      </c>
      <c r="P91" s="138" t="str">
        <f t="shared" si="34"/>
        <v>T.Tư</v>
      </c>
      <c r="Q91" s="138" t="str">
        <f t="shared" si="34"/>
        <v>T.Năm</v>
      </c>
      <c r="R91" s="138" t="str">
        <f t="shared" si="34"/>
        <v>T.Sáu</v>
      </c>
      <c r="S91" s="138" t="str">
        <f t="shared" si="34"/>
        <v>T.Bảy</v>
      </c>
      <c r="T91" s="138" t="str">
        <f t="shared" si="34"/>
        <v>C.Nhật</v>
      </c>
      <c r="U91" s="138" t="str">
        <f t="shared" si="34"/>
        <v>T.Hai</v>
      </c>
      <c r="V91" s="138" t="str">
        <f t="shared" si="34"/>
        <v>T.Ba</v>
      </c>
      <c r="W91" s="138" t="str">
        <f t="shared" si="34"/>
        <v>T.Tư</v>
      </c>
      <c r="X91" s="138" t="str">
        <f t="shared" si="34"/>
        <v>T.Năm</v>
      </c>
      <c r="Y91" s="138" t="str">
        <f t="shared" si="34"/>
        <v>T.Sáu</v>
      </c>
      <c r="Z91" s="138" t="str">
        <f t="shared" si="34"/>
        <v>T.Bảy</v>
      </c>
      <c r="AA91" s="138" t="str">
        <f t="shared" si="34"/>
        <v>C.Nhật</v>
      </c>
      <c r="AB91" s="138" t="str">
        <f t="shared" si="34"/>
        <v>T.Hai</v>
      </c>
      <c r="AC91" s="138" t="str">
        <f t="shared" si="34"/>
        <v>T.Ba</v>
      </c>
      <c r="AD91" s="138" t="str">
        <f t="shared" si="34"/>
        <v>T.Tư</v>
      </c>
      <c r="AE91" s="138" t="str">
        <f t="shared" si="34"/>
        <v>T.Năm</v>
      </c>
      <c r="AF91" s="138" t="str">
        <f t="shared" si="34"/>
        <v>T.Sáu</v>
      </c>
      <c r="AG91" s="138" t="str">
        <f t="shared" si="34"/>
        <v>T.Bảy</v>
      </c>
      <c r="AH91" s="138" t="str">
        <f t="shared" si="34"/>
        <v>C.Nhật</v>
      </c>
      <c r="AI91" s="138" t="str">
        <f t="shared" si="34"/>
        <v>T.Hai</v>
      </c>
      <c r="AJ91" s="138" t="str">
        <f t="shared" si="34"/>
        <v>T.Ba</v>
      </c>
      <c r="AK91" s="112" t="s">
        <v>16</v>
      </c>
      <c r="AL91" s="112" t="s">
        <v>32</v>
      </c>
      <c r="AM91" s="116" t="s">
        <v>17</v>
      </c>
      <c r="AN91" s="401"/>
      <c r="AO91" s="401"/>
      <c r="AP91" s="401"/>
      <c r="AQ91" s="401"/>
      <c r="AR91" s="401"/>
      <c r="AS91" s="403"/>
      <c r="AT91" s="395"/>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s="78" customFormat="1" ht="12.75" customHeight="1">
      <c r="A92" s="151">
        <v>1</v>
      </c>
      <c r="B92" s="151">
        <v>2</v>
      </c>
      <c r="C92" s="151">
        <v>3</v>
      </c>
      <c r="D92" s="151">
        <v>4</v>
      </c>
      <c r="E92" s="151">
        <v>5</v>
      </c>
      <c r="F92" s="151">
        <v>6</v>
      </c>
      <c r="G92" s="151">
        <v>7</v>
      </c>
      <c r="H92" s="151">
        <v>8</v>
      </c>
      <c r="I92" s="151">
        <v>9</v>
      </c>
      <c r="J92" s="151">
        <v>10</v>
      </c>
      <c r="K92" s="151">
        <v>11</v>
      </c>
      <c r="L92" s="151">
        <v>12</v>
      </c>
      <c r="M92" s="151">
        <v>13</v>
      </c>
      <c r="N92" s="151">
        <v>14</v>
      </c>
      <c r="O92" s="151">
        <v>15</v>
      </c>
      <c r="P92" s="151">
        <v>16</v>
      </c>
      <c r="Q92" s="151">
        <v>17</v>
      </c>
      <c r="R92" s="151">
        <v>18</v>
      </c>
      <c r="S92" s="151">
        <v>19</v>
      </c>
      <c r="T92" s="151">
        <v>20</v>
      </c>
      <c r="U92" s="151">
        <v>21</v>
      </c>
      <c r="V92" s="151">
        <v>22</v>
      </c>
      <c r="W92" s="151">
        <v>23</v>
      </c>
      <c r="X92" s="151">
        <v>24</v>
      </c>
      <c r="Y92" s="151">
        <v>25</v>
      </c>
      <c r="Z92" s="151">
        <v>26</v>
      </c>
      <c r="AA92" s="151">
        <v>27</v>
      </c>
      <c r="AB92" s="151">
        <v>28</v>
      </c>
      <c r="AC92" s="151">
        <v>29</v>
      </c>
      <c r="AD92" s="151">
        <v>30</v>
      </c>
      <c r="AE92" s="151">
        <v>31</v>
      </c>
      <c r="AF92" s="151">
        <v>32</v>
      </c>
      <c r="AG92" s="151">
        <v>33</v>
      </c>
      <c r="AH92" s="151">
        <v>34</v>
      </c>
      <c r="AI92" s="151">
        <v>35</v>
      </c>
      <c r="AJ92" s="151">
        <v>36</v>
      </c>
      <c r="AK92" s="151">
        <v>37</v>
      </c>
      <c r="AL92" s="151">
        <v>38</v>
      </c>
      <c r="AM92" s="151">
        <v>39</v>
      </c>
      <c r="AN92" s="151">
        <v>40</v>
      </c>
      <c r="AO92" s="151">
        <v>41</v>
      </c>
      <c r="AP92" s="151">
        <v>42</v>
      </c>
      <c r="AQ92" s="151">
        <v>43</v>
      </c>
      <c r="AR92" s="151">
        <v>44</v>
      </c>
      <c r="AS92" s="151">
        <v>45</v>
      </c>
      <c r="AT92" s="286"/>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18" customHeight="1">
      <c r="A93" s="386">
        <v>1</v>
      </c>
      <c r="B93" s="386" t="s">
        <v>96</v>
      </c>
      <c r="C93" s="374" t="str">
        <f>VLOOKUP(B93,DS,2,0)</f>
        <v xml:space="preserve"> Lâm Thị Mộng Kiều </v>
      </c>
      <c r="D93" s="376" t="str">
        <f>VLOOKUP(B93,DS,3,0)</f>
        <v>Công nhân</v>
      </c>
      <c r="E93" s="79" t="s">
        <v>33</v>
      </c>
      <c r="F93" s="193"/>
      <c r="G93" s="193">
        <v>8</v>
      </c>
      <c r="H93" s="193">
        <v>8</v>
      </c>
      <c r="I93" s="193">
        <v>8</v>
      </c>
      <c r="J93" s="193">
        <v>8</v>
      </c>
      <c r="K93" s="193">
        <v>8</v>
      </c>
      <c r="L93" s="193">
        <v>8</v>
      </c>
      <c r="M93" s="193"/>
      <c r="N93" s="193">
        <v>8</v>
      </c>
      <c r="O93" s="193">
        <v>8</v>
      </c>
      <c r="P93" s="193">
        <v>8</v>
      </c>
      <c r="Q93" s="193">
        <v>8</v>
      </c>
      <c r="R93" s="193">
        <v>8</v>
      </c>
      <c r="S93" s="193">
        <v>8</v>
      </c>
      <c r="T93" s="193"/>
      <c r="U93" s="193">
        <v>8</v>
      </c>
      <c r="V93" s="193">
        <v>8</v>
      </c>
      <c r="W93" s="193">
        <v>8</v>
      </c>
      <c r="X93" s="193">
        <v>8</v>
      </c>
      <c r="Y93" s="193">
        <v>8</v>
      </c>
      <c r="Z93" s="193">
        <v>8</v>
      </c>
      <c r="AA93" s="193"/>
      <c r="AB93" s="193">
        <v>8</v>
      </c>
      <c r="AC93" s="193">
        <v>8</v>
      </c>
      <c r="AD93" s="193">
        <v>8</v>
      </c>
      <c r="AE93" s="193">
        <v>8</v>
      </c>
      <c r="AF93" s="193">
        <v>8</v>
      </c>
      <c r="AG93" s="193">
        <v>8</v>
      </c>
      <c r="AH93" s="193"/>
      <c r="AI93" s="193">
        <v>8</v>
      </c>
      <c r="AJ93" s="193">
        <v>8</v>
      </c>
      <c r="AK93" s="378">
        <f t="shared" ref="AK93" si="35">((SUM(F93:AJ93))/8)-(SUMIF($F$6:$AJ$6,"C.Nhật",F93:AJ93)/8)</f>
        <v>26</v>
      </c>
      <c r="AL93" s="378">
        <f t="shared" ref="AL93" si="36">SUM(F94:AJ94)/8*1.5</f>
        <v>0</v>
      </c>
      <c r="AM93" s="380">
        <f t="shared" ref="AM93" si="37">SUMIF($F$6:$AJ$6,"C.Nhật",$F93:$AJ94)/8*2</f>
        <v>0</v>
      </c>
      <c r="AN93" s="382">
        <f t="shared" ref="AN93:AN153" si="38">SUM(AK93:AM94)</f>
        <v>26</v>
      </c>
      <c r="AO93" s="384">
        <v>0</v>
      </c>
      <c r="AP93" s="382"/>
      <c r="AQ93" s="382"/>
      <c r="AR93" s="382"/>
      <c r="AS93" s="372"/>
      <c r="AT93" s="286"/>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8" customHeight="1">
      <c r="A94" s="387"/>
      <c r="B94" s="387"/>
      <c r="C94" s="375"/>
      <c r="D94" s="377"/>
      <c r="E94" s="81" t="s">
        <v>32</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c r="AH94" s="194"/>
      <c r="AI94" s="194"/>
      <c r="AJ94" s="194"/>
      <c r="AK94" s="379"/>
      <c r="AL94" s="379"/>
      <c r="AM94" s="381"/>
      <c r="AN94" s="383"/>
      <c r="AO94" s="385"/>
      <c r="AP94" s="383"/>
      <c r="AQ94" s="383"/>
      <c r="AR94" s="383"/>
      <c r="AS94" s="373"/>
      <c r="AT94" s="286"/>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f>A93+1</f>
        <v>2</v>
      </c>
      <c r="B95" s="386" t="s">
        <v>97</v>
      </c>
      <c r="C95" s="374" t="str">
        <f>VLOOKUP(B95,DS,2,0)</f>
        <v>Huỳnh Thị Hường</v>
      </c>
      <c r="D95" s="376" t="str">
        <f>VLOOKUP(B95,DS,3,0)</f>
        <v>Công nhân</v>
      </c>
      <c r="E95" s="79" t="s">
        <v>33</v>
      </c>
      <c r="F95" s="193"/>
      <c r="G95" s="193">
        <v>8</v>
      </c>
      <c r="H95" s="193">
        <v>8</v>
      </c>
      <c r="I95" s="193">
        <v>8</v>
      </c>
      <c r="J95" s="193">
        <v>8</v>
      </c>
      <c r="K95" s="193">
        <v>8</v>
      </c>
      <c r="L95" s="193">
        <v>8</v>
      </c>
      <c r="M95" s="193"/>
      <c r="N95" s="193">
        <v>8</v>
      </c>
      <c r="O95" s="193">
        <v>8</v>
      </c>
      <c r="P95" s="193">
        <v>8</v>
      </c>
      <c r="Q95" s="193">
        <v>8</v>
      </c>
      <c r="R95" s="193">
        <v>8</v>
      </c>
      <c r="S95" s="193">
        <v>8</v>
      </c>
      <c r="T95" s="193"/>
      <c r="U95" s="193">
        <v>8</v>
      </c>
      <c r="V95" s="193">
        <v>8</v>
      </c>
      <c r="W95" s="193">
        <v>8</v>
      </c>
      <c r="X95" s="193">
        <v>8</v>
      </c>
      <c r="Y95" s="193">
        <v>8</v>
      </c>
      <c r="Z95" s="193">
        <v>8</v>
      </c>
      <c r="AA95" s="193"/>
      <c r="AB95" s="193">
        <v>8</v>
      </c>
      <c r="AC95" s="193">
        <v>8</v>
      </c>
      <c r="AD95" s="193">
        <v>8</v>
      </c>
      <c r="AE95" s="193">
        <v>8</v>
      </c>
      <c r="AF95" s="193">
        <v>8</v>
      </c>
      <c r="AG95" s="193">
        <v>8</v>
      </c>
      <c r="AH95" s="193"/>
      <c r="AI95" s="193">
        <v>8</v>
      </c>
      <c r="AJ95" s="193">
        <v>8</v>
      </c>
      <c r="AK95" s="378">
        <f t="shared" ref="AK95" si="39">((SUM(F95:AJ95))/8)-(SUMIF($F$6:$AJ$6,"C.Nhật",F95:AJ95)/8)</f>
        <v>26</v>
      </c>
      <c r="AL95" s="378">
        <f t="shared" ref="AL95" si="40">SUM(F96:AJ96)/8*1.5</f>
        <v>0</v>
      </c>
      <c r="AM95" s="380">
        <f t="shared" ref="AM95" si="41">SUMIF($F$6:$AJ$6,"C.Nhật",$F95:$AJ96)/8*2</f>
        <v>0</v>
      </c>
      <c r="AN95" s="382">
        <f t="shared" si="38"/>
        <v>26</v>
      </c>
      <c r="AO95" s="384">
        <v>0</v>
      </c>
      <c r="AP95" s="382"/>
      <c r="AQ95" s="382"/>
      <c r="AR95" s="382"/>
      <c r="AS95" s="372"/>
      <c r="AT95" s="286"/>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c r="AK96" s="379"/>
      <c r="AL96" s="379"/>
      <c r="AM96" s="381"/>
      <c r="AN96" s="383"/>
      <c r="AO96" s="385"/>
      <c r="AP96" s="383"/>
      <c r="AQ96" s="383"/>
      <c r="AR96" s="383"/>
      <c r="AS96" s="373"/>
      <c r="AT96" s="286"/>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 t="shared" ref="A97" si="42">A95+1</f>
        <v>3</v>
      </c>
      <c r="B97" s="386" t="s">
        <v>98</v>
      </c>
      <c r="C97" s="374" t="str">
        <f>VLOOKUP(B97,DS,2,0)</f>
        <v>Nguyễn Thị Rong</v>
      </c>
      <c r="D97" s="376" t="str">
        <f>VLOOKUP(B97,DS,3,0)</f>
        <v>Công nhân</v>
      </c>
      <c r="E97" s="79" t="s">
        <v>33</v>
      </c>
      <c r="F97" s="193"/>
      <c r="G97" s="193">
        <v>8</v>
      </c>
      <c r="H97" s="193">
        <v>8</v>
      </c>
      <c r="I97" s="193">
        <v>8</v>
      </c>
      <c r="J97" s="193">
        <v>8</v>
      </c>
      <c r="K97" s="193">
        <v>8</v>
      </c>
      <c r="L97" s="193">
        <v>8</v>
      </c>
      <c r="M97" s="193"/>
      <c r="N97" s="193">
        <v>8</v>
      </c>
      <c r="O97" s="193">
        <v>8</v>
      </c>
      <c r="P97" s="193">
        <v>8</v>
      </c>
      <c r="Q97" s="193">
        <v>8</v>
      </c>
      <c r="R97" s="193">
        <v>8</v>
      </c>
      <c r="S97" s="193">
        <v>8</v>
      </c>
      <c r="T97" s="193"/>
      <c r="U97" s="193">
        <v>8</v>
      </c>
      <c r="V97" s="193">
        <v>8</v>
      </c>
      <c r="W97" s="193">
        <v>8</v>
      </c>
      <c r="X97" s="193">
        <v>8</v>
      </c>
      <c r="Y97" s="193">
        <v>8</v>
      </c>
      <c r="Z97" s="193">
        <v>8</v>
      </c>
      <c r="AA97" s="193"/>
      <c r="AB97" s="193">
        <v>8</v>
      </c>
      <c r="AC97" s="193">
        <v>8</v>
      </c>
      <c r="AD97" s="193">
        <v>8</v>
      </c>
      <c r="AE97" s="193">
        <v>8</v>
      </c>
      <c r="AF97" s="193">
        <v>8</v>
      </c>
      <c r="AG97" s="193">
        <v>8</v>
      </c>
      <c r="AH97" s="193"/>
      <c r="AI97" s="193">
        <v>8</v>
      </c>
      <c r="AJ97" s="193">
        <v>8</v>
      </c>
      <c r="AK97" s="378">
        <f t="shared" ref="AK97" si="43">((SUM(F97:AJ97))/8)-(SUMIF($F$6:$AJ$6,"C.Nhật",F97:AJ97)/8)</f>
        <v>26</v>
      </c>
      <c r="AL97" s="378">
        <f t="shared" ref="AL97" si="44">SUM(F98:AJ98)/8*1.5</f>
        <v>0</v>
      </c>
      <c r="AM97" s="380">
        <f t="shared" ref="AM97" si="45">SUMIF($F$6:$AJ$6,"C.Nhật",$F97:$AJ98)/8*2</f>
        <v>0</v>
      </c>
      <c r="AN97" s="382">
        <f t="shared" si="38"/>
        <v>26</v>
      </c>
      <c r="AO97" s="384">
        <v>0</v>
      </c>
      <c r="AP97" s="382"/>
      <c r="AQ97" s="382"/>
      <c r="AR97" s="382"/>
      <c r="AS97" s="372"/>
      <c r="AT97" s="286"/>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c r="AK98" s="379"/>
      <c r="AL98" s="379"/>
      <c r="AM98" s="381"/>
      <c r="AN98" s="383"/>
      <c r="AO98" s="385"/>
      <c r="AP98" s="383"/>
      <c r="AQ98" s="383"/>
      <c r="AR98" s="383"/>
      <c r="AS98" s="373"/>
      <c r="AT98" s="286"/>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 t="shared" ref="A99" si="46">A97+1</f>
        <v>4</v>
      </c>
      <c r="B99" s="386" t="s">
        <v>99</v>
      </c>
      <c r="C99" s="374" t="str">
        <f>VLOOKUP(B99,DS,2,0)</f>
        <v>Sơn Thị Nil</v>
      </c>
      <c r="D99" s="376" t="str">
        <f>VLOOKUP(B99,DS,3,0)</f>
        <v>Công nhân</v>
      </c>
      <c r="E99" s="79" t="s">
        <v>33</v>
      </c>
      <c r="F99" s="193"/>
      <c r="G99" s="193">
        <v>8</v>
      </c>
      <c r="H99" s="193">
        <v>8</v>
      </c>
      <c r="I99" s="193">
        <v>8</v>
      </c>
      <c r="J99" s="193">
        <v>8</v>
      </c>
      <c r="K99" s="193">
        <v>8</v>
      </c>
      <c r="L99" s="193">
        <v>8</v>
      </c>
      <c r="M99" s="193"/>
      <c r="N99" s="193">
        <v>8</v>
      </c>
      <c r="O99" s="193">
        <v>8</v>
      </c>
      <c r="P99" s="193">
        <v>8</v>
      </c>
      <c r="Q99" s="193">
        <v>8</v>
      </c>
      <c r="R99" s="193">
        <v>8</v>
      </c>
      <c r="S99" s="193">
        <v>8</v>
      </c>
      <c r="T99" s="193"/>
      <c r="U99" s="193">
        <v>8</v>
      </c>
      <c r="V99" s="193">
        <v>8</v>
      </c>
      <c r="W99" s="193">
        <v>8</v>
      </c>
      <c r="X99" s="193">
        <v>8</v>
      </c>
      <c r="Y99" s="193">
        <v>8</v>
      </c>
      <c r="Z99" s="193">
        <v>8</v>
      </c>
      <c r="AA99" s="193"/>
      <c r="AB99" s="193">
        <v>8</v>
      </c>
      <c r="AC99" s="193">
        <v>8</v>
      </c>
      <c r="AD99" s="193">
        <v>8</v>
      </c>
      <c r="AE99" s="193">
        <v>8</v>
      </c>
      <c r="AF99" s="193">
        <v>8</v>
      </c>
      <c r="AG99" s="193">
        <v>8</v>
      </c>
      <c r="AH99" s="193"/>
      <c r="AI99" s="193">
        <v>8</v>
      </c>
      <c r="AJ99" s="193">
        <v>8</v>
      </c>
      <c r="AK99" s="378">
        <f t="shared" ref="AK99" si="47">((SUM(F99:AJ99))/8)-(SUMIF($F$6:$AJ$6,"C.Nhật",F99:AJ99)/8)</f>
        <v>26</v>
      </c>
      <c r="AL99" s="378">
        <f t="shared" ref="AL99" si="48">SUM(F100:AJ100)/8*1.5</f>
        <v>0</v>
      </c>
      <c r="AM99" s="380">
        <f t="shared" ref="AM99" si="49">SUMIF($F$6:$AJ$6,"C.Nhật",$F99:$AJ100)/8*2</f>
        <v>0</v>
      </c>
      <c r="AN99" s="382">
        <f t="shared" si="38"/>
        <v>26</v>
      </c>
      <c r="AO99" s="384">
        <v>0</v>
      </c>
      <c r="AP99" s="382"/>
      <c r="AQ99" s="382"/>
      <c r="AR99" s="382"/>
      <c r="AS99" s="372"/>
      <c r="AT99" s="286"/>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c r="AK100" s="379"/>
      <c r="AL100" s="379"/>
      <c r="AM100" s="381"/>
      <c r="AN100" s="383"/>
      <c r="AO100" s="385"/>
      <c r="AP100" s="383"/>
      <c r="AQ100" s="383"/>
      <c r="AR100" s="383"/>
      <c r="AS100" s="373"/>
      <c r="AT100" s="286"/>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 t="shared" ref="A101" si="50">A99+1</f>
        <v>5</v>
      </c>
      <c r="B101" s="386" t="s">
        <v>100</v>
      </c>
      <c r="C101" s="374" t="str">
        <f>VLOOKUP(B101,DS,2,0)</f>
        <v>Huỳnh Thị Bé Tha</v>
      </c>
      <c r="D101" s="376" t="str">
        <f>VLOOKUP(B101,DS,3,0)</f>
        <v>Công nhân</v>
      </c>
      <c r="E101" s="79" t="s">
        <v>33</v>
      </c>
      <c r="F101" s="193"/>
      <c r="G101" s="193">
        <v>8</v>
      </c>
      <c r="H101" s="193">
        <v>8</v>
      </c>
      <c r="I101" s="193">
        <v>8</v>
      </c>
      <c r="J101" s="193">
        <v>8</v>
      </c>
      <c r="K101" s="193">
        <v>8</v>
      </c>
      <c r="L101" s="193">
        <v>8</v>
      </c>
      <c r="M101" s="193"/>
      <c r="N101" s="193">
        <v>8</v>
      </c>
      <c r="O101" s="193">
        <v>8</v>
      </c>
      <c r="P101" s="193">
        <v>8</v>
      </c>
      <c r="Q101" s="193">
        <v>8</v>
      </c>
      <c r="R101" s="193">
        <v>8</v>
      </c>
      <c r="S101" s="193">
        <v>8</v>
      </c>
      <c r="T101" s="193"/>
      <c r="U101" s="193">
        <v>8</v>
      </c>
      <c r="V101" s="193">
        <v>8</v>
      </c>
      <c r="W101" s="193">
        <v>8</v>
      </c>
      <c r="X101" s="193">
        <v>8</v>
      </c>
      <c r="Y101" s="193">
        <v>8</v>
      </c>
      <c r="Z101" s="193">
        <v>8</v>
      </c>
      <c r="AA101" s="193"/>
      <c r="AB101" s="193">
        <v>8</v>
      </c>
      <c r="AC101" s="193">
        <v>8</v>
      </c>
      <c r="AD101" s="193">
        <v>8</v>
      </c>
      <c r="AE101" s="193">
        <v>8</v>
      </c>
      <c r="AF101" s="193">
        <v>8</v>
      </c>
      <c r="AG101" s="193">
        <v>8</v>
      </c>
      <c r="AH101" s="193"/>
      <c r="AI101" s="193">
        <v>8</v>
      </c>
      <c r="AJ101" s="193">
        <v>8</v>
      </c>
      <c r="AK101" s="378">
        <f t="shared" ref="AK101" si="51">((SUM(F101:AJ101))/8)-(SUMIF($F$6:$AJ$6,"C.Nhật",F101:AJ101)/8)</f>
        <v>26</v>
      </c>
      <c r="AL101" s="378">
        <f t="shared" ref="AL101" si="52">SUM(F102:AJ102)/8*1.5</f>
        <v>0</v>
      </c>
      <c r="AM101" s="380">
        <f t="shared" ref="AM101" si="53">SUMIF($F$6:$AJ$6,"C.Nhật",$F101:$AJ102)/8*2</f>
        <v>0</v>
      </c>
      <c r="AN101" s="382">
        <f t="shared" si="38"/>
        <v>26</v>
      </c>
      <c r="AO101" s="384">
        <v>0</v>
      </c>
      <c r="AP101" s="382"/>
      <c r="AQ101" s="382"/>
      <c r="AR101" s="382"/>
      <c r="AS101" s="372"/>
      <c r="AT101" s="286"/>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c r="AK102" s="379"/>
      <c r="AL102" s="379"/>
      <c r="AM102" s="381"/>
      <c r="AN102" s="383"/>
      <c r="AO102" s="385"/>
      <c r="AP102" s="383"/>
      <c r="AQ102" s="383"/>
      <c r="AR102" s="383"/>
      <c r="AS102" s="373"/>
      <c r="AT102" s="286"/>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 t="shared" ref="A103" si="54">A101+1</f>
        <v>6</v>
      </c>
      <c r="B103" s="386" t="s">
        <v>101</v>
      </c>
      <c r="C103" s="374" t="str">
        <f>VLOOKUP(B103,DS,2,0)</f>
        <v>Huỳnh Thị Bé Thi</v>
      </c>
      <c r="D103" s="376" t="str">
        <f>VLOOKUP(B103,DS,3,0)</f>
        <v>Công nhân</v>
      </c>
      <c r="E103" s="79" t="s">
        <v>33</v>
      </c>
      <c r="F103" s="193"/>
      <c r="G103" s="193">
        <v>8</v>
      </c>
      <c r="H103" s="193">
        <v>8</v>
      </c>
      <c r="I103" s="193">
        <v>8</v>
      </c>
      <c r="J103" s="193">
        <v>8</v>
      </c>
      <c r="K103" s="193">
        <v>8</v>
      </c>
      <c r="L103" s="193">
        <v>8</v>
      </c>
      <c r="M103" s="193"/>
      <c r="N103" s="193">
        <v>8</v>
      </c>
      <c r="O103" s="193">
        <v>8</v>
      </c>
      <c r="P103" s="193">
        <v>8</v>
      </c>
      <c r="Q103" s="193">
        <v>8</v>
      </c>
      <c r="R103" s="193">
        <v>8</v>
      </c>
      <c r="S103" s="193">
        <v>8</v>
      </c>
      <c r="T103" s="193"/>
      <c r="U103" s="193">
        <v>8</v>
      </c>
      <c r="V103" s="193">
        <v>8</v>
      </c>
      <c r="W103" s="193">
        <v>8</v>
      </c>
      <c r="X103" s="193">
        <v>8</v>
      </c>
      <c r="Y103" s="193">
        <v>8</v>
      </c>
      <c r="Z103" s="193">
        <v>8</v>
      </c>
      <c r="AA103" s="193"/>
      <c r="AB103" s="193">
        <v>8</v>
      </c>
      <c r="AC103" s="193">
        <v>8</v>
      </c>
      <c r="AD103" s="193">
        <v>8</v>
      </c>
      <c r="AE103" s="193">
        <v>8</v>
      </c>
      <c r="AF103" s="193">
        <v>8</v>
      </c>
      <c r="AG103" s="193">
        <v>8</v>
      </c>
      <c r="AH103" s="193"/>
      <c r="AI103" s="193">
        <v>8</v>
      </c>
      <c r="AJ103" s="193">
        <v>8</v>
      </c>
      <c r="AK103" s="378">
        <f t="shared" ref="AK103" si="55">((SUM(F103:AJ103))/8)-(SUMIF($F$6:$AJ$6,"C.Nhật",F103:AJ103)/8)</f>
        <v>26</v>
      </c>
      <c r="AL103" s="378">
        <f t="shared" ref="AL103" si="56">SUM(F104:AJ104)/8*1.5</f>
        <v>0</v>
      </c>
      <c r="AM103" s="380">
        <f t="shared" ref="AM103" si="57">SUMIF($F$6:$AJ$6,"C.Nhật",$F103:$AJ104)/8*2</f>
        <v>0</v>
      </c>
      <c r="AN103" s="382">
        <f t="shared" si="38"/>
        <v>26</v>
      </c>
      <c r="AO103" s="384">
        <v>0</v>
      </c>
      <c r="AP103" s="382"/>
      <c r="AQ103" s="382"/>
      <c r="AR103" s="382"/>
      <c r="AS103" s="372"/>
      <c r="AT103" s="286"/>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c r="AK104" s="379"/>
      <c r="AL104" s="379"/>
      <c r="AM104" s="381"/>
      <c r="AN104" s="383"/>
      <c r="AO104" s="385"/>
      <c r="AP104" s="383"/>
      <c r="AQ104" s="383"/>
      <c r="AR104" s="383"/>
      <c r="AS104" s="373"/>
      <c r="AT104" s="286"/>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 t="shared" ref="A105" si="58">A103+1</f>
        <v>7</v>
      </c>
      <c r="B105" s="386" t="s">
        <v>102</v>
      </c>
      <c r="C105" s="374" t="str">
        <f>VLOOKUP(B105,DS,2,0)</f>
        <v>Nguyễn Thị Kim Hồng</v>
      </c>
      <c r="D105" s="376" t="str">
        <f>VLOOKUP(B105,DS,3,0)</f>
        <v>Công nhân</v>
      </c>
      <c r="E105" s="79" t="s">
        <v>33</v>
      </c>
      <c r="F105" s="193"/>
      <c r="G105" s="193">
        <v>8</v>
      </c>
      <c r="H105" s="193">
        <v>8</v>
      </c>
      <c r="I105" s="193">
        <v>8</v>
      </c>
      <c r="J105" s="193">
        <v>8</v>
      </c>
      <c r="K105" s="193">
        <v>8</v>
      </c>
      <c r="L105" s="193">
        <v>8</v>
      </c>
      <c r="M105" s="193"/>
      <c r="N105" s="193">
        <v>8</v>
      </c>
      <c r="O105" s="193">
        <v>8</v>
      </c>
      <c r="P105" s="193">
        <v>8</v>
      </c>
      <c r="Q105" s="193">
        <v>8</v>
      </c>
      <c r="R105" s="193">
        <v>8</v>
      </c>
      <c r="S105" s="193">
        <v>8</v>
      </c>
      <c r="T105" s="193"/>
      <c r="U105" s="193">
        <v>8</v>
      </c>
      <c r="V105" s="193">
        <v>8</v>
      </c>
      <c r="W105" s="193">
        <v>8</v>
      </c>
      <c r="X105" s="193">
        <v>8</v>
      </c>
      <c r="Y105" s="193">
        <v>8</v>
      </c>
      <c r="Z105" s="193">
        <v>8</v>
      </c>
      <c r="AA105" s="193"/>
      <c r="AB105" s="193">
        <v>8</v>
      </c>
      <c r="AC105" s="193">
        <v>8</v>
      </c>
      <c r="AD105" s="193">
        <v>8</v>
      </c>
      <c r="AE105" s="193">
        <v>8</v>
      </c>
      <c r="AF105" s="193">
        <v>8</v>
      </c>
      <c r="AG105" s="193">
        <v>8</v>
      </c>
      <c r="AH105" s="193"/>
      <c r="AI105" s="193">
        <v>8</v>
      </c>
      <c r="AJ105" s="193">
        <v>8</v>
      </c>
      <c r="AK105" s="378">
        <f t="shared" ref="AK105" si="59">((SUM(F105:AJ105))/8)-(SUMIF($F$6:$AJ$6,"C.Nhật",F105:AJ105)/8)</f>
        <v>26</v>
      </c>
      <c r="AL105" s="378">
        <f t="shared" ref="AL105" si="60">SUM(F106:AJ106)/8*1.5</f>
        <v>0</v>
      </c>
      <c r="AM105" s="380">
        <f t="shared" ref="AM105" si="61">SUMIF($F$6:$AJ$6,"C.Nhật",$F105:$AJ106)/8*2</f>
        <v>0</v>
      </c>
      <c r="AN105" s="382">
        <f t="shared" si="38"/>
        <v>26</v>
      </c>
      <c r="AO105" s="384">
        <v>0</v>
      </c>
      <c r="AP105" s="382"/>
      <c r="AQ105" s="382"/>
      <c r="AR105" s="382"/>
      <c r="AS105" s="372"/>
      <c r="AT105" s="286"/>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379"/>
      <c r="AL106" s="379"/>
      <c r="AM106" s="381"/>
      <c r="AN106" s="383"/>
      <c r="AO106" s="385"/>
      <c r="AP106" s="383"/>
      <c r="AQ106" s="383"/>
      <c r="AR106" s="383"/>
      <c r="AS106" s="373"/>
      <c r="AT106" s="286"/>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 t="shared" ref="A107" si="62">A105+1</f>
        <v>8</v>
      </c>
      <c r="B107" s="386" t="s">
        <v>103</v>
      </c>
      <c r="C107" s="374" t="str">
        <f>VLOOKUP(B107,DS,2,0)</f>
        <v>Nguyễn Thị Lựu</v>
      </c>
      <c r="D107" s="376" t="str">
        <f>VLOOKUP(B107,DS,3,0)</f>
        <v>Công nhân</v>
      </c>
      <c r="E107" s="79" t="s">
        <v>33</v>
      </c>
      <c r="F107" s="193"/>
      <c r="G107" s="193">
        <v>8</v>
      </c>
      <c r="H107" s="193">
        <v>8</v>
      </c>
      <c r="I107" s="193">
        <v>8</v>
      </c>
      <c r="J107" s="193">
        <v>8</v>
      </c>
      <c r="K107" s="193">
        <v>8</v>
      </c>
      <c r="L107" s="193">
        <v>8</v>
      </c>
      <c r="M107" s="193"/>
      <c r="N107" s="193">
        <v>8</v>
      </c>
      <c r="O107" s="193">
        <v>8</v>
      </c>
      <c r="P107" s="193">
        <v>8</v>
      </c>
      <c r="Q107" s="193">
        <v>8</v>
      </c>
      <c r="R107" s="193">
        <v>8</v>
      </c>
      <c r="S107" s="193">
        <v>8</v>
      </c>
      <c r="T107" s="193"/>
      <c r="U107" s="193">
        <v>8</v>
      </c>
      <c r="V107" s="193">
        <v>8</v>
      </c>
      <c r="W107" s="193">
        <v>8</v>
      </c>
      <c r="X107" s="193">
        <v>8</v>
      </c>
      <c r="Y107" s="193">
        <v>8</v>
      </c>
      <c r="Z107" s="193">
        <v>8</v>
      </c>
      <c r="AA107" s="193"/>
      <c r="AB107" s="193">
        <v>8</v>
      </c>
      <c r="AC107" s="193">
        <v>8</v>
      </c>
      <c r="AD107" s="193">
        <v>8</v>
      </c>
      <c r="AE107" s="193">
        <v>8</v>
      </c>
      <c r="AF107" s="193">
        <v>8</v>
      </c>
      <c r="AG107" s="193">
        <v>8</v>
      </c>
      <c r="AH107" s="193"/>
      <c r="AI107" s="193">
        <v>8</v>
      </c>
      <c r="AJ107" s="193">
        <v>8</v>
      </c>
      <c r="AK107" s="378">
        <f t="shared" ref="AK107" si="63">((SUM(F107:AJ107))/8)-(SUMIF($F$6:$AJ$6,"C.Nhật",F107:AJ107)/8)</f>
        <v>26</v>
      </c>
      <c r="AL107" s="378">
        <f t="shared" ref="AL107" si="64">SUM(F108:AJ108)/8*1.5</f>
        <v>0</v>
      </c>
      <c r="AM107" s="380">
        <f t="shared" ref="AM107" si="65">SUMIF($F$6:$AJ$6,"C.Nhật",$F107:$AJ108)/8*2</f>
        <v>0</v>
      </c>
      <c r="AN107" s="382">
        <f t="shared" si="38"/>
        <v>26</v>
      </c>
      <c r="AO107" s="384">
        <v>0</v>
      </c>
      <c r="AP107" s="382"/>
      <c r="AQ107" s="382"/>
      <c r="AR107" s="382"/>
      <c r="AS107" s="372"/>
      <c r="AT107" s="286"/>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c r="AK108" s="379"/>
      <c r="AL108" s="379"/>
      <c r="AM108" s="381"/>
      <c r="AN108" s="383"/>
      <c r="AO108" s="385"/>
      <c r="AP108" s="383"/>
      <c r="AQ108" s="383"/>
      <c r="AR108" s="383"/>
      <c r="AS108" s="373"/>
      <c r="AT108" s="286"/>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f t="shared" ref="A109" si="66">A107+1</f>
        <v>9</v>
      </c>
      <c r="B109" s="386" t="s">
        <v>104</v>
      </c>
      <c r="C109" s="374" t="str">
        <f>VLOOKUP(B109,DS,2,0)</f>
        <v>Lý Thị Được</v>
      </c>
      <c r="D109" s="376" t="str">
        <f>VLOOKUP(B109,DS,3,0)</f>
        <v>Công nhân</v>
      </c>
      <c r="E109" s="79" t="s">
        <v>33</v>
      </c>
      <c r="F109" s="193"/>
      <c r="G109" s="193">
        <v>8</v>
      </c>
      <c r="H109" s="193">
        <v>8</v>
      </c>
      <c r="I109" s="193">
        <v>8</v>
      </c>
      <c r="J109" s="193">
        <v>8</v>
      </c>
      <c r="K109" s="193">
        <v>8</v>
      </c>
      <c r="L109" s="193">
        <v>8</v>
      </c>
      <c r="M109" s="193"/>
      <c r="N109" s="193">
        <v>8</v>
      </c>
      <c r="O109" s="193">
        <v>8</v>
      </c>
      <c r="P109" s="193">
        <v>8</v>
      </c>
      <c r="Q109" s="193">
        <v>8</v>
      </c>
      <c r="R109" s="193">
        <v>8</v>
      </c>
      <c r="S109" s="193">
        <v>8</v>
      </c>
      <c r="T109" s="193"/>
      <c r="U109" s="193">
        <v>8</v>
      </c>
      <c r="V109" s="193">
        <v>8</v>
      </c>
      <c r="W109" s="193">
        <v>8</v>
      </c>
      <c r="X109" s="193">
        <v>8</v>
      </c>
      <c r="Y109" s="193">
        <v>8</v>
      </c>
      <c r="Z109" s="193">
        <v>8</v>
      </c>
      <c r="AA109" s="193"/>
      <c r="AB109" s="193">
        <v>8</v>
      </c>
      <c r="AC109" s="193">
        <v>8</v>
      </c>
      <c r="AD109" s="193">
        <v>8</v>
      </c>
      <c r="AE109" s="193">
        <v>8</v>
      </c>
      <c r="AF109" s="193">
        <v>8</v>
      </c>
      <c r="AG109" s="193">
        <v>8</v>
      </c>
      <c r="AH109" s="193"/>
      <c r="AI109" s="193">
        <v>8</v>
      </c>
      <c r="AJ109" s="193">
        <v>8</v>
      </c>
      <c r="AK109" s="378">
        <f t="shared" ref="AK109" si="67">((SUM(F109:AJ109))/8)-(SUMIF($F$6:$AJ$6,"C.Nhật",F109:AJ109)/8)</f>
        <v>26</v>
      </c>
      <c r="AL109" s="378">
        <f t="shared" ref="AL109" si="68">SUM(F110:AJ110)/8*1.5</f>
        <v>0</v>
      </c>
      <c r="AM109" s="380">
        <f t="shared" ref="AM109" si="69">SUMIF($F$6:$AJ$6,"C.Nhật",$F109:$AJ110)/8*2</f>
        <v>0</v>
      </c>
      <c r="AN109" s="382">
        <f t="shared" si="38"/>
        <v>26</v>
      </c>
      <c r="AO109" s="384">
        <v>0</v>
      </c>
      <c r="AP109" s="382"/>
      <c r="AQ109" s="382"/>
      <c r="AR109" s="382"/>
      <c r="AS109" s="372"/>
      <c r="AT109" s="286"/>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379"/>
      <c r="AL110" s="379"/>
      <c r="AM110" s="381"/>
      <c r="AN110" s="383"/>
      <c r="AO110" s="385"/>
      <c r="AP110" s="383"/>
      <c r="AQ110" s="383"/>
      <c r="AR110" s="383"/>
      <c r="AS110" s="373"/>
      <c r="AT110" s="286"/>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 t="shared" ref="A111" si="70">A109+1</f>
        <v>10</v>
      </c>
      <c r="B111" s="386" t="s">
        <v>105</v>
      </c>
      <c r="C111" s="374" t="str">
        <f>VLOOKUP(B111,DS,2,0)</f>
        <v>Lý La Quan</v>
      </c>
      <c r="D111" s="376" t="str">
        <f>VLOOKUP(B111,DS,3,0)</f>
        <v>Công nhân</v>
      </c>
      <c r="E111" s="79" t="s">
        <v>33</v>
      </c>
      <c r="F111" s="193"/>
      <c r="G111" s="193">
        <v>8</v>
      </c>
      <c r="H111" s="193">
        <v>8</v>
      </c>
      <c r="I111" s="193">
        <v>8</v>
      </c>
      <c r="J111" s="193">
        <v>8</v>
      </c>
      <c r="K111" s="193">
        <v>8</v>
      </c>
      <c r="L111" s="193">
        <v>8</v>
      </c>
      <c r="M111" s="193"/>
      <c r="N111" s="193">
        <v>8</v>
      </c>
      <c r="O111" s="193">
        <v>8</v>
      </c>
      <c r="P111" s="193">
        <v>8</v>
      </c>
      <c r="Q111" s="193">
        <v>8</v>
      </c>
      <c r="R111" s="193">
        <v>8</v>
      </c>
      <c r="S111" s="193">
        <v>8</v>
      </c>
      <c r="T111" s="193"/>
      <c r="U111" s="193">
        <v>8</v>
      </c>
      <c r="V111" s="193">
        <v>8</v>
      </c>
      <c r="W111" s="193">
        <v>8</v>
      </c>
      <c r="X111" s="193">
        <v>8</v>
      </c>
      <c r="Y111" s="193">
        <v>8</v>
      </c>
      <c r="Z111" s="193">
        <v>8</v>
      </c>
      <c r="AA111" s="193"/>
      <c r="AB111" s="193">
        <v>8</v>
      </c>
      <c r="AC111" s="193">
        <v>8</v>
      </c>
      <c r="AD111" s="193">
        <v>8</v>
      </c>
      <c r="AE111" s="193">
        <v>8</v>
      </c>
      <c r="AF111" s="193">
        <v>8</v>
      </c>
      <c r="AG111" s="193">
        <v>8</v>
      </c>
      <c r="AH111" s="193"/>
      <c r="AI111" s="193">
        <v>8</v>
      </c>
      <c r="AJ111" s="193">
        <v>8</v>
      </c>
      <c r="AK111" s="378">
        <f t="shared" ref="AK111" si="71">((SUM(F111:AJ111))/8)-(SUMIF($F$6:$AJ$6,"C.Nhật",F111:AJ111)/8)</f>
        <v>26</v>
      </c>
      <c r="AL111" s="378">
        <f t="shared" ref="AL111" si="72">SUM(F112:AJ112)/8*1.5</f>
        <v>0</v>
      </c>
      <c r="AM111" s="380">
        <f t="shared" ref="AM111" si="73">SUMIF($F$6:$AJ$6,"C.Nhật",$F111:$AJ112)/8*2</f>
        <v>0</v>
      </c>
      <c r="AN111" s="382">
        <f t="shared" si="38"/>
        <v>26</v>
      </c>
      <c r="AO111" s="384">
        <v>0</v>
      </c>
      <c r="AP111" s="382"/>
      <c r="AQ111" s="382"/>
      <c r="AR111" s="382"/>
      <c r="AS111" s="372"/>
      <c r="AT111" s="286"/>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379"/>
      <c r="AL112" s="379"/>
      <c r="AM112" s="381"/>
      <c r="AN112" s="383"/>
      <c r="AO112" s="385"/>
      <c r="AP112" s="383"/>
      <c r="AQ112" s="383"/>
      <c r="AR112" s="383"/>
      <c r="AS112" s="373"/>
      <c r="AT112" s="286"/>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 t="shared" ref="A113" si="74">A111+1</f>
        <v>11</v>
      </c>
      <c r="B113" s="386" t="s">
        <v>106</v>
      </c>
      <c r="C113" s="374" t="str">
        <f>VLOOKUP(B113,DS,2,0)</f>
        <v>Trà Thị Soi</v>
      </c>
      <c r="D113" s="376" t="str">
        <f>VLOOKUP(B113,DS,3,0)</f>
        <v>Công nhân</v>
      </c>
      <c r="E113" s="79" t="s">
        <v>33</v>
      </c>
      <c r="F113" s="193"/>
      <c r="G113" s="193">
        <v>8</v>
      </c>
      <c r="H113" s="193">
        <v>8</v>
      </c>
      <c r="I113" s="193">
        <v>8</v>
      </c>
      <c r="J113" s="193">
        <v>8</v>
      </c>
      <c r="K113" s="193">
        <v>8</v>
      </c>
      <c r="L113" s="193">
        <v>8</v>
      </c>
      <c r="M113" s="193"/>
      <c r="N113" s="193">
        <v>8</v>
      </c>
      <c r="O113" s="193">
        <v>8</v>
      </c>
      <c r="P113" s="193">
        <v>8</v>
      </c>
      <c r="Q113" s="193">
        <v>8</v>
      </c>
      <c r="R113" s="193">
        <v>8</v>
      </c>
      <c r="S113" s="193">
        <v>8</v>
      </c>
      <c r="T113" s="193"/>
      <c r="U113" s="193">
        <v>8</v>
      </c>
      <c r="V113" s="193">
        <v>8</v>
      </c>
      <c r="W113" s="193">
        <v>8</v>
      </c>
      <c r="X113" s="193">
        <v>8</v>
      </c>
      <c r="Y113" s="193">
        <v>8</v>
      </c>
      <c r="Z113" s="193">
        <v>8</v>
      </c>
      <c r="AA113" s="193"/>
      <c r="AB113" s="193">
        <v>8</v>
      </c>
      <c r="AC113" s="193">
        <v>8</v>
      </c>
      <c r="AD113" s="193">
        <v>8</v>
      </c>
      <c r="AE113" s="193">
        <v>8</v>
      </c>
      <c r="AF113" s="193">
        <v>8</v>
      </c>
      <c r="AG113" s="193">
        <v>8</v>
      </c>
      <c r="AH113" s="193"/>
      <c r="AI113" s="193">
        <v>8</v>
      </c>
      <c r="AJ113" s="193">
        <v>8</v>
      </c>
      <c r="AK113" s="378">
        <f t="shared" ref="AK113" si="75">((SUM(F113:AJ113))/8)-(SUMIF($F$6:$AJ$6,"C.Nhật",F113:AJ113)/8)</f>
        <v>26</v>
      </c>
      <c r="AL113" s="378">
        <f t="shared" ref="AL113" si="76">SUM(F114:AJ114)/8*1.5</f>
        <v>0</v>
      </c>
      <c r="AM113" s="380">
        <f t="shared" ref="AM113" si="77">SUMIF($F$6:$AJ$6,"C.Nhật",$F113:$AJ114)/8*2</f>
        <v>0</v>
      </c>
      <c r="AN113" s="382">
        <f t="shared" si="38"/>
        <v>26</v>
      </c>
      <c r="AO113" s="384">
        <v>0</v>
      </c>
      <c r="AP113" s="382"/>
      <c r="AQ113" s="382"/>
      <c r="AR113" s="382"/>
      <c r="AS113" s="372"/>
      <c r="AT113" s="286"/>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379"/>
      <c r="AL114" s="379"/>
      <c r="AM114" s="381"/>
      <c r="AN114" s="383"/>
      <c r="AO114" s="385"/>
      <c r="AP114" s="383"/>
      <c r="AQ114" s="383"/>
      <c r="AR114" s="383"/>
      <c r="AS114" s="373"/>
      <c r="AT114" s="286"/>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 t="shared" ref="A115" si="78">A113+1</f>
        <v>12</v>
      </c>
      <c r="B115" s="386" t="s">
        <v>107</v>
      </c>
      <c r="C115" s="374" t="str">
        <f>VLOOKUP(B115,DS,2,0)</f>
        <v>Nguyễn Thị Diễm Hương</v>
      </c>
      <c r="D115" s="376" t="str">
        <f>VLOOKUP(B115,DS,3,0)</f>
        <v>Công nhân</v>
      </c>
      <c r="E115" s="79" t="s">
        <v>33</v>
      </c>
      <c r="F115" s="193"/>
      <c r="G115" s="193">
        <v>8</v>
      </c>
      <c r="H115" s="193">
        <v>8</v>
      </c>
      <c r="I115" s="193">
        <v>8</v>
      </c>
      <c r="J115" s="193">
        <v>8</v>
      </c>
      <c r="K115" s="193">
        <v>8</v>
      </c>
      <c r="L115" s="193">
        <v>8</v>
      </c>
      <c r="M115" s="193"/>
      <c r="N115" s="193">
        <v>8</v>
      </c>
      <c r="O115" s="193">
        <v>8</v>
      </c>
      <c r="P115" s="193">
        <v>8</v>
      </c>
      <c r="Q115" s="193">
        <v>8</v>
      </c>
      <c r="R115" s="193">
        <v>8</v>
      </c>
      <c r="S115" s="193">
        <v>8</v>
      </c>
      <c r="T115" s="193"/>
      <c r="U115" s="193">
        <v>8</v>
      </c>
      <c r="V115" s="193">
        <v>8</v>
      </c>
      <c r="W115" s="193">
        <v>8</v>
      </c>
      <c r="X115" s="193">
        <v>8</v>
      </c>
      <c r="Y115" s="193">
        <v>8</v>
      </c>
      <c r="Z115" s="193">
        <v>8</v>
      </c>
      <c r="AA115" s="193"/>
      <c r="AB115" s="193">
        <v>8</v>
      </c>
      <c r="AC115" s="193">
        <v>8</v>
      </c>
      <c r="AD115" s="193">
        <v>8</v>
      </c>
      <c r="AE115" s="193">
        <v>8</v>
      </c>
      <c r="AF115" s="193">
        <v>8</v>
      </c>
      <c r="AG115" s="193">
        <v>8</v>
      </c>
      <c r="AH115" s="193"/>
      <c r="AI115" s="193">
        <v>8</v>
      </c>
      <c r="AJ115" s="193">
        <v>8</v>
      </c>
      <c r="AK115" s="378">
        <f t="shared" ref="AK115" si="79">((SUM(F115:AJ115))/8)-(SUMIF($F$6:$AJ$6,"C.Nhật",F115:AJ115)/8)</f>
        <v>26</v>
      </c>
      <c r="AL115" s="378">
        <f t="shared" ref="AL115" si="80">SUM(F116:AJ116)/8*1.5</f>
        <v>0</v>
      </c>
      <c r="AM115" s="380">
        <f t="shared" ref="AM115" si="81">SUMIF($F$6:$AJ$6,"C.Nhật",$F115:$AJ116)/8*2</f>
        <v>0</v>
      </c>
      <c r="AN115" s="382">
        <f t="shared" si="38"/>
        <v>26</v>
      </c>
      <c r="AO115" s="384">
        <v>0</v>
      </c>
      <c r="AP115" s="382"/>
      <c r="AQ115" s="382"/>
      <c r="AR115" s="382"/>
      <c r="AS115" s="372"/>
      <c r="AT115" s="286"/>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c r="AK116" s="379"/>
      <c r="AL116" s="379"/>
      <c r="AM116" s="381"/>
      <c r="AN116" s="383"/>
      <c r="AO116" s="385"/>
      <c r="AP116" s="383"/>
      <c r="AQ116" s="383"/>
      <c r="AR116" s="383"/>
      <c r="AS116" s="373"/>
      <c r="AT116" s="286"/>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 t="shared" ref="A117" si="82">A115+1</f>
        <v>13</v>
      </c>
      <c r="B117" s="386" t="s">
        <v>108</v>
      </c>
      <c r="C117" s="374" t="str">
        <f>VLOOKUP(B117,DS,2,0)</f>
        <v>Sơn Thị Muỗi Tron</v>
      </c>
      <c r="D117" s="376" t="str">
        <f>VLOOKUP(B117,DS,3,0)</f>
        <v>Công nhân</v>
      </c>
      <c r="E117" s="79" t="s">
        <v>33</v>
      </c>
      <c r="F117" s="193"/>
      <c r="G117" s="193">
        <v>8</v>
      </c>
      <c r="H117" s="193">
        <v>8</v>
      </c>
      <c r="I117" s="193">
        <v>8</v>
      </c>
      <c r="J117" s="193">
        <v>8</v>
      </c>
      <c r="K117" s="193">
        <v>8</v>
      </c>
      <c r="L117" s="193">
        <v>8</v>
      </c>
      <c r="M117" s="193"/>
      <c r="N117" s="193">
        <v>8</v>
      </c>
      <c r="O117" s="193">
        <v>8</v>
      </c>
      <c r="P117" s="193">
        <v>8</v>
      </c>
      <c r="Q117" s="193">
        <v>8</v>
      </c>
      <c r="R117" s="193">
        <v>8</v>
      </c>
      <c r="S117" s="193">
        <v>8</v>
      </c>
      <c r="T117" s="193"/>
      <c r="U117" s="193">
        <v>8</v>
      </c>
      <c r="V117" s="193">
        <v>8</v>
      </c>
      <c r="W117" s="193">
        <v>8</v>
      </c>
      <c r="X117" s="193">
        <v>8</v>
      </c>
      <c r="Y117" s="193">
        <v>8</v>
      </c>
      <c r="Z117" s="193">
        <v>8</v>
      </c>
      <c r="AA117" s="193"/>
      <c r="AB117" s="193">
        <v>8</v>
      </c>
      <c r="AC117" s="193">
        <v>8</v>
      </c>
      <c r="AD117" s="193">
        <v>8</v>
      </c>
      <c r="AE117" s="193">
        <v>8</v>
      </c>
      <c r="AF117" s="193">
        <v>8</v>
      </c>
      <c r="AG117" s="193">
        <v>8</v>
      </c>
      <c r="AH117" s="193"/>
      <c r="AI117" s="193">
        <v>8</v>
      </c>
      <c r="AJ117" s="193">
        <v>8</v>
      </c>
      <c r="AK117" s="378">
        <f t="shared" ref="AK117" si="83">((SUM(F117:AJ117))/8)-(SUMIF($F$6:$AJ$6,"C.Nhật",F117:AJ117)/8)</f>
        <v>26</v>
      </c>
      <c r="AL117" s="378">
        <f t="shared" ref="AL117" si="84">SUM(F118:AJ118)/8*1.5</f>
        <v>0</v>
      </c>
      <c r="AM117" s="380">
        <f t="shared" ref="AM117" si="85">SUMIF($F$6:$AJ$6,"C.Nhật",$F117:$AJ118)/8*2</f>
        <v>0</v>
      </c>
      <c r="AN117" s="382">
        <f t="shared" si="38"/>
        <v>26</v>
      </c>
      <c r="AO117" s="384">
        <v>0</v>
      </c>
      <c r="AP117" s="382"/>
      <c r="AQ117" s="382"/>
      <c r="AR117" s="382"/>
      <c r="AS117" s="372"/>
      <c r="AT117" s="286"/>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c r="AK118" s="379"/>
      <c r="AL118" s="379"/>
      <c r="AM118" s="381"/>
      <c r="AN118" s="383"/>
      <c r="AO118" s="385"/>
      <c r="AP118" s="383"/>
      <c r="AQ118" s="383"/>
      <c r="AR118" s="383"/>
      <c r="AS118" s="373"/>
      <c r="AT118" s="286"/>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 t="shared" ref="A119" si="86">A117+1</f>
        <v>14</v>
      </c>
      <c r="B119" s="386" t="s">
        <v>109</v>
      </c>
      <c r="C119" s="374" t="str">
        <f>VLOOKUP(B119,DS,2,0)</f>
        <v>Sơn Thị Thương</v>
      </c>
      <c r="D119" s="376" t="str">
        <f>VLOOKUP(B119,DS,3,0)</f>
        <v>Công nhân</v>
      </c>
      <c r="E119" s="79" t="s">
        <v>33</v>
      </c>
      <c r="F119" s="193"/>
      <c r="G119" s="193">
        <v>8</v>
      </c>
      <c r="H119" s="193">
        <v>8</v>
      </c>
      <c r="I119" s="193">
        <v>8</v>
      </c>
      <c r="J119" s="193">
        <v>8</v>
      </c>
      <c r="K119" s="193">
        <v>8</v>
      </c>
      <c r="L119" s="193">
        <v>8</v>
      </c>
      <c r="M119" s="193"/>
      <c r="N119" s="193">
        <v>8</v>
      </c>
      <c r="O119" s="193">
        <v>8</v>
      </c>
      <c r="P119" s="193">
        <v>8</v>
      </c>
      <c r="Q119" s="193">
        <v>8</v>
      </c>
      <c r="R119" s="193">
        <v>8</v>
      </c>
      <c r="S119" s="193">
        <v>8</v>
      </c>
      <c r="T119" s="193"/>
      <c r="U119" s="193">
        <v>8</v>
      </c>
      <c r="V119" s="193">
        <v>8</v>
      </c>
      <c r="W119" s="193">
        <v>8</v>
      </c>
      <c r="X119" s="193">
        <v>8</v>
      </c>
      <c r="Y119" s="193">
        <v>8</v>
      </c>
      <c r="Z119" s="193">
        <v>8</v>
      </c>
      <c r="AA119" s="193"/>
      <c r="AB119" s="193">
        <v>8</v>
      </c>
      <c r="AC119" s="193">
        <v>8</v>
      </c>
      <c r="AD119" s="193">
        <v>8</v>
      </c>
      <c r="AE119" s="193">
        <v>8</v>
      </c>
      <c r="AF119" s="193">
        <v>8</v>
      </c>
      <c r="AG119" s="193">
        <v>8</v>
      </c>
      <c r="AH119" s="193"/>
      <c r="AI119" s="193">
        <v>8</v>
      </c>
      <c r="AJ119" s="193">
        <v>8</v>
      </c>
      <c r="AK119" s="378">
        <f t="shared" ref="AK119" si="87">((SUM(F119:AJ119))/8)-(SUMIF($F$6:$AJ$6,"C.Nhật",F119:AJ119)/8)</f>
        <v>26</v>
      </c>
      <c r="AL119" s="378">
        <f t="shared" ref="AL119" si="88">SUM(F120:AJ120)/8*1.5</f>
        <v>0</v>
      </c>
      <c r="AM119" s="380">
        <f t="shared" ref="AM119" si="89">SUMIF($F$6:$AJ$6,"C.Nhật",$F119:$AJ120)/8*2</f>
        <v>0</v>
      </c>
      <c r="AN119" s="382">
        <f t="shared" si="38"/>
        <v>26</v>
      </c>
      <c r="AO119" s="384">
        <v>0</v>
      </c>
      <c r="AP119" s="382"/>
      <c r="AQ119" s="382"/>
      <c r="AR119" s="382"/>
      <c r="AS119" s="372"/>
      <c r="AT119" s="286"/>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c r="AK120" s="379"/>
      <c r="AL120" s="379"/>
      <c r="AM120" s="381"/>
      <c r="AN120" s="383"/>
      <c r="AO120" s="385"/>
      <c r="AP120" s="383"/>
      <c r="AQ120" s="383"/>
      <c r="AR120" s="383"/>
      <c r="AS120" s="373"/>
      <c r="AT120" s="286"/>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 t="shared" ref="A121" si="90">A119+1</f>
        <v>15</v>
      </c>
      <c r="B121" s="386" t="s">
        <v>110</v>
      </c>
      <c r="C121" s="374" t="str">
        <f>VLOOKUP(B121,DS,2,0)</f>
        <v>Thạch Thị Som Ươne</v>
      </c>
      <c r="D121" s="376" t="str">
        <f>VLOOKUP(B121,DS,3,0)</f>
        <v>Công nhân</v>
      </c>
      <c r="E121" s="79" t="s">
        <v>33</v>
      </c>
      <c r="F121" s="193"/>
      <c r="G121" s="193">
        <v>8</v>
      </c>
      <c r="H121" s="193">
        <v>8</v>
      </c>
      <c r="I121" s="193">
        <v>8</v>
      </c>
      <c r="J121" s="193">
        <v>8</v>
      </c>
      <c r="K121" s="193">
        <v>8</v>
      </c>
      <c r="L121" s="193">
        <v>8</v>
      </c>
      <c r="M121" s="193"/>
      <c r="N121" s="193">
        <v>8</v>
      </c>
      <c r="O121" s="193">
        <v>8</v>
      </c>
      <c r="P121" s="193">
        <v>8</v>
      </c>
      <c r="Q121" s="193">
        <v>8</v>
      </c>
      <c r="R121" s="193">
        <v>8</v>
      </c>
      <c r="S121" s="193">
        <v>8</v>
      </c>
      <c r="T121" s="193"/>
      <c r="U121" s="193">
        <v>8</v>
      </c>
      <c r="V121" s="193">
        <v>8</v>
      </c>
      <c r="W121" s="193">
        <v>8</v>
      </c>
      <c r="X121" s="193">
        <v>8</v>
      </c>
      <c r="Y121" s="193">
        <v>8</v>
      </c>
      <c r="Z121" s="193">
        <v>8</v>
      </c>
      <c r="AA121" s="193"/>
      <c r="AB121" s="193">
        <v>8</v>
      </c>
      <c r="AC121" s="193">
        <v>8</v>
      </c>
      <c r="AD121" s="193">
        <v>8</v>
      </c>
      <c r="AE121" s="193">
        <v>8</v>
      </c>
      <c r="AF121" s="193">
        <v>8</v>
      </c>
      <c r="AG121" s="193">
        <v>8</v>
      </c>
      <c r="AH121" s="193"/>
      <c r="AI121" s="193">
        <v>8</v>
      </c>
      <c r="AJ121" s="193">
        <v>8</v>
      </c>
      <c r="AK121" s="378">
        <f t="shared" ref="AK121" si="91">((SUM(F121:AJ121))/8)-(SUMIF($F$6:$AJ$6,"C.Nhật",F121:AJ121)/8)</f>
        <v>26</v>
      </c>
      <c r="AL121" s="378">
        <f t="shared" ref="AL121" si="92">SUM(F122:AJ122)/8*1.5</f>
        <v>0</v>
      </c>
      <c r="AM121" s="380">
        <f t="shared" ref="AM121" si="93">SUMIF($F$6:$AJ$6,"C.Nhật",$F121:$AJ122)/8*2</f>
        <v>0</v>
      </c>
      <c r="AN121" s="382">
        <f t="shared" si="38"/>
        <v>26</v>
      </c>
      <c r="AO121" s="384">
        <v>0</v>
      </c>
      <c r="AP121" s="382"/>
      <c r="AQ121" s="382"/>
      <c r="AR121" s="382"/>
      <c r="AS121" s="372"/>
      <c r="AT121" s="286"/>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c r="AK122" s="379"/>
      <c r="AL122" s="379"/>
      <c r="AM122" s="381"/>
      <c r="AN122" s="383"/>
      <c r="AO122" s="385"/>
      <c r="AP122" s="383"/>
      <c r="AQ122" s="383"/>
      <c r="AR122" s="383"/>
      <c r="AS122" s="373"/>
      <c r="AT122" s="286"/>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 t="shared" ref="A123" si="94">A121+1</f>
        <v>16</v>
      </c>
      <c r="B123" s="386" t="s">
        <v>111</v>
      </c>
      <c r="C123" s="374" t="str">
        <f>VLOOKUP(B123,DS,2,0)</f>
        <v>Huỳnh Thị Như</v>
      </c>
      <c r="D123" s="376" t="str">
        <f>VLOOKUP(B123,DS,3,0)</f>
        <v>Công nhân</v>
      </c>
      <c r="E123" s="79" t="s">
        <v>33</v>
      </c>
      <c r="F123" s="193"/>
      <c r="G123" s="193">
        <v>8</v>
      </c>
      <c r="H123" s="193">
        <v>8</v>
      </c>
      <c r="I123" s="193">
        <v>8</v>
      </c>
      <c r="J123" s="193">
        <v>8</v>
      </c>
      <c r="K123" s="193">
        <v>8</v>
      </c>
      <c r="L123" s="193">
        <v>8</v>
      </c>
      <c r="M123" s="193"/>
      <c r="N123" s="193">
        <v>8</v>
      </c>
      <c r="O123" s="193">
        <v>8</v>
      </c>
      <c r="P123" s="193">
        <v>8</v>
      </c>
      <c r="Q123" s="193">
        <v>8</v>
      </c>
      <c r="R123" s="193">
        <v>8</v>
      </c>
      <c r="S123" s="193">
        <v>8</v>
      </c>
      <c r="T123" s="193"/>
      <c r="U123" s="193">
        <v>8</v>
      </c>
      <c r="V123" s="193">
        <v>8</v>
      </c>
      <c r="W123" s="193">
        <v>8</v>
      </c>
      <c r="X123" s="193">
        <v>8</v>
      </c>
      <c r="Y123" s="193">
        <v>8</v>
      </c>
      <c r="Z123" s="193">
        <v>8</v>
      </c>
      <c r="AA123" s="193"/>
      <c r="AB123" s="193">
        <v>8</v>
      </c>
      <c r="AC123" s="193">
        <v>8</v>
      </c>
      <c r="AD123" s="193">
        <v>8</v>
      </c>
      <c r="AE123" s="193">
        <v>8</v>
      </c>
      <c r="AF123" s="193">
        <v>8</v>
      </c>
      <c r="AG123" s="193">
        <v>8</v>
      </c>
      <c r="AH123" s="193"/>
      <c r="AI123" s="193">
        <v>8</v>
      </c>
      <c r="AJ123" s="193">
        <v>8</v>
      </c>
      <c r="AK123" s="378">
        <f t="shared" ref="AK123" si="95">((SUM(F123:AJ123))/8)-(SUMIF($F$6:$AJ$6,"C.Nhật",F123:AJ123)/8)</f>
        <v>26</v>
      </c>
      <c r="AL123" s="378">
        <f t="shared" ref="AL123" si="96">SUM(F124:AJ124)/8*1.5</f>
        <v>0</v>
      </c>
      <c r="AM123" s="380">
        <f t="shared" ref="AM123" si="97">SUMIF($F$6:$AJ$6,"C.Nhật",$F123:$AJ124)/8*2</f>
        <v>0</v>
      </c>
      <c r="AN123" s="382">
        <f t="shared" si="38"/>
        <v>26</v>
      </c>
      <c r="AO123" s="384">
        <v>0</v>
      </c>
      <c r="AP123" s="382"/>
      <c r="AQ123" s="382"/>
      <c r="AR123" s="382"/>
      <c r="AS123" s="372"/>
      <c r="AT123" s="286"/>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379"/>
      <c r="AL124" s="379"/>
      <c r="AM124" s="381"/>
      <c r="AN124" s="383"/>
      <c r="AO124" s="385"/>
      <c r="AP124" s="383"/>
      <c r="AQ124" s="383"/>
      <c r="AR124" s="383"/>
      <c r="AS124" s="373"/>
      <c r="AT124" s="286"/>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 t="shared" ref="A125" si="98">A123+1</f>
        <v>17</v>
      </c>
      <c r="B125" s="386" t="s">
        <v>112</v>
      </c>
      <c r="C125" s="374" t="str">
        <f>VLOOKUP(B125,DS,2,0)</f>
        <v>Sơn Thị Chành Ny</v>
      </c>
      <c r="D125" s="376" t="str">
        <f>VLOOKUP(B125,DS,3,0)</f>
        <v>Công nhân</v>
      </c>
      <c r="E125" s="79" t="s">
        <v>33</v>
      </c>
      <c r="F125" s="193"/>
      <c r="G125" s="193">
        <v>8</v>
      </c>
      <c r="H125" s="193">
        <v>8</v>
      </c>
      <c r="I125" s="193">
        <v>8</v>
      </c>
      <c r="J125" s="193">
        <v>8</v>
      </c>
      <c r="K125" s="193">
        <v>8</v>
      </c>
      <c r="L125" s="193">
        <v>8</v>
      </c>
      <c r="M125" s="193"/>
      <c r="N125" s="193">
        <v>8</v>
      </c>
      <c r="O125" s="193">
        <v>8</v>
      </c>
      <c r="P125" s="193">
        <v>8</v>
      </c>
      <c r="Q125" s="193">
        <v>8</v>
      </c>
      <c r="R125" s="193">
        <v>8</v>
      </c>
      <c r="S125" s="193">
        <v>8</v>
      </c>
      <c r="T125" s="193"/>
      <c r="U125" s="193">
        <v>8</v>
      </c>
      <c r="V125" s="193">
        <v>8</v>
      </c>
      <c r="W125" s="193">
        <v>8</v>
      </c>
      <c r="X125" s="193">
        <v>8</v>
      </c>
      <c r="Y125" s="193">
        <v>8</v>
      </c>
      <c r="Z125" s="193">
        <v>8</v>
      </c>
      <c r="AA125" s="193"/>
      <c r="AB125" s="193">
        <v>8</v>
      </c>
      <c r="AC125" s="193">
        <v>8</v>
      </c>
      <c r="AD125" s="193">
        <v>8</v>
      </c>
      <c r="AE125" s="193">
        <v>8</v>
      </c>
      <c r="AF125" s="193">
        <v>8</v>
      </c>
      <c r="AG125" s="193">
        <v>8</v>
      </c>
      <c r="AH125" s="193"/>
      <c r="AI125" s="193">
        <v>8</v>
      </c>
      <c r="AJ125" s="193">
        <v>8</v>
      </c>
      <c r="AK125" s="378">
        <f t="shared" ref="AK125" si="99">((SUM(F125:AJ125))/8)-(SUMIF($F$6:$AJ$6,"C.Nhật",F125:AJ125)/8)</f>
        <v>26</v>
      </c>
      <c r="AL125" s="378">
        <f t="shared" ref="AL125" si="100">SUM(F126:AJ126)/8*1.5</f>
        <v>0</v>
      </c>
      <c r="AM125" s="380">
        <f t="shared" ref="AM125" si="101">SUMIF($F$6:$AJ$6,"C.Nhật",$F125:$AJ126)/8*2</f>
        <v>0</v>
      </c>
      <c r="AN125" s="382">
        <f t="shared" si="38"/>
        <v>26</v>
      </c>
      <c r="AO125" s="384">
        <v>0</v>
      </c>
      <c r="AP125" s="382"/>
      <c r="AQ125" s="382"/>
      <c r="AR125" s="382"/>
      <c r="AS125" s="372"/>
      <c r="AT125" s="286"/>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c r="AK126" s="379"/>
      <c r="AL126" s="379"/>
      <c r="AM126" s="381"/>
      <c r="AN126" s="383"/>
      <c r="AO126" s="385"/>
      <c r="AP126" s="383"/>
      <c r="AQ126" s="383"/>
      <c r="AR126" s="383"/>
      <c r="AS126" s="373"/>
      <c r="AT126" s="286"/>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 t="shared" ref="A127" si="102">A125+1</f>
        <v>18</v>
      </c>
      <c r="B127" s="386" t="s">
        <v>113</v>
      </c>
      <c r="C127" s="374" t="str">
        <f>VLOOKUP(B127,DS,2,0)</f>
        <v>Sơn Thị Chành Đa</v>
      </c>
      <c r="D127" s="376" t="str">
        <f>VLOOKUP(B127,DS,3,0)</f>
        <v>Công nhân</v>
      </c>
      <c r="E127" s="79" t="s">
        <v>33</v>
      </c>
      <c r="F127" s="193"/>
      <c r="G127" s="193">
        <v>8</v>
      </c>
      <c r="H127" s="193">
        <v>8</v>
      </c>
      <c r="I127" s="193">
        <v>8</v>
      </c>
      <c r="J127" s="193">
        <v>8</v>
      </c>
      <c r="K127" s="193">
        <v>8</v>
      </c>
      <c r="L127" s="193">
        <v>8</v>
      </c>
      <c r="M127" s="193"/>
      <c r="N127" s="193">
        <v>8</v>
      </c>
      <c r="O127" s="193">
        <v>8</v>
      </c>
      <c r="P127" s="193">
        <v>8</v>
      </c>
      <c r="Q127" s="193">
        <v>8</v>
      </c>
      <c r="R127" s="193">
        <v>8</v>
      </c>
      <c r="S127" s="193">
        <v>8</v>
      </c>
      <c r="T127" s="193"/>
      <c r="U127" s="193">
        <v>8</v>
      </c>
      <c r="V127" s="193">
        <v>8</v>
      </c>
      <c r="W127" s="193">
        <v>8</v>
      </c>
      <c r="X127" s="193">
        <v>8</v>
      </c>
      <c r="Y127" s="193">
        <v>8</v>
      </c>
      <c r="Z127" s="193">
        <v>8</v>
      </c>
      <c r="AA127" s="193"/>
      <c r="AB127" s="193">
        <v>8</v>
      </c>
      <c r="AC127" s="193">
        <v>8</v>
      </c>
      <c r="AD127" s="193">
        <v>8</v>
      </c>
      <c r="AE127" s="193">
        <v>8</v>
      </c>
      <c r="AF127" s="193">
        <v>8</v>
      </c>
      <c r="AG127" s="193">
        <v>8</v>
      </c>
      <c r="AH127" s="193"/>
      <c r="AI127" s="193">
        <v>8</v>
      </c>
      <c r="AJ127" s="193">
        <v>8</v>
      </c>
      <c r="AK127" s="378">
        <f t="shared" ref="AK127" si="103">((SUM(F127:AJ127))/8)-(SUMIF($F$6:$AJ$6,"C.Nhật",F127:AJ127)/8)</f>
        <v>26</v>
      </c>
      <c r="AL127" s="378">
        <f t="shared" ref="AL127" si="104">SUM(F128:AJ128)/8*1.5</f>
        <v>0</v>
      </c>
      <c r="AM127" s="380">
        <f t="shared" ref="AM127" si="105">SUMIF($F$6:$AJ$6,"C.Nhật",$F127:$AJ128)/8*2</f>
        <v>0</v>
      </c>
      <c r="AN127" s="382">
        <f t="shared" si="38"/>
        <v>26</v>
      </c>
      <c r="AO127" s="384">
        <v>0</v>
      </c>
      <c r="AP127" s="382"/>
      <c r="AQ127" s="382"/>
      <c r="AR127" s="382"/>
      <c r="AS127" s="372"/>
      <c r="AT127" s="286"/>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c r="AK128" s="379"/>
      <c r="AL128" s="379"/>
      <c r="AM128" s="381"/>
      <c r="AN128" s="383"/>
      <c r="AO128" s="385"/>
      <c r="AP128" s="383"/>
      <c r="AQ128" s="383"/>
      <c r="AR128" s="383"/>
      <c r="AS128" s="373"/>
      <c r="AT128" s="286"/>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 t="shared" ref="A129" si="106">A127+1</f>
        <v>19</v>
      </c>
      <c r="B129" s="386" t="s">
        <v>114</v>
      </c>
      <c r="C129" s="374" t="str">
        <f>VLOOKUP(B129,DS,2,0)</f>
        <v>Trần Thị Bích Phượng</v>
      </c>
      <c r="D129" s="376" t="str">
        <f>VLOOKUP(B129,DS,3,0)</f>
        <v>Công nhân</v>
      </c>
      <c r="E129" s="79" t="s">
        <v>33</v>
      </c>
      <c r="F129" s="193"/>
      <c r="G129" s="193">
        <v>8</v>
      </c>
      <c r="H129" s="193">
        <v>8</v>
      </c>
      <c r="I129" s="193">
        <v>8</v>
      </c>
      <c r="J129" s="193">
        <v>8</v>
      </c>
      <c r="K129" s="193">
        <v>8</v>
      </c>
      <c r="L129" s="193">
        <v>8</v>
      </c>
      <c r="M129" s="193"/>
      <c r="N129" s="193">
        <v>8</v>
      </c>
      <c r="O129" s="193">
        <v>8</v>
      </c>
      <c r="P129" s="193">
        <v>8</v>
      </c>
      <c r="Q129" s="193">
        <v>8</v>
      </c>
      <c r="R129" s="193">
        <v>8</v>
      </c>
      <c r="S129" s="193">
        <v>8</v>
      </c>
      <c r="T129" s="193"/>
      <c r="U129" s="193">
        <v>8</v>
      </c>
      <c r="V129" s="193">
        <v>8</v>
      </c>
      <c r="W129" s="193">
        <v>8</v>
      </c>
      <c r="X129" s="193">
        <v>8</v>
      </c>
      <c r="Y129" s="193">
        <v>8</v>
      </c>
      <c r="Z129" s="193">
        <v>8</v>
      </c>
      <c r="AA129" s="193"/>
      <c r="AB129" s="193">
        <v>8</v>
      </c>
      <c r="AC129" s="193">
        <v>8</v>
      </c>
      <c r="AD129" s="193">
        <v>8</v>
      </c>
      <c r="AE129" s="193">
        <v>8</v>
      </c>
      <c r="AF129" s="193">
        <v>8</v>
      </c>
      <c r="AG129" s="193">
        <v>8</v>
      </c>
      <c r="AH129" s="193"/>
      <c r="AI129" s="193">
        <v>8</v>
      </c>
      <c r="AJ129" s="193">
        <v>8</v>
      </c>
      <c r="AK129" s="378">
        <f t="shared" ref="AK129" si="107">((SUM(F129:AJ129))/8)-(SUMIF($F$6:$AJ$6,"C.Nhật",F129:AJ129)/8)</f>
        <v>26</v>
      </c>
      <c r="AL129" s="378">
        <f t="shared" ref="AL129" si="108">SUM(F130:AJ130)/8*1.5</f>
        <v>0</v>
      </c>
      <c r="AM129" s="380">
        <f t="shared" ref="AM129" si="109">SUMIF($F$6:$AJ$6,"C.Nhật",$F129:$AJ130)/8*2</f>
        <v>0</v>
      </c>
      <c r="AN129" s="382">
        <f t="shared" si="38"/>
        <v>26</v>
      </c>
      <c r="AO129" s="384">
        <v>0</v>
      </c>
      <c r="AP129" s="382"/>
      <c r="AQ129" s="382"/>
      <c r="AR129" s="382"/>
      <c r="AS129" s="372"/>
      <c r="AT129" s="286"/>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379"/>
      <c r="AL130" s="379"/>
      <c r="AM130" s="381"/>
      <c r="AN130" s="383"/>
      <c r="AO130" s="385"/>
      <c r="AP130" s="383"/>
      <c r="AQ130" s="383"/>
      <c r="AR130" s="383"/>
      <c r="AS130" s="373"/>
      <c r="AT130" s="286"/>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 t="shared" ref="A131" si="110">A129+1</f>
        <v>20</v>
      </c>
      <c r="B131" s="386" t="s">
        <v>116</v>
      </c>
      <c r="C131" s="374" t="str">
        <f>VLOOKUP(B131,DS,2,0)</f>
        <v>Lâm Thị Sà Mít</v>
      </c>
      <c r="D131" s="376" t="str">
        <f>VLOOKUP(B131,DS,3,0)</f>
        <v>Công nhân</v>
      </c>
      <c r="E131" s="79" t="s">
        <v>33</v>
      </c>
      <c r="F131" s="193"/>
      <c r="G131" s="193">
        <v>8</v>
      </c>
      <c r="H131" s="193">
        <v>8</v>
      </c>
      <c r="I131" s="193">
        <v>8</v>
      </c>
      <c r="J131" s="193">
        <v>8</v>
      </c>
      <c r="K131" s="193">
        <v>8</v>
      </c>
      <c r="L131" s="193">
        <v>8</v>
      </c>
      <c r="M131" s="193"/>
      <c r="N131" s="193">
        <v>8</v>
      </c>
      <c r="O131" s="193">
        <v>8</v>
      </c>
      <c r="P131" s="193">
        <v>8</v>
      </c>
      <c r="Q131" s="193">
        <v>8</v>
      </c>
      <c r="R131" s="193">
        <v>8</v>
      </c>
      <c r="S131" s="193">
        <v>8</v>
      </c>
      <c r="T131" s="193"/>
      <c r="U131" s="193">
        <v>8</v>
      </c>
      <c r="V131" s="193">
        <v>8</v>
      </c>
      <c r="W131" s="193">
        <v>8</v>
      </c>
      <c r="X131" s="193">
        <v>8</v>
      </c>
      <c r="Y131" s="193">
        <v>8</v>
      </c>
      <c r="Z131" s="193">
        <v>8</v>
      </c>
      <c r="AA131" s="193"/>
      <c r="AB131" s="193">
        <v>8</v>
      </c>
      <c r="AC131" s="193">
        <v>8</v>
      </c>
      <c r="AD131" s="193">
        <v>8</v>
      </c>
      <c r="AE131" s="193">
        <v>8</v>
      </c>
      <c r="AF131" s="193">
        <v>8</v>
      </c>
      <c r="AG131" s="193">
        <v>8</v>
      </c>
      <c r="AH131" s="193"/>
      <c r="AI131" s="193">
        <v>8</v>
      </c>
      <c r="AJ131" s="193">
        <v>8</v>
      </c>
      <c r="AK131" s="378">
        <f t="shared" ref="AK131" si="111">((SUM(F131:AJ131))/8)-(SUMIF($F$6:$AJ$6,"C.Nhật",F131:AJ131)/8)</f>
        <v>26</v>
      </c>
      <c r="AL131" s="378">
        <f t="shared" ref="AL131" si="112">SUM(F132:AJ132)/8*1.5</f>
        <v>0</v>
      </c>
      <c r="AM131" s="380">
        <f t="shared" ref="AM131" si="113">SUMIF($F$6:$AJ$6,"C.Nhật",$F131:$AJ132)/8*2</f>
        <v>0</v>
      </c>
      <c r="AN131" s="382">
        <f t="shared" si="38"/>
        <v>26</v>
      </c>
      <c r="AO131" s="384">
        <v>0</v>
      </c>
      <c r="AP131" s="382"/>
      <c r="AQ131" s="382"/>
      <c r="AR131" s="382"/>
      <c r="AS131" s="372"/>
      <c r="AT131" s="286"/>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379"/>
      <c r="AL132" s="379"/>
      <c r="AM132" s="381"/>
      <c r="AN132" s="383"/>
      <c r="AO132" s="385"/>
      <c r="AP132" s="383"/>
      <c r="AQ132" s="383"/>
      <c r="AR132" s="383"/>
      <c r="AS132" s="373"/>
      <c r="AT132" s="286"/>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 t="shared" ref="A133" si="114">A131+1</f>
        <v>21</v>
      </c>
      <c r="B133" s="386" t="s">
        <v>117</v>
      </c>
      <c r="C133" s="374" t="str">
        <f>VLOOKUP(B133,DS,2,0)</f>
        <v>Trần Thị Toan</v>
      </c>
      <c r="D133" s="376" t="str">
        <f>VLOOKUP(B133,DS,3,0)</f>
        <v>Công nhân</v>
      </c>
      <c r="E133" s="79" t="s">
        <v>33</v>
      </c>
      <c r="F133" s="193"/>
      <c r="G133" s="193">
        <v>8</v>
      </c>
      <c r="H133" s="193">
        <v>8</v>
      </c>
      <c r="I133" s="193">
        <v>8</v>
      </c>
      <c r="J133" s="193">
        <v>8</v>
      </c>
      <c r="K133" s="193">
        <v>8</v>
      </c>
      <c r="L133" s="193">
        <v>8</v>
      </c>
      <c r="M133" s="193"/>
      <c r="N133" s="193">
        <v>8</v>
      </c>
      <c r="O133" s="193">
        <v>8</v>
      </c>
      <c r="P133" s="193">
        <v>8</v>
      </c>
      <c r="Q133" s="193">
        <v>8</v>
      </c>
      <c r="R133" s="193">
        <v>8</v>
      </c>
      <c r="S133" s="193">
        <v>8</v>
      </c>
      <c r="T133" s="193"/>
      <c r="U133" s="193">
        <v>8</v>
      </c>
      <c r="V133" s="193">
        <v>8</v>
      </c>
      <c r="W133" s="193">
        <v>8</v>
      </c>
      <c r="X133" s="193">
        <v>8</v>
      </c>
      <c r="Y133" s="193">
        <v>8</v>
      </c>
      <c r="Z133" s="193">
        <v>8</v>
      </c>
      <c r="AA133" s="193"/>
      <c r="AB133" s="193">
        <v>8</v>
      </c>
      <c r="AC133" s="193">
        <v>8</v>
      </c>
      <c r="AD133" s="193">
        <v>8</v>
      </c>
      <c r="AE133" s="193">
        <v>8</v>
      </c>
      <c r="AF133" s="193">
        <v>8</v>
      </c>
      <c r="AG133" s="193">
        <v>8</v>
      </c>
      <c r="AH133" s="193"/>
      <c r="AI133" s="193">
        <v>8</v>
      </c>
      <c r="AJ133" s="193">
        <v>8</v>
      </c>
      <c r="AK133" s="378">
        <f t="shared" ref="AK133" si="115">((SUM(F133:AJ133))/8)-(SUMIF($F$6:$AJ$6,"C.Nhật",F133:AJ133)/8)</f>
        <v>26</v>
      </c>
      <c r="AL133" s="378">
        <f t="shared" ref="AL133" si="116">SUM(F134:AJ134)/8*1.5</f>
        <v>0</v>
      </c>
      <c r="AM133" s="380">
        <f t="shared" ref="AM133" si="117">SUMIF($F$6:$AJ$6,"C.Nhật",$F133:$AJ134)/8*2</f>
        <v>0</v>
      </c>
      <c r="AN133" s="382">
        <f t="shared" si="38"/>
        <v>26</v>
      </c>
      <c r="AO133" s="384">
        <v>0</v>
      </c>
      <c r="AP133" s="382"/>
      <c r="AQ133" s="382"/>
      <c r="AR133" s="382"/>
      <c r="AS133" s="372"/>
      <c r="AT133" s="286"/>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379"/>
      <c r="AL134" s="379"/>
      <c r="AM134" s="381"/>
      <c r="AN134" s="383"/>
      <c r="AO134" s="385"/>
      <c r="AP134" s="383"/>
      <c r="AQ134" s="383"/>
      <c r="AR134" s="383"/>
      <c r="AS134" s="373"/>
      <c r="AT134" s="286"/>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ref="A135" si="118">A133+1</f>
        <v>22</v>
      </c>
      <c r="B135" s="386" t="s">
        <v>118</v>
      </c>
      <c r="C135" s="374" t="str">
        <f>VLOOKUP(B135,DS,2,0)</f>
        <v>Nguyễn Hữu Nhơn</v>
      </c>
      <c r="D135" s="376" t="str">
        <f>VLOOKUP(B135,DS,3,0)</f>
        <v>Công nhân</v>
      </c>
      <c r="E135" s="79" t="s">
        <v>33</v>
      </c>
      <c r="F135" s="193"/>
      <c r="G135" s="193">
        <v>8</v>
      </c>
      <c r="H135" s="193">
        <v>8</v>
      </c>
      <c r="I135" s="193">
        <v>8</v>
      </c>
      <c r="J135" s="193">
        <v>8</v>
      </c>
      <c r="K135" s="193">
        <v>8</v>
      </c>
      <c r="L135" s="193">
        <v>8</v>
      </c>
      <c r="M135" s="193"/>
      <c r="N135" s="193">
        <v>8</v>
      </c>
      <c r="O135" s="193">
        <v>8</v>
      </c>
      <c r="P135" s="193">
        <v>8</v>
      </c>
      <c r="Q135" s="193">
        <v>8</v>
      </c>
      <c r="R135" s="193">
        <v>8</v>
      </c>
      <c r="S135" s="193">
        <v>8</v>
      </c>
      <c r="T135" s="193"/>
      <c r="U135" s="193">
        <v>8</v>
      </c>
      <c r="V135" s="193">
        <v>8</v>
      </c>
      <c r="W135" s="193">
        <v>8</v>
      </c>
      <c r="X135" s="193">
        <v>8</v>
      </c>
      <c r="Y135" s="193">
        <v>8</v>
      </c>
      <c r="Z135" s="193">
        <v>8</v>
      </c>
      <c r="AA135" s="193"/>
      <c r="AB135" s="193">
        <v>8</v>
      </c>
      <c r="AC135" s="193">
        <v>8</v>
      </c>
      <c r="AD135" s="193">
        <v>8</v>
      </c>
      <c r="AE135" s="193">
        <v>8</v>
      </c>
      <c r="AF135" s="193">
        <v>8</v>
      </c>
      <c r="AG135" s="193">
        <v>8</v>
      </c>
      <c r="AH135" s="193"/>
      <c r="AI135" s="193">
        <v>8</v>
      </c>
      <c r="AJ135" s="193">
        <v>8</v>
      </c>
      <c r="AK135" s="378">
        <f t="shared" ref="AK135" si="119">((SUM(F135:AJ135))/8)-(SUMIF($F$6:$AJ$6,"C.Nhật",F135:AJ135)/8)</f>
        <v>26</v>
      </c>
      <c r="AL135" s="378">
        <f t="shared" ref="AL135" si="120">SUM(F136:AJ136)/8*1.5</f>
        <v>0</v>
      </c>
      <c r="AM135" s="380">
        <f t="shared" ref="AM135" si="121">SUMIF($F$6:$AJ$6,"C.Nhật",$F135:$AJ136)/8*2</f>
        <v>0</v>
      </c>
      <c r="AN135" s="382">
        <f t="shared" si="38"/>
        <v>26</v>
      </c>
      <c r="AO135" s="384">
        <v>0</v>
      </c>
      <c r="AP135" s="382"/>
      <c r="AQ135" s="382"/>
      <c r="AR135" s="382"/>
      <c r="AS135" s="372"/>
      <c r="AT135" s="286"/>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c r="AK136" s="379"/>
      <c r="AL136" s="379"/>
      <c r="AM136" s="381"/>
      <c r="AN136" s="383"/>
      <c r="AO136" s="385"/>
      <c r="AP136" s="383"/>
      <c r="AQ136" s="383"/>
      <c r="AR136" s="383"/>
      <c r="AS136" s="373"/>
      <c r="AT136" s="286"/>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ref="A137" si="122">A135+1</f>
        <v>23</v>
      </c>
      <c r="B137" s="386" t="s">
        <v>119</v>
      </c>
      <c r="C137" s="374" t="str">
        <f>VLOOKUP(B137,DS,2,0)</f>
        <v>Huỳnh Minh Hiếu</v>
      </c>
      <c r="D137" s="376" t="str">
        <f>VLOOKUP(B137,DS,3,0)</f>
        <v>Công nhân</v>
      </c>
      <c r="E137" s="79" t="s">
        <v>33</v>
      </c>
      <c r="F137" s="193"/>
      <c r="G137" s="193">
        <v>8</v>
      </c>
      <c r="H137" s="193">
        <v>8</v>
      </c>
      <c r="I137" s="193">
        <v>8</v>
      </c>
      <c r="J137" s="193">
        <v>8</v>
      </c>
      <c r="K137" s="193">
        <v>8</v>
      </c>
      <c r="L137" s="193">
        <v>8</v>
      </c>
      <c r="M137" s="193"/>
      <c r="N137" s="193">
        <v>8</v>
      </c>
      <c r="O137" s="193">
        <v>8</v>
      </c>
      <c r="P137" s="193">
        <v>8</v>
      </c>
      <c r="Q137" s="193">
        <v>8</v>
      </c>
      <c r="R137" s="193">
        <v>8</v>
      </c>
      <c r="S137" s="193">
        <v>8</v>
      </c>
      <c r="T137" s="193"/>
      <c r="U137" s="193">
        <v>8</v>
      </c>
      <c r="V137" s="193">
        <v>8</v>
      </c>
      <c r="W137" s="193">
        <v>8</v>
      </c>
      <c r="X137" s="193">
        <v>8</v>
      </c>
      <c r="Y137" s="193">
        <v>8</v>
      </c>
      <c r="Z137" s="193">
        <v>8</v>
      </c>
      <c r="AA137" s="193"/>
      <c r="AB137" s="193">
        <v>8</v>
      </c>
      <c r="AC137" s="193">
        <v>8</v>
      </c>
      <c r="AD137" s="193">
        <v>8</v>
      </c>
      <c r="AE137" s="193">
        <v>8</v>
      </c>
      <c r="AF137" s="193">
        <v>8</v>
      </c>
      <c r="AG137" s="193">
        <v>8</v>
      </c>
      <c r="AH137" s="193"/>
      <c r="AI137" s="193">
        <v>8</v>
      </c>
      <c r="AJ137" s="193">
        <v>8</v>
      </c>
      <c r="AK137" s="378">
        <f t="shared" ref="AK137" si="123">((SUM(F137:AJ137))/8)-(SUMIF($F$6:$AJ$6,"C.Nhật",F137:AJ137)/8)</f>
        <v>26</v>
      </c>
      <c r="AL137" s="378">
        <f t="shared" ref="AL137" si="124">SUM(F138:AJ138)/8*1.5</f>
        <v>0</v>
      </c>
      <c r="AM137" s="380">
        <f t="shared" ref="AM137" si="125">SUMIF($F$6:$AJ$6,"C.Nhật",$F137:$AJ138)/8*2</f>
        <v>0</v>
      </c>
      <c r="AN137" s="382">
        <f t="shared" si="38"/>
        <v>26</v>
      </c>
      <c r="AO137" s="384">
        <v>0</v>
      </c>
      <c r="AP137" s="382"/>
      <c r="AQ137" s="382"/>
      <c r="AR137" s="382"/>
      <c r="AS137" s="372"/>
      <c r="AT137" s="286"/>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c r="AK138" s="379"/>
      <c r="AL138" s="379"/>
      <c r="AM138" s="381"/>
      <c r="AN138" s="383"/>
      <c r="AO138" s="385"/>
      <c r="AP138" s="383"/>
      <c r="AQ138" s="383"/>
      <c r="AR138" s="383"/>
      <c r="AS138" s="373"/>
      <c r="AT138" s="286"/>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ref="A139" si="126">A137+1</f>
        <v>24</v>
      </c>
      <c r="B139" s="386" t="s">
        <v>120</v>
      </c>
      <c r="C139" s="374" t="str">
        <f>VLOOKUP(B139,DS,2,0)</f>
        <v>Lý Thị Sà Kha</v>
      </c>
      <c r="D139" s="376" t="str">
        <f>VLOOKUP(B139,DS,3,0)</f>
        <v>Công nhân</v>
      </c>
      <c r="E139" s="79" t="s">
        <v>33</v>
      </c>
      <c r="F139" s="193"/>
      <c r="G139" s="193">
        <v>8</v>
      </c>
      <c r="H139" s="193">
        <v>8</v>
      </c>
      <c r="I139" s="193">
        <v>8</v>
      </c>
      <c r="J139" s="193">
        <v>8</v>
      </c>
      <c r="K139" s="193">
        <v>8</v>
      </c>
      <c r="L139" s="193">
        <v>8</v>
      </c>
      <c r="M139" s="193"/>
      <c r="N139" s="193">
        <v>8</v>
      </c>
      <c r="O139" s="193">
        <v>8</v>
      </c>
      <c r="P139" s="193">
        <v>8</v>
      </c>
      <c r="Q139" s="193">
        <v>8</v>
      </c>
      <c r="R139" s="193">
        <v>8</v>
      </c>
      <c r="S139" s="193">
        <v>8</v>
      </c>
      <c r="T139" s="193"/>
      <c r="U139" s="193">
        <v>8</v>
      </c>
      <c r="V139" s="193">
        <v>8</v>
      </c>
      <c r="W139" s="193">
        <v>8</v>
      </c>
      <c r="X139" s="193">
        <v>8</v>
      </c>
      <c r="Y139" s="193">
        <v>8</v>
      </c>
      <c r="Z139" s="193">
        <v>8</v>
      </c>
      <c r="AA139" s="193"/>
      <c r="AB139" s="193">
        <v>8</v>
      </c>
      <c r="AC139" s="193">
        <v>8</v>
      </c>
      <c r="AD139" s="193">
        <v>8</v>
      </c>
      <c r="AE139" s="193">
        <v>8</v>
      </c>
      <c r="AF139" s="193">
        <v>8</v>
      </c>
      <c r="AG139" s="193">
        <v>8</v>
      </c>
      <c r="AH139" s="193"/>
      <c r="AI139" s="193">
        <v>8</v>
      </c>
      <c r="AJ139" s="193">
        <v>8</v>
      </c>
      <c r="AK139" s="378">
        <f t="shared" ref="AK139" si="127">((SUM(F139:AJ139))/8)-(SUMIF($F$6:$AJ$6,"C.Nhật",F139:AJ139)/8)</f>
        <v>26</v>
      </c>
      <c r="AL139" s="378">
        <f t="shared" ref="AL139" si="128">SUM(F140:AJ140)/8*1.5</f>
        <v>0</v>
      </c>
      <c r="AM139" s="380">
        <f t="shared" ref="AM139" si="129">SUMIF($F$6:$AJ$6,"C.Nhật",$F139:$AJ140)/8*2</f>
        <v>0</v>
      </c>
      <c r="AN139" s="382">
        <f t="shared" si="38"/>
        <v>26</v>
      </c>
      <c r="AO139" s="384">
        <v>0</v>
      </c>
      <c r="AP139" s="382"/>
      <c r="AQ139" s="382"/>
      <c r="AR139" s="382"/>
      <c r="AS139" s="372"/>
      <c r="AT139" s="286"/>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379"/>
      <c r="AL140" s="379"/>
      <c r="AM140" s="381"/>
      <c r="AN140" s="383"/>
      <c r="AO140" s="385"/>
      <c r="AP140" s="383"/>
      <c r="AQ140" s="383"/>
      <c r="AR140" s="383"/>
      <c r="AS140" s="373"/>
      <c r="AT140" s="286"/>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30">A139+1</f>
        <v>25</v>
      </c>
      <c r="B141" s="386" t="s">
        <v>121</v>
      </c>
      <c r="C141" s="374" t="str">
        <f>VLOOKUP(B141,DS,2,0)</f>
        <v>Phạm Thành Đô</v>
      </c>
      <c r="D141" s="376" t="str">
        <f>VLOOKUP(B141,DS,3,0)</f>
        <v>Công nhân</v>
      </c>
      <c r="E141" s="79" t="s">
        <v>33</v>
      </c>
      <c r="F141" s="193"/>
      <c r="G141" s="193">
        <v>8</v>
      </c>
      <c r="H141" s="193">
        <v>8</v>
      </c>
      <c r="I141" s="193">
        <v>8</v>
      </c>
      <c r="J141" s="193">
        <v>8</v>
      </c>
      <c r="K141" s="193">
        <v>8</v>
      </c>
      <c r="L141" s="193">
        <v>8</v>
      </c>
      <c r="M141" s="193"/>
      <c r="N141" s="193">
        <v>8</v>
      </c>
      <c r="O141" s="193">
        <v>8</v>
      </c>
      <c r="P141" s="193">
        <v>8</v>
      </c>
      <c r="Q141" s="193">
        <v>8</v>
      </c>
      <c r="R141" s="193">
        <v>8</v>
      </c>
      <c r="S141" s="193">
        <v>8</v>
      </c>
      <c r="T141" s="193"/>
      <c r="U141" s="193">
        <v>8</v>
      </c>
      <c r="V141" s="193">
        <v>8</v>
      </c>
      <c r="W141" s="193">
        <v>8</v>
      </c>
      <c r="X141" s="193">
        <v>8</v>
      </c>
      <c r="Y141" s="193">
        <v>8</v>
      </c>
      <c r="Z141" s="193">
        <v>8</v>
      </c>
      <c r="AA141" s="193"/>
      <c r="AB141" s="193">
        <v>8</v>
      </c>
      <c r="AC141" s="193">
        <v>8</v>
      </c>
      <c r="AD141" s="193">
        <v>8</v>
      </c>
      <c r="AE141" s="193">
        <v>8</v>
      </c>
      <c r="AF141" s="193">
        <v>8</v>
      </c>
      <c r="AG141" s="193">
        <v>8</v>
      </c>
      <c r="AH141" s="193"/>
      <c r="AI141" s="193">
        <v>8</v>
      </c>
      <c r="AJ141" s="193">
        <v>8</v>
      </c>
      <c r="AK141" s="378">
        <f t="shared" ref="AK141" si="131">((SUM(F141:AJ141))/8)-(SUMIF($F$6:$AJ$6,"C.Nhật",F141:AJ141)/8)</f>
        <v>26</v>
      </c>
      <c r="AL141" s="378">
        <f t="shared" ref="AL141" si="132">SUM(F142:AJ142)/8*1.5</f>
        <v>0</v>
      </c>
      <c r="AM141" s="380">
        <f t="shared" ref="AM141" si="133">SUMIF($F$6:$AJ$6,"C.Nhật",$F141:$AJ142)/8*2</f>
        <v>0</v>
      </c>
      <c r="AN141" s="382">
        <f t="shared" si="38"/>
        <v>26</v>
      </c>
      <c r="AO141" s="384">
        <v>0</v>
      </c>
      <c r="AP141" s="382"/>
      <c r="AQ141" s="382"/>
      <c r="AR141" s="382"/>
      <c r="AS141" s="372"/>
      <c r="AT141" s="286"/>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379"/>
      <c r="AL142" s="379"/>
      <c r="AM142" s="381"/>
      <c r="AN142" s="383"/>
      <c r="AO142" s="385"/>
      <c r="AP142" s="383"/>
      <c r="AQ142" s="383"/>
      <c r="AR142" s="383"/>
      <c r="AS142" s="373"/>
      <c r="AT142" s="286"/>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34">A141+1</f>
        <v>26</v>
      </c>
      <c r="B143" s="386" t="s">
        <v>126</v>
      </c>
      <c r="C143" s="374" t="str">
        <f>VLOOKUP(B143,DS,2,0)</f>
        <v>Nguyễn Văn Bé Hai</v>
      </c>
      <c r="D143" s="376" t="str">
        <f>VLOOKUP(B143,DS,3,0)</f>
        <v>Công nhân</v>
      </c>
      <c r="E143" s="79" t="s">
        <v>33</v>
      </c>
      <c r="F143" s="193"/>
      <c r="G143" s="193">
        <v>8</v>
      </c>
      <c r="H143" s="193">
        <v>8</v>
      </c>
      <c r="I143" s="193">
        <v>8</v>
      </c>
      <c r="J143" s="193">
        <v>8</v>
      </c>
      <c r="K143" s="193">
        <v>8</v>
      </c>
      <c r="L143" s="193">
        <v>8</v>
      </c>
      <c r="M143" s="193"/>
      <c r="N143" s="193">
        <v>8</v>
      </c>
      <c r="O143" s="193">
        <v>8</v>
      </c>
      <c r="P143" s="193">
        <v>8</v>
      </c>
      <c r="Q143" s="193">
        <v>8</v>
      </c>
      <c r="R143" s="193">
        <v>8</v>
      </c>
      <c r="S143" s="193">
        <v>8</v>
      </c>
      <c r="T143" s="193"/>
      <c r="U143" s="193">
        <v>8</v>
      </c>
      <c r="V143" s="193">
        <v>8</v>
      </c>
      <c r="W143" s="193">
        <v>8</v>
      </c>
      <c r="X143" s="193">
        <v>8</v>
      </c>
      <c r="Y143" s="193">
        <v>8</v>
      </c>
      <c r="Z143" s="193">
        <v>8</v>
      </c>
      <c r="AA143" s="193"/>
      <c r="AB143" s="193">
        <v>8</v>
      </c>
      <c r="AC143" s="193">
        <v>8</v>
      </c>
      <c r="AD143" s="193">
        <v>8</v>
      </c>
      <c r="AE143" s="193">
        <v>8</v>
      </c>
      <c r="AF143" s="193">
        <v>8</v>
      </c>
      <c r="AG143" s="193">
        <v>8</v>
      </c>
      <c r="AH143" s="193"/>
      <c r="AI143" s="193">
        <v>8</v>
      </c>
      <c r="AJ143" s="193">
        <v>8</v>
      </c>
      <c r="AK143" s="378">
        <f t="shared" ref="AK143" si="135">((SUM(F143:AJ143))/8)-(SUMIF($F$6:$AJ$6,"C.Nhật",F143:AJ143)/8)</f>
        <v>26</v>
      </c>
      <c r="AL143" s="378">
        <f t="shared" ref="AL143" si="136">SUM(F144:AJ144)/8*1.5</f>
        <v>0</v>
      </c>
      <c r="AM143" s="380">
        <f t="shared" ref="AM143" si="137">SUMIF($F$6:$AJ$6,"C.Nhật",$F143:$AJ144)/8*2</f>
        <v>0</v>
      </c>
      <c r="AN143" s="382">
        <f t="shared" si="38"/>
        <v>26</v>
      </c>
      <c r="AO143" s="384">
        <v>0</v>
      </c>
      <c r="AP143" s="382"/>
      <c r="AQ143" s="382"/>
      <c r="AR143" s="382"/>
      <c r="AS143" s="372"/>
      <c r="AT143" s="286"/>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379"/>
      <c r="AL144" s="379"/>
      <c r="AM144" s="381"/>
      <c r="AN144" s="383"/>
      <c r="AO144" s="385"/>
      <c r="AP144" s="383"/>
      <c r="AQ144" s="383"/>
      <c r="AR144" s="383"/>
      <c r="AS144" s="373"/>
      <c r="AT144" s="286"/>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38">A143+1</f>
        <v>27</v>
      </c>
      <c r="B145" s="386" t="s">
        <v>127</v>
      </c>
      <c r="C145" s="374" t="str">
        <f>VLOOKUP(B145,DS,2,0)</f>
        <v>Thạch Tiền</v>
      </c>
      <c r="D145" s="376" t="str">
        <f>VLOOKUP(B145,DS,3,0)</f>
        <v>Công nhân</v>
      </c>
      <c r="E145" s="79" t="s">
        <v>33</v>
      </c>
      <c r="F145" s="193"/>
      <c r="G145" s="193">
        <v>8</v>
      </c>
      <c r="H145" s="193">
        <v>8</v>
      </c>
      <c r="I145" s="193">
        <v>8</v>
      </c>
      <c r="J145" s="193">
        <v>8</v>
      </c>
      <c r="K145" s="193">
        <v>8</v>
      </c>
      <c r="L145" s="193">
        <v>8</v>
      </c>
      <c r="M145" s="193"/>
      <c r="N145" s="193">
        <v>8</v>
      </c>
      <c r="O145" s="193">
        <v>8</v>
      </c>
      <c r="P145" s="193">
        <v>8</v>
      </c>
      <c r="Q145" s="193">
        <v>8</v>
      </c>
      <c r="R145" s="193">
        <v>8</v>
      </c>
      <c r="S145" s="193">
        <v>8</v>
      </c>
      <c r="T145" s="193"/>
      <c r="U145" s="193">
        <v>8</v>
      </c>
      <c r="V145" s="193">
        <v>8</v>
      </c>
      <c r="W145" s="193">
        <v>8</v>
      </c>
      <c r="X145" s="193">
        <v>8</v>
      </c>
      <c r="Y145" s="193">
        <v>8</v>
      </c>
      <c r="Z145" s="193">
        <v>8</v>
      </c>
      <c r="AA145" s="193"/>
      <c r="AB145" s="193">
        <v>8</v>
      </c>
      <c r="AC145" s="193">
        <v>8</v>
      </c>
      <c r="AD145" s="193">
        <v>8</v>
      </c>
      <c r="AE145" s="193">
        <v>8</v>
      </c>
      <c r="AF145" s="193">
        <v>8</v>
      </c>
      <c r="AG145" s="193">
        <v>8</v>
      </c>
      <c r="AH145" s="193"/>
      <c r="AI145" s="193">
        <v>8</v>
      </c>
      <c r="AJ145" s="193">
        <v>8</v>
      </c>
      <c r="AK145" s="378">
        <f t="shared" ref="AK145" si="139">((SUM(F145:AJ145))/8)-(SUMIF($F$6:$AJ$6,"C.Nhật",F145:AJ145)/8)</f>
        <v>26</v>
      </c>
      <c r="AL145" s="378">
        <f t="shared" ref="AL145" si="140">SUM(F146:AJ146)/8*1.5</f>
        <v>0</v>
      </c>
      <c r="AM145" s="380">
        <f t="shared" ref="AM145" si="141">SUMIF($F$6:$AJ$6,"C.Nhật",$F145:$AJ146)/8*2</f>
        <v>0</v>
      </c>
      <c r="AN145" s="382">
        <f t="shared" si="38"/>
        <v>26</v>
      </c>
      <c r="AO145" s="384">
        <v>0</v>
      </c>
      <c r="AP145" s="382"/>
      <c r="AQ145" s="382"/>
      <c r="AR145" s="382"/>
      <c r="AS145" s="372"/>
      <c r="AT145" s="286"/>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379"/>
      <c r="AL146" s="379"/>
      <c r="AM146" s="381"/>
      <c r="AN146" s="383"/>
      <c r="AO146" s="385"/>
      <c r="AP146" s="383"/>
      <c r="AQ146" s="383"/>
      <c r="AR146" s="383"/>
      <c r="AS146" s="373"/>
      <c r="AT146" s="286"/>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 si="142">A145+1</f>
        <v>28</v>
      </c>
      <c r="B147" s="386" t="s">
        <v>128</v>
      </c>
      <c r="C147" s="374" t="str">
        <f>VLOOKUP(B147,DS,2,0)</f>
        <v>Hứa Hậu</v>
      </c>
      <c r="D147" s="376" t="str">
        <f>VLOOKUP(B147,DS,3,0)</f>
        <v>Công nhân</v>
      </c>
      <c r="E147" s="79" t="s">
        <v>33</v>
      </c>
      <c r="F147" s="193"/>
      <c r="G147" s="193">
        <v>8</v>
      </c>
      <c r="H147" s="193">
        <v>8</v>
      </c>
      <c r="I147" s="193">
        <v>8</v>
      </c>
      <c r="J147" s="193">
        <v>8</v>
      </c>
      <c r="K147" s="193">
        <v>8</v>
      </c>
      <c r="L147" s="193">
        <v>8</v>
      </c>
      <c r="M147" s="193"/>
      <c r="N147" s="193">
        <v>8</v>
      </c>
      <c r="O147" s="193">
        <v>8</v>
      </c>
      <c r="P147" s="193">
        <v>8</v>
      </c>
      <c r="Q147" s="193">
        <v>8</v>
      </c>
      <c r="R147" s="193">
        <v>8</v>
      </c>
      <c r="S147" s="193">
        <v>8</v>
      </c>
      <c r="T147" s="193"/>
      <c r="U147" s="193">
        <v>8</v>
      </c>
      <c r="V147" s="193">
        <v>8</v>
      </c>
      <c r="W147" s="193">
        <v>8</v>
      </c>
      <c r="X147" s="193">
        <v>8</v>
      </c>
      <c r="Y147" s="193">
        <v>8</v>
      </c>
      <c r="Z147" s="193">
        <v>8</v>
      </c>
      <c r="AA147" s="193"/>
      <c r="AB147" s="193">
        <v>8</v>
      </c>
      <c r="AC147" s="193">
        <v>8</v>
      </c>
      <c r="AD147" s="193">
        <v>8</v>
      </c>
      <c r="AE147" s="193">
        <v>8</v>
      </c>
      <c r="AF147" s="193">
        <v>8</v>
      </c>
      <c r="AG147" s="193">
        <v>8</v>
      </c>
      <c r="AH147" s="193"/>
      <c r="AI147" s="193">
        <v>8</v>
      </c>
      <c r="AJ147" s="193">
        <v>8</v>
      </c>
      <c r="AK147" s="378">
        <f t="shared" ref="AK147" si="143">((SUM(F147:AJ147))/8)-(SUMIF($F$6:$AJ$6,"C.Nhật",F147:AJ147)/8)</f>
        <v>26</v>
      </c>
      <c r="AL147" s="378">
        <f t="shared" ref="AL147" si="144">SUM(F148:AJ148)/8*1.5</f>
        <v>0</v>
      </c>
      <c r="AM147" s="380">
        <f t="shared" ref="AM147" si="145">SUMIF($F$6:$AJ$6,"C.Nhật",$F147:$AJ148)/8*2</f>
        <v>0</v>
      </c>
      <c r="AN147" s="382">
        <f t="shared" si="38"/>
        <v>26</v>
      </c>
      <c r="AO147" s="384">
        <v>0</v>
      </c>
      <c r="AP147" s="382"/>
      <c r="AQ147" s="382"/>
      <c r="AR147" s="382"/>
      <c r="AS147" s="372"/>
      <c r="AT147" s="286"/>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379"/>
      <c r="AL148" s="379"/>
      <c r="AM148" s="381"/>
      <c r="AN148" s="383"/>
      <c r="AO148" s="385"/>
      <c r="AP148" s="383"/>
      <c r="AQ148" s="383"/>
      <c r="AR148" s="383"/>
      <c r="AS148" s="373"/>
      <c r="AT148" s="286"/>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46">A147+1</f>
        <v>29</v>
      </c>
      <c r="B149" s="386" t="s">
        <v>129</v>
      </c>
      <c r="C149" s="374" t="str">
        <f>VLOOKUP(B149,DS,2,0)</f>
        <v>Sơn Pép</v>
      </c>
      <c r="D149" s="376" t="str">
        <f>VLOOKUP(B149,DS,3,0)</f>
        <v>Công nhân</v>
      </c>
      <c r="E149" s="79" t="s">
        <v>33</v>
      </c>
      <c r="F149" s="193"/>
      <c r="G149" s="193">
        <v>8</v>
      </c>
      <c r="H149" s="193">
        <v>8</v>
      </c>
      <c r="I149" s="193">
        <v>8</v>
      </c>
      <c r="J149" s="193">
        <v>8</v>
      </c>
      <c r="K149" s="193">
        <v>8</v>
      </c>
      <c r="L149" s="193">
        <v>8</v>
      </c>
      <c r="M149" s="193"/>
      <c r="N149" s="193">
        <v>8</v>
      </c>
      <c r="O149" s="193">
        <v>8</v>
      </c>
      <c r="P149" s="193">
        <v>8</v>
      </c>
      <c r="Q149" s="193">
        <v>8</v>
      </c>
      <c r="R149" s="193">
        <v>8</v>
      </c>
      <c r="S149" s="193">
        <v>8</v>
      </c>
      <c r="T149" s="193"/>
      <c r="U149" s="193">
        <v>8</v>
      </c>
      <c r="V149" s="193">
        <v>8</v>
      </c>
      <c r="W149" s="193">
        <v>8</v>
      </c>
      <c r="X149" s="193">
        <v>8</v>
      </c>
      <c r="Y149" s="193">
        <v>8</v>
      </c>
      <c r="Z149" s="193">
        <v>8</v>
      </c>
      <c r="AA149" s="193"/>
      <c r="AB149" s="193">
        <v>8</v>
      </c>
      <c r="AC149" s="193">
        <v>8</v>
      </c>
      <c r="AD149" s="193">
        <v>8</v>
      </c>
      <c r="AE149" s="193">
        <v>8</v>
      </c>
      <c r="AF149" s="193">
        <v>8</v>
      </c>
      <c r="AG149" s="193">
        <v>8</v>
      </c>
      <c r="AH149" s="193"/>
      <c r="AI149" s="193">
        <v>8</v>
      </c>
      <c r="AJ149" s="193">
        <v>8</v>
      </c>
      <c r="AK149" s="378">
        <f t="shared" ref="AK149" si="147">((SUM(F149:AJ149))/8)-(SUMIF($F$6:$AJ$6,"C.Nhật",F149:AJ149)/8)</f>
        <v>26</v>
      </c>
      <c r="AL149" s="378">
        <f t="shared" ref="AL149" si="148">SUM(F150:AJ150)/8*1.5</f>
        <v>0</v>
      </c>
      <c r="AM149" s="380">
        <f t="shared" ref="AM149" si="149">SUMIF($F$6:$AJ$6,"C.Nhật",$F149:$AJ150)/8*2</f>
        <v>0</v>
      </c>
      <c r="AN149" s="382">
        <f t="shared" si="38"/>
        <v>26</v>
      </c>
      <c r="AO149" s="384">
        <v>0</v>
      </c>
      <c r="AP149" s="382"/>
      <c r="AQ149" s="382"/>
      <c r="AR149" s="382"/>
      <c r="AS149" s="372"/>
      <c r="AT149" s="286"/>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379"/>
      <c r="AL150" s="379"/>
      <c r="AM150" s="381"/>
      <c r="AN150" s="383"/>
      <c r="AO150" s="385"/>
      <c r="AP150" s="383"/>
      <c r="AQ150" s="383"/>
      <c r="AR150" s="383"/>
      <c r="AS150" s="373"/>
      <c r="AT150" s="286"/>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 si="150">A149+1</f>
        <v>30</v>
      </c>
      <c r="B151" s="386" t="s">
        <v>130</v>
      </c>
      <c r="C151" s="374" t="str">
        <f>VLOOKUP(B151,DS,2,0)</f>
        <v>Nguyễn Văn Tâm</v>
      </c>
      <c r="D151" s="376" t="str">
        <f>VLOOKUP(B151,DS,3,0)</f>
        <v>Công nhân</v>
      </c>
      <c r="E151" s="79" t="s">
        <v>33</v>
      </c>
      <c r="F151" s="193"/>
      <c r="G151" s="193">
        <v>8</v>
      </c>
      <c r="H151" s="193">
        <v>8</v>
      </c>
      <c r="I151" s="193">
        <v>8</v>
      </c>
      <c r="J151" s="193">
        <v>8</v>
      </c>
      <c r="K151" s="193">
        <v>8</v>
      </c>
      <c r="L151" s="193">
        <v>8</v>
      </c>
      <c r="M151" s="193"/>
      <c r="N151" s="193">
        <v>8</v>
      </c>
      <c r="O151" s="193">
        <v>8</v>
      </c>
      <c r="P151" s="193">
        <v>8</v>
      </c>
      <c r="Q151" s="193">
        <v>8</v>
      </c>
      <c r="R151" s="193">
        <v>8</v>
      </c>
      <c r="S151" s="193">
        <v>8</v>
      </c>
      <c r="T151" s="193"/>
      <c r="U151" s="193">
        <v>8</v>
      </c>
      <c r="V151" s="193">
        <v>8</v>
      </c>
      <c r="W151" s="193">
        <v>8</v>
      </c>
      <c r="X151" s="193">
        <v>8</v>
      </c>
      <c r="Y151" s="193">
        <v>8</v>
      </c>
      <c r="Z151" s="193">
        <v>8</v>
      </c>
      <c r="AA151" s="193"/>
      <c r="AB151" s="193">
        <v>8</v>
      </c>
      <c r="AC151" s="193">
        <v>8</v>
      </c>
      <c r="AD151" s="193">
        <v>8</v>
      </c>
      <c r="AE151" s="193">
        <v>8</v>
      </c>
      <c r="AF151" s="193">
        <v>8</v>
      </c>
      <c r="AG151" s="193">
        <v>8</v>
      </c>
      <c r="AH151" s="193"/>
      <c r="AI151" s="193">
        <v>8</v>
      </c>
      <c r="AJ151" s="193">
        <v>8</v>
      </c>
      <c r="AK151" s="378">
        <f t="shared" ref="AK151" si="151">((SUM(F151:AJ151))/8)-(SUMIF($F$6:$AJ$6,"C.Nhật",F151:AJ151)/8)</f>
        <v>26</v>
      </c>
      <c r="AL151" s="378">
        <f t="shared" ref="AL151" si="152">SUM(F152:AJ152)/8*1.5</f>
        <v>0</v>
      </c>
      <c r="AM151" s="380">
        <f t="shared" ref="AM151" si="153">SUMIF($F$6:$AJ$6,"C.Nhật",$F151:$AJ152)/8*2</f>
        <v>0</v>
      </c>
      <c r="AN151" s="382">
        <f t="shared" si="38"/>
        <v>26</v>
      </c>
      <c r="AO151" s="384">
        <v>0</v>
      </c>
      <c r="AP151" s="382"/>
      <c r="AQ151" s="382"/>
      <c r="AR151" s="382"/>
      <c r="AS151" s="372"/>
      <c r="AT151" s="286"/>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379"/>
      <c r="AL152" s="379"/>
      <c r="AM152" s="381"/>
      <c r="AN152" s="383"/>
      <c r="AO152" s="385"/>
      <c r="AP152" s="383"/>
      <c r="AQ152" s="383"/>
      <c r="AR152" s="383"/>
      <c r="AS152" s="373"/>
      <c r="AT152" s="286"/>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154">A151+1</f>
        <v>31</v>
      </c>
      <c r="B153" s="386" t="s">
        <v>131</v>
      </c>
      <c r="C153" s="374" t="str">
        <f>VLOOKUP(B153,DS,2,0)</f>
        <v>Sơn Lét</v>
      </c>
      <c r="D153" s="376" t="str">
        <f>VLOOKUP(B153,DS,3,0)</f>
        <v>Công nhân</v>
      </c>
      <c r="E153" s="79" t="s">
        <v>33</v>
      </c>
      <c r="F153" s="193"/>
      <c r="G153" s="193">
        <v>8</v>
      </c>
      <c r="H153" s="193">
        <v>8</v>
      </c>
      <c r="I153" s="193">
        <v>8</v>
      </c>
      <c r="J153" s="193">
        <v>8</v>
      </c>
      <c r="K153" s="193">
        <v>8</v>
      </c>
      <c r="L153" s="193">
        <v>8</v>
      </c>
      <c r="M153" s="193"/>
      <c r="N153" s="193">
        <v>8</v>
      </c>
      <c r="O153" s="193">
        <v>8</v>
      </c>
      <c r="P153" s="193">
        <v>8</v>
      </c>
      <c r="Q153" s="193">
        <v>8</v>
      </c>
      <c r="R153" s="193">
        <v>8</v>
      </c>
      <c r="S153" s="193">
        <v>8</v>
      </c>
      <c r="T153" s="193"/>
      <c r="U153" s="193">
        <v>8</v>
      </c>
      <c r="V153" s="193">
        <v>8</v>
      </c>
      <c r="W153" s="193">
        <v>8</v>
      </c>
      <c r="X153" s="193">
        <v>8</v>
      </c>
      <c r="Y153" s="193">
        <v>8</v>
      </c>
      <c r="Z153" s="193">
        <v>8</v>
      </c>
      <c r="AA153" s="193"/>
      <c r="AB153" s="193">
        <v>8</v>
      </c>
      <c r="AC153" s="193">
        <v>8</v>
      </c>
      <c r="AD153" s="193">
        <v>8</v>
      </c>
      <c r="AE153" s="193">
        <v>8</v>
      </c>
      <c r="AF153" s="193">
        <v>8</v>
      </c>
      <c r="AG153" s="193">
        <v>8</v>
      </c>
      <c r="AH153" s="193"/>
      <c r="AI153" s="193">
        <v>8</v>
      </c>
      <c r="AJ153" s="193">
        <v>8</v>
      </c>
      <c r="AK153" s="378">
        <f t="shared" ref="AK153" si="155">((SUM(F153:AJ153))/8)-(SUMIF($F$6:$AJ$6,"C.Nhật",F153:AJ153)/8)</f>
        <v>26</v>
      </c>
      <c r="AL153" s="378">
        <f t="shared" ref="AL153" si="156">SUM(F154:AJ154)/8*1.5</f>
        <v>0</v>
      </c>
      <c r="AM153" s="380">
        <f t="shared" ref="AM153" si="157">SUMIF($F$6:$AJ$6,"C.Nhật",$F153:$AJ154)/8*2</f>
        <v>0</v>
      </c>
      <c r="AN153" s="382">
        <f t="shared" si="38"/>
        <v>26</v>
      </c>
      <c r="AO153" s="384">
        <v>0</v>
      </c>
      <c r="AP153" s="382"/>
      <c r="AQ153" s="382"/>
      <c r="AR153" s="382"/>
      <c r="AS153" s="372"/>
      <c r="AT153" s="286"/>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379"/>
      <c r="AL154" s="379"/>
      <c r="AM154" s="381"/>
      <c r="AN154" s="383"/>
      <c r="AO154" s="385"/>
      <c r="AP154" s="383"/>
      <c r="AQ154" s="383"/>
      <c r="AR154" s="383"/>
      <c r="AS154" s="373"/>
      <c r="AT154" s="286"/>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ref="A155" si="158">A153+1</f>
        <v>32</v>
      </c>
      <c r="B155" s="386" t="s">
        <v>132</v>
      </c>
      <c r="C155" s="374" t="str">
        <f>VLOOKUP(B155,DS,2,0)</f>
        <v>Trần Nhiên</v>
      </c>
      <c r="D155" s="376" t="str">
        <f>VLOOKUP(B155,DS,3,0)</f>
        <v>Công nhân</v>
      </c>
      <c r="E155" s="79" t="s">
        <v>33</v>
      </c>
      <c r="F155" s="193"/>
      <c r="G155" s="193">
        <v>8</v>
      </c>
      <c r="H155" s="193">
        <v>8</v>
      </c>
      <c r="I155" s="193">
        <v>8</v>
      </c>
      <c r="J155" s="193">
        <v>8</v>
      </c>
      <c r="K155" s="193">
        <v>8</v>
      </c>
      <c r="L155" s="193">
        <v>8</v>
      </c>
      <c r="M155" s="193"/>
      <c r="N155" s="193">
        <v>8</v>
      </c>
      <c r="O155" s="193">
        <v>8</v>
      </c>
      <c r="P155" s="193">
        <v>8</v>
      </c>
      <c r="Q155" s="193">
        <v>8</v>
      </c>
      <c r="R155" s="193">
        <v>8</v>
      </c>
      <c r="S155" s="193">
        <v>8</v>
      </c>
      <c r="T155" s="193"/>
      <c r="U155" s="193">
        <v>8</v>
      </c>
      <c r="V155" s="193">
        <v>8</v>
      </c>
      <c r="W155" s="193">
        <v>8</v>
      </c>
      <c r="X155" s="193">
        <v>8</v>
      </c>
      <c r="Y155" s="193">
        <v>8</v>
      </c>
      <c r="Z155" s="193">
        <v>8</v>
      </c>
      <c r="AA155" s="193"/>
      <c r="AB155" s="193">
        <v>8</v>
      </c>
      <c r="AC155" s="193">
        <v>8</v>
      </c>
      <c r="AD155" s="193">
        <v>8</v>
      </c>
      <c r="AE155" s="193">
        <v>8</v>
      </c>
      <c r="AF155" s="193">
        <v>8</v>
      </c>
      <c r="AG155" s="193">
        <v>8</v>
      </c>
      <c r="AH155" s="193"/>
      <c r="AI155" s="193">
        <v>8</v>
      </c>
      <c r="AJ155" s="193">
        <v>8</v>
      </c>
      <c r="AK155" s="378">
        <f t="shared" ref="AK155" si="159">((SUM(F155:AJ155))/8)-(SUMIF($F$6:$AJ$6,"C.Nhật",F155:AJ155)/8)</f>
        <v>26</v>
      </c>
      <c r="AL155" s="378">
        <f t="shared" ref="AL155" si="160">SUM(F156:AJ156)/8*1.5</f>
        <v>0</v>
      </c>
      <c r="AM155" s="380">
        <f t="shared" ref="AM155" si="161">SUMIF($F$6:$AJ$6,"C.Nhật",$F155:$AJ156)/8*2</f>
        <v>0</v>
      </c>
      <c r="AN155" s="382">
        <f t="shared" ref="AN155:AN163" si="162">SUM(AK155:AM156)</f>
        <v>26</v>
      </c>
      <c r="AO155" s="384">
        <v>0</v>
      </c>
      <c r="AP155" s="382"/>
      <c r="AQ155" s="382"/>
      <c r="AR155" s="382"/>
      <c r="AS155" s="372"/>
      <c r="AT155" s="286"/>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c r="AK156" s="379"/>
      <c r="AL156" s="379"/>
      <c r="AM156" s="381"/>
      <c r="AN156" s="383"/>
      <c r="AO156" s="385"/>
      <c r="AP156" s="383"/>
      <c r="AQ156" s="383"/>
      <c r="AR156" s="383"/>
      <c r="AS156" s="373"/>
      <c r="AT156" s="286"/>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ref="A157" si="163">A155+1</f>
        <v>33</v>
      </c>
      <c r="B157" s="386" t="s">
        <v>133</v>
      </c>
      <c r="C157" s="374" t="str">
        <f>VLOOKUP(B157,DS,2,0)</f>
        <v>Thạch Giang</v>
      </c>
      <c r="D157" s="376" t="str">
        <f>VLOOKUP(B157,DS,3,0)</f>
        <v>Công nhân</v>
      </c>
      <c r="E157" s="79" t="s">
        <v>33</v>
      </c>
      <c r="F157" s="193"/>
      <c r="G157" s="193">
        <v>8</v>
      </c>
      <c r="H157" s="193">
        <v>8</v>
      </c>
      <c r="I157" s="193">
        <v>8</v>
      </c>
      <c r="J157" s="193">
        <v>8</v>
      </c>
      <c r="K157" s="193">
        <v>8</v>
      </c>
      <c r="L157" s="193">
        <v>8</v>
      </c>
      <c r="M157" s="193"/>
      <c r="N157" s="193">
        <v>8</v>
      </c>
      <c r="O157" s="193">
        <v>8</v>
      </c>
      <c r="P157" s="193">
        <v>8</v>
      </c>
      <c r="Q157" s="193">
        <v>8</v>
      </c>
      <c r="R157" s="193">
        <v>8</v>
      </c>
      <c r="S157" s="193">
        <v>8</v>
      </c>
      <c r="T157" s="193"/>
      <c r="U157" s="193">
        <v>8</v>
      </c>
      <c r="V157" s="193">
        <v>8</v>
      </c>
      <c r="W157" s="193">
        <v>8</v>
      </c>
      <c r="X157" s="193">
        <v>8</v>
      </c>
      <c r="Y157" s="193">
        <v>8</v>
      </c>
      <c r="Z157" s="193">
        <v>8</v>
      </c>
      <c r="AA157" s="193"/>
      <c r="AB157" s="193">
        <v>8</v>
      </c>
      <c r="AC157" s="193">
        <v>8</v>
      </c>
      <c r="AD157" s="193">
        <v>8</v>
      </c>
      <c r="AE157" s="193">
        <v>8</v>
      </c>
      <c r="AF157" s="193">
        <v>8</v>
      </c>
      <c r="AG157" s="193">
        <v>8</v>
      </c>
      <c r="AH157" s="193"/>
      <c r="AI157" s="193">
        <v>8</v>
      </c>
      <c r="AJ157" s="193">
        <v>8</v>
      </c>
      <c r="AK157" s="378">
        <f t="shared" ref="AK157" si="164">((SUM(F157:AJ157))/8)-(SUMIF($F$6:$AJ$6,"C.Nhật",F157:AJ157)/8)</f>
        <v>26</v>
      </c>
      <c r="AL157" s="378">
        <f t="shared" ref="AL157" si="165">SUM(F158:AJ158)/8*1.5</f>
        <v>0</v>
      </c>
      <c r="AM157" s="380">
        <f t="shared" ref="AM157" si="166">SUMIF($F$6:$AJ$6,"C.Nhật",$F157:$AJ158)/8*2</f>
        <v>0</v>
      </c>
      <c r="AN157" s="382">
        <f t="shared" si="162"/>
        <v>26</v>
      </c>
      <c r="AO157" s="384">
        <v>0</v>
      </c>
      <c r="AP157" s="382"/>
      <c r="AQ157" s="382"/>
      <c r="AR157" s="382"/>
      <c r="AS157" s="372"/>
      <c r="AT157" s="286"/>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194"/>
      <c r="AK158" s="379"/>
      <c r="AL158" s="379"/>
      <c r="AM158" s="381"/>
      <c r="AN158" s="383"/>
      <c r="AO158" s="385"/>
      <c r="AP158" s="383"/>
      <c r="AQ158" s="383"/>
      <c r="AR158" s="383"/>
      <c r="AS158" s="373"/>
      <c r="AT158" s="286"/>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ref="A159" si="167">A157+1</f>
        <v>34</v>
      </c>
      <c r="B159" s="386" t="s">
        <v>134</v>
      </c>
      <c r="C159" s="374" t="str">
        <f>VLOOKUP(B159,DS,2,0)</f>
        <v>Thạch Quyền</v>
      </c>
      <c r="D159" s="376" t="str">
        <f>VLOOKUP(B159,DS,3,0)</f>
        <v>Công nhân</v>
      </c>
      <c r="E159" s="79" t="s">
        <v>33</v>
      </c>
      <c r="F159" s="193"/>
      <c r="G159" s="193">
        <v>8</v>
      </c>
      <c r="H159" s="193">
        <v>8</v>
      </c>
      <c r="I159" s="193">
        <v>8</v>
      </c>
      <c r="J159" s="193">
        <v>8</v>
      </c>
      <c r="K159" s="193">
        <v>8</v>
      </c>
      <c r="L159" s="193">
        <v>8</v>
      </c>
      <c r="M159" s="193"/>
      <c r="N159" s="193">
        <v>8</v>
      </c>
      <c r="O159" s="193">
        <v>8</v>
      </c>
      <c r="P159" s="193">
        <v>8</v>
      </c>
      <c r="Q159" s="193">
        <v>8</v>
      </c>
      <c r="R159" s="193">
        <v>8</v>
      </c>
      <c r="S159" s="193">
        <v>8</v>
      </c>
      <c r="T159" s="193"/>
      <c r="U159" s="193">
        <v>8</v>
      </c>
      <c r="V159" s="193">
        <v>8</v>
      </c>
      <c r="W159" s="193">
        <v>8</v>
      </c>
      <c r="X159" s="193">
        <v>8</v>
      </c>
      <c r="Y159" s="193">
        <v>8</v>
      </c>
      <c r="Z159" s="193">
        <v>8</v>
      </c>
      <c r="AA159" s="193"/>
      <c r="AB159" s="193">
        <v>8</v>
      </c>
      <c r="AC159" s="193">
        <v>8</v>
      </c>
      <c r="AD159" s="193">
        <v>8</v>
      </c>
      <c r="AE159" s="193">
        <v>8</v>
      </c>
      <c r="AF159" s="193">
        <v>8</v>
      </c>
      <c r="AG159" s="193">
        <v>8</v>
      </c>
      <c r="AH159" s="193"/>
      <c r="AI159" s="193">
        <v>8</v>
      </c>
      <c r="AJ159" s="193">
        <v>8</v>
      </c>
      <c r="AK159" s="378">
        <f t="shared" ref="AK159" si="168">((SUM(F159:AJ159))/8)-(SUMIF($F$6:$AJ$6,"C.Nhật",F159:AJ159)/8)</f>
        <v>26</v>
      </c>
      <c r="AL159" s="378">
        <f t="shared" ref="AL159" si="169">SUM(F160:AJ160)/8*1.5</f>
        <v>0</v>
      </c>
      <c r="AM159" s="380">
        <f t="shared" ref="AM159" si="170">SUMIF($F$6:$AJ$6,"C.Nhật",$F159:$AJ160)/8*2</f>
        <v>0</v>
      </c>
      <c r="AN159" s="382">
        <f t="shared" si="162"/>
        <v>26</v>
      </c>
      <c r="AO159" s="384">
        <v>0</v>
      </c>
      <c r="AP159" s="382"/>
      <c r="AQ159" s="382"/>
      <c r="AR159" s="382"/>
      <c r="AS159" s="372"/>
      <c r="AT159" s="286"/>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194"/>
      <c r="AK160" s="379"/>
      <c r="AL160" s="379"/>
      <c r="AM160" s="381"/>
      <c r="AN160" s="383"/>
      <c r="AO160" s="385"/>
      <c r="AP160" s="383"/>
      <c r="AQ160" s="383"/>
      <c r="AR160" s="383"/>
      <c r="AS160" s="373"/>
      <c r="AT160" s="286"/>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1" s="78" customFormat="1" ht="18" customHeight="1">
      <c r="A161" s="386">
        <f t="shared" ref="A161" si="171">A159+1</f>
        <v>35</v>
      </c>
      <c r="B161" s="386" t="s">
        <v>135</v>
      </c>
      <c r="C161" s="374" t="str">
        <f>VLOOKUP(B161,DS,2,0)</f>
        <v>Lâm Lin</v>
      </c>
      <c r="D161" s="376" t="str">
        <f>VLOOKUP(B161,DS,3,0)</f>
        <v>Công nhân</v>
      </c>
      <c r="E161" s="79" t="s">
        <v>33</v>
      </c>
      <c r="F161" s="193"/>
      <c r="G161" s="193">
        <v>8</v>
      </c>
      <c r="H161" s="193">
        <v>8</v>
      </c>
      <c r="I161" s="193">
        <v>8</v>
      </c>
      <c r="J161" s="193">
        <v>8</v>
      </c>
      <c r="K161" s="193">
        <v>8</v>
      </c>
      <c r="L161" s="193">
        <v>8</v>
      </c>
      <c r="M161" s="193"/>
      <c r="N161" s="193">
        <v>8</v>
      </c>
      <c r="O161" s="193">
        <v>8</v>
      </c>
      <c r="P161" s="193">
        <v>8</v>
      </c>
      <c r="Q161" s="193">
        <v>8</v>
      </c>
      <c r="R161" s="193">
        <v>8</v>
      </c>
      <c r="S161" s="193">
        <v>8</v>
      </c>
      <c r="T161" s="193"/>
      <c r="U161" s="193">
        <v>8</v>
      </c>
      <c r="V161" s="193">
        <v>8</v>
      </c>
      <c r="W161" s="193">
        <v>8</v>
      </c>
      <c r="X161" s="193">
        <v>8</v>
      </c>
      <c r="Y161" s="193">
        <v>8</v>
      </c>
      <c r="Z161" s="193">
        <v>8</v>
      </c>
      <c r="AA161" s="193"/>
      <c r="AB161" s="193">
        <v>8</v>
      </c>
      <c r="AC161" s="193">
        <v>8</v>
      </c>
      <c r="AD161" s="193">
        <v>8</v>
      </c>
      <c r="AE161" s="193">
        <v>8</v>
      </c>
      <c r="AF161" s="193">
        <v>8</v>
      </c>
      <c r="AG161" s="193">
        <v>8</v>
      </c>
      <c r="AH161" s="193"/>
      <c r="AI161" s="193">
        <v>8</v>
      </c>
      <c r="AJ161" s="193">
        <v>8</v>
      </c>
      <c r="AK161" s="378">
        <f t="shared" ref="AK161" si="172">((SUM(F161:AJ161))/8)-(SUMIF($F$6:$AJ$6,"C.Nhật",F161:AJ161)/8)</f>
        <v>26</v>
      </c>
      <c r="AL161" s="378">
        <f t="shared" ref="AL161" si="173">SUM(F162:AJ162)/8*1.5</f>
        <v>0</v>
      </c>
      <c r="AM161" s="380">
        <f t="shared" ref="AM161" si="174">SUMIF($F$6:$AJ$6,"C.Nhật",$F161:$AJ162)/8*2</f>
        <v>0</v>
      </c>
      <c r="AN161" s="382">
        <f t="shared" si="162"/>
        <v>26</v>
      </c>
      <c r="AO161" s="384">
        <v>0</v>
      </c>
      <c r="AP161" s="382"/>
      <c r="AQ161" s="382"/>
      <c r="AR161" s="382"/>
      <c r="AS161" s="372"/>
      <c r="AT161" s="286"/>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1" s="78" customFormat="1" ht="18" customHeight="1">
      <c r="A162" s="387"/>
      <c r="B162" s="387"/>
      <c r="C162" s="375"/>
      <c r="D162" s="377"/>
      <c r="E162" s="81" t="s">
        <v>32</v>
      </c>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194"/>
      <c r="AI162" s="194"/>
      <c r="AJ162" s="194"/>
      <c r="AK162" s="379"/>
      <c r="AL162" s="379"/>
      <c r="AM162" s="381"/>
      <c r="AN162" s="383"/>
      <c r="AO162" s="385"/>
      <c r="AP162" s="383"/>
      <c r="AQ162" s="383"/>
      <c r="AR162" s="383"/>
      <c r="AS162" s="373"/>
      <c r="AT162" s="286"/>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1" s="78" customFormat="1" ht="18" customHeight="1">
      <c r="A163" s="386">
        <f t="shared" ref="A163" si="175">A161+1</f>
        <v>36</v>
      </c>
      <c r="B163" s="386" t="s">
        <v>136</v>
      </c>
      <c r="C163" s="374" t="str">
        <f>VLOOKUP(B163,DS,2,0)</f>
        <v>Lâm Chanh Đa Ra</v>
      </c>
      <c r="D163" s="376" t="str">
        <f>VLOOKUP(B163,DS,3,0)</f>
        <v>Công nhân</v>
      </c>
      <c r="E163" s="79" t="s">
        <v>33</v>
      </c>
      <c r="F163" s="193"/>
      <c r="G163" s="193">
        <v>8</v>
      </c>
      <c r="H163" s="193">
        <v>8</v>
      </c>
      <c r="I163" s="193">
        <v>8</v>
      </c>
      <c r="J163" s="193">
        <v>8</v>
      </c>
      <c r="K163" s="193">
        <v>8</v>
      </c>
      <c r="L163" s="193">
        <v>8</v>
      </c>
      <c r="M163" s="193"/>
      <c r="N163" s="193">
        <v>8</v>
      </c>
      <c r="O163" s="193">
        <v>8</v>
      </c>
      <c r="P163" s="193">
        <v>8</v>
      </c>
      <c r="Q163" s="193">
        <v>8</v>
      </c>
      <c r="R163" s="193">
        <v>8</v>
      </c>
      <c r="S163" s="193">
        <v>8</v>
      </c>
      <c r="T163" s="193"/>
      <c r="U163" s="193">
        <v>8</v>
      </c>
      <c r="V163" s="193">
        <v>8</v>
      </c>
      <c r="W163" s="193">
        <v>8</v>
      </c>
      <c r="X163" s="193">
        <v>8</v>
      </c>
      <c r="Y163" s="193">
        <v>8</v>
      </c>
      <c r="Z163" s="193">
        <v>8</v>
      </c>
      <c r="AA163" s="193"/>
      <c r="AB163" s="193">
        <v>8</v>
      </c>
      <c r="AC163" s="193">
        <v>8</v>
      </c>
      <c r="AD163" s="193">
        <v>8</v>
      </c>
      <c r="AE163" s="193">
        <v>8</v>
      </c>
      <c r="AF163" s="193">
        <v>8</v>
      </c>
      <c r="AG163" s="193">
        <v>8</v>
      </c>
      <c r="AH163" s="193"/>
      <c r="AI163" s="193">
        <v>8</v>
      </c>
      <c r="AJ163" s="193">
        <v>8</v>
      </c>
      <c r="AK163" s="378">
        <f t="shared" ref="AK163" si="176">((SUM(F163:AJ163))/8)-(SUMIF($F$6:$AJ$6,"C.Nhật",F163:AJ163)/8)</f>
        <v>26</v>
      </c>
      <c r="AL163" s="378">
        <f t="shared" ref="AL163" si="177">SUM(F164:AJ164)/8*1.5</f>
        <v>0</v>
      </c>
      <c r="AM163" s="380">
        <f t="shared" ref="AM163" si="178">SUMIF($F$6:$AJ$6,"C.Nhật",$F163:$AJ164)/8*2</f>
        <v>0</v>
      </c>
      <c r="AN163" s="382">
        <f t="shared" si="162"/>
        <v>26</v>
      </c>
      <c r="AO163" s="384">
        <v>0</v>
      </c>
      <c r="AP163" s="382"/>
      <c r="AQ163" s="382"/>
      <c r="AR163" s="382"/>
      <c r="AS163" s="372"/>
      <c r="AT163" s="32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1" s="78" customFormat="1" ht="18" customHeight="1">
      <c r="A164" s="387"/>
      <c r="B164" s="387"/>
      <c r="C164" s="375"/>
      <c r="D164" s="377"/>
      <c r="E164" s="81" t="s">
        <v>32</v>
      </c>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c r="AH164" s="194"/>
      <c r="AI164" s="194"/>
      <c r="AJ164" s="194"/>
      <c r="AK164" s="379"/>
      <c r="AL164" s="379"/>
      <c r="AM164" s="381"/>
      <c r="AN164" s="383"/>
      <c r="AO164" s="385"/>
      <c r="AP164" s="383"/>
      <c r="AQ164" s="383"/>
      <c r="AR164" s="383"/>
      <c r="AS164" s="373"/>
      <c r="AT164" s="32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1" s="83" customFormat="1" ht="12.75">
      <c r="A165" s="19"/>
      <c r="B165" s="84"/>
      <c r="C165" s="4"/>
      <c r="D165" s="132"/>
      <c r="E165" s="4"/>
      <c r="F165" s="88"/>
      <c r="G165" s="88"/>
      <c r="H165" s="85"/>
      <c r="I165" s="85"/>
      <c r="J165" s="140"/>
      <c r="K165" s="88"/>
      <c r="L165" s="85"/>
      <c r="M165" s="88"/>
      <c r="N165" s="88"/>
      <c r="O165" s="88"/>
      <c r="P165" s="88"/>
      <c r="Q165" s="85"/>
      <c r="R165" s="88"/>
      <c r="S165" s="88"/>
      <c r="T165" s="140"/>
      <c r="U165" s="88"/>
      <c r="V165" s="88"/>
      <c r="W165" s="88"/>
      <c r="X165" s="84"/>
      <c r="Y165" s="88"/>
      <c r="Z165" s="88"/>
      <c r="AA165" s="88"/>
      <c r="AB165" s="88"/>
      <c r="AC165" s="88"/>
      <c r="AD165" s="85"/>
      <c r="AE165" s="88"/>
      <c r="AF165" s="88"/>
      <c r="AG165" s="88"/>
      <c r="AH165" s="88"/>
      <c r="AI165" s="88"/>
      <c r="AJ165" s="88"/>
      <c r="AK165" s="4"/>
      <c r="AL165" s="4"/>
      <c r="AM165" s="117"/>
      <c r="AN165" s="87"/>
      <c r="AO165" s="87"/>
      <c r="AP165" s="87"/>
      <c r="AQ165" s="87"/>
      <c r="AR165" s="87"/>
      <c r="AS165" s="4"/>
      <c r="AT165" s="123"/>
    </row>
    <row r="166" spans="1:91" s="83" customFormat="1" ht="12.75">
      <c r="A166" s="19" t="s">
        <v>14</v>
      </c>
      <c r="B166" s="84"/>
      <c r="C166" s="4"/>
      <c r="D166" s="132"/>
      <c r="E166" s="4"/>
      <c r="F166" s="88"/>
      <c r="G166" s="88"/>
      <c r="H166" s="85"/>
      <c r="I166" s="85"/>
      <c r="J166" s="140"/>
      <c r="K166" s="88"/>
      <c r="L166" s="85"/>
      <c r="M166" s="88"/>
      <c r="N166" s="88"/>
      <c r="O166" s="88"/>
      <c r="P166" s="88"/>
      <c r="Q166" s="85"/>
      <c r="R166" s="88"/>
      <c r="S166" s="88"/>
      <c r="T166" s="140"/>
      <c r="U166" s="88"/>
      <c r="V166" s="88"/>
      <c r="W166" s="88"/>
      <c r="X166" s="84"/>
      <c r="Y166" s="88"/>
      <c r="Z166" s="88"/>
      <c r="AA166" s="88"/>
      <c r="AB166" s="88"/>
      <c r="AC166" s="88"/>
      <c r="AD166" s="85"/>
      <c r="AE166" s="88"/>
      <c r="AF166" s="88"/>
      <c r="AG166" s="88"/>
      <c r="AH166" s="88"/>
      <c r="AI166" s="88"/>
      <c r="AJ166" s="88"/>
      <c r="AK166" s="4"/>
      <c r="AL166" s="4"/>
      <c r="AM166" s="117"/>
      <c r="AN166" s="87"/>
      <c r="AO166" s="87"/>
      <c r="AP166" s="87"/>
      <c r="AQ166" s="87"/>
      <c r="AR166" s="87"/>
      <c r="AS166" s="4"/>
      <c r="AT166" s="123"/>
    </row>
    <row r="167" spans="1:91" s="83" customFormat="1" ht="12.75">
      <c r="A167" s="16"/>
      <c r="B167" s="16"/>
      <c r="C167" s="4"/>
      <c r="D167" s="132"/>
      <c r="E167" s="4"/>
      <c r="F167" s="88"/>
      <c r="G167" s="88"/>
      <c r="H167" s="141"/>
      <c r="I167" s="141"/>
      <c r="J167" s="141"/>
      <c r="K167" s="88"/>
      <c r="L167" s="141"/>
      <c r="M167" s="88"/>
      <c r="N167" s="88"/>
      <c r="O167" s="88"/>
      <c r="P167" s="88"/>
      <c r="Q167" s="88"/>
      <c r="R167" s="88"/>
      <c r="S167" s="88"/>
      <c r="T167" s="88"/>
      <c r="U167" s="88"/>
      <c r="V167" s="88"/>
      <c r="W167" s="88"/>
      <c r="X167" s="88"/>
      <c r="Y167" s="88"/>
      <c r="Z167" s="88"/>
      <c r="AA167" s="88"/>
      <c r="AB167" s="88"/>
      <c r="AC167" s="88"/>
      <c r="AD167" s="141"/>
      <c r="AE167" s="88"/>
      <c r="AF167" s="88"/>
      <c r="AG167" s="88"/>
      <c r="AH167" s="88"/>
      <c r="AI167" s="88"/>
      <c r="AJ167" s="88"/>
      <c r="AK167" s="4"/>
      <c r="AL167" s="4"/>
      <c r="AM167" s="117"/>
      <c r="AN167" s="89"/>
      <c r="AO167" s="89"/>
      <c r="AP167" s="89"/>
      <c r="AQ167" s="89"/>
      <c r="AR167" s="89"/>
      <c r="AS167" s="4"/>
      <c r="AT167" s="123"/>
    </row>
    <row r="168" spans="1:91" s="86" customFormat="1" ht="15" customHeight="1">
      <c r="A168" s="16"/>
      <c r="B168" s="16"/>
      <c r="C168" s="4"/>
      <c r="D168" s="132"/>
      <c r="E168" s="4"/>
      <c r="F168" s="88"/>
      <c r="G168" s="88"/>
      <c r="H168" s="141"/>
      <c r="I168" s="141"/>
      <c r="J168" s="141"/>
      <c r="K168" s="88"/>
      <c r="L168" s="141"/>
      <c r="M168" s="88"/>
      <c r="N168" s="88"/>
      <c r="O168" s="88"/>
      <c r="P168" s="88"/>
      <c r="Q168" s="88"/>
      <c r="R168" s="88"/>
      <c r="S168" s="88"/>
      <c r="T168" s="88"/>
      <c r="U168" s="88"/>
      <c r="V168" s="88"/>
      <c r="W168" s="88"/>
      <c r="X168" s="88"/>
      <c r="Y168" s="88"/>
      <c r="Z168" s="88"/>
      <c r="AA168" s="88"/>
      <c r="AB168" s="88"/>
      <c r="AC168" s="88"/>
      <c r="AD168" s="141"/>
      <c r="AE168" s="88"/>
      <c r="AF168" s="88"/>
      <c r="AG168" s="88"/>
      <c r="AH168" s="88"/>
      <c r="AI168" s="88"/>
      <c r="AJ168" s="88"/>
      <c r="AK168" s="4"/>
      <c r="AL168" s="4"/>
      <c r="AM168" s="117"/>
      <c r="AN168" s="89"/>
      <c r="AO168" s="89"/>
      <c r="AP168" s="89"/>
      <c r="AQ168" s="89"/>
      <c r="AR168" s="89"/>
      <c r="AS168" s="4"/>
      <c r="AT168" s="4"/>
    </row>
    <row r="169" spans="1:91" s="86" customFormat="1" ht="11.25">
      <c r="A169" s="16"/>
      <c r="B169" s="16"/>
      <c r="C169" s="4"/>
      <c r="D169" s="132"/>
      <c r="E169" s="4"/>
      <c r="F169" s="88"/>
      <c r="G169" s="88"/>
      <c r="H169" s="141"/>
      <c r="I169" s="141"/>
      <c r="J169" s="141"/>
      <c r="K169" s="88"/>
      <c r="L169" s="141"/>
      <c r="M169" s="88"/>
      <c r="N169" s="88"/>
      <c r="O169" s="88"/>
      <c r="P169" s="88"/>
      <c r="Q169" s="88"/>
      <c r="R169" s="88"/>
      <c r="S169" s="88"/>
      <c r="T169" s="88"/>
      <c r="U169" s="88"/>
      <c r="V169" s="88"/>
      <c r="W169" s="88"/>
      <c r="X169" s="88"/>
      <c r="Y169" s="88"/>
      <c r="Z169" s="88"/>
      <c r="AA169" s="88"/>
      <c r="AB169" s="88"/>
      <c r="AC169" s="88"/>
      <c r="AD169" s="141"/>
      <c r="AE169" s="88"/>
      <c r="AF169" s="88"/>
      <c r="AG169" s="88"/>
      <c r="AH169" s="88"/>
      <c r="AI169" s="88"/>
      <c r="AJ169" s="88"/>
      <c r="AK169" s="4"/>
      <c r="AL169" s="4"/>
      <c r="AM169" s="117"/>
      <c r="AN169" s="89"/>
      <c r="AO169" s="89"/>
      <c r="AP169" s="89"/>
      <c r="AQ169" s="89"/>
      <c r="AR169" s="89"/>
      <c r="AS169" s="4"/>
      <c r="AT169" s="4"/>
    </row>
    <row r="170" spans="1:91" s="86" customFormat="1" ht="11.25">
      <c r="A170" s="16"/>
      <c r="B170" s="16"/>
      <c r="C170" s="4"/>
      <c r="D170" s="132"/>
      <c r="E170" s="4"/>
      <c r="F170" s="88"/>
      <c r="G170" s="88"/>
      <c r="H170" s="141"/>
      <c r="I170" s="141"/>
      <c r="J170" s="141"/>
      <c r="K170" s="88"/>
      <c r="L170" s="141"/>
      <c r="M170" s="88"/>
      <c r="N170" s="88"/>
      <c r="O170" s="88"/>
      <c r="P170" s="88"/>
      <c r="Q170" s="88"/>
      <c r="R170" s="88"/>
      <c r="S170" s="88"/>
      <c r="T170" s="88"/>
      <c r="U170" s="88"/>
      <c r="V170" s="88"/>
      <c r="W170" s="88"/>
      <c r="X170" s="88"/>
      <c r="Y170" s="88"/>
      <c r="Z170" s="88"/>
      <c r="AA170" s="88"/>
      <c r="AB170" s="88"/>
      <c r="AC170" s="88"/>
      <c r="AD170" s="141"/>
      <c r="AE170" s="88"/>
      <c r="AF170" s="88"/>
      <c r="AG170" s="88"/>
      <c r="AH170" s="88"/>
      <c r="AI170" s="88"/>
      <c r="AJ170" s="88"/>
      <c r="AK170" s="4"/>
      <c r="AL170" s="4"/>
      <c r="AM170" s="117"/>
      <c r="AN170" s="89"/>
      <c r="AO170" s="89"/>
      <c r="AP170" s="89"/>
      <c r="AQ170" s="89"/>
      <c r="AR170" s="89"/>
      <c r="AS170" s="4"/>
      <c r="AT170" s="4"/>
    </row>
    <row r="171" spans="1:91" s="86" customFormat="1" ht="11.25">
      <c r="A171" s="13"/>
      <c r="B171" s="13"/>
      <c r="C171" s="19"/>
      <c r="D171" s="133"/>
      <c r="E171" s="90"/>
      <c r="F171" s="140"/>
      <c r="G171" s="142"/>
      <c r="H171" s="85"/>
      <c r="I171" s="85"/>
      <c r="J171" s="85"/>
      <c r="K171" s="142"/>
      <c r="L171" s="85"/>
      <c r="M171" s="142"/>
      <c r="N171" s="142"/>
      <c r="O171" s="142"/>
      <c r="P171" s="142"/>
      <c r="Q171" s="85"/>
      <c r="R171" s="140"/>
      <c r="S171" s="142"/>
      <c r="T171" s="142"/>
      <c r="U171" s="85"/>
      <c r="V171" s="142"/>
      <c r="W171" s="142"/>
      <c r="X171" s="85"/>
      <c r="Y171" s="142"/>
      <c r="Z171" s="142"/>
      <c r="AA171" s="142"/>
      <c r="AB171" s="142"/>
      <c r="AC171" s="142"/>
      <c r="AD171" s="85"/>
      <c r="AE171" s="142"/>
      <c r="AF171" s="142"/>
      <c r="AG171" s="142"/>
      <c r="AH171" s="142"/>
      <c r="AI171" s="142"/>
      <c r="AJ171" s="142"/>
      <c r="AK171" s="90"/>
      <c r="AM171" s="118"/>
      <c r="AN171" s="13"/>
      <c r="AO171" s="13"/>
      <c r="AP171" s="13"/>
      <c r="AQ171" s="13"/>
      <c r="AR171" s="13"/>
      <c r="AS171" s="19"/>
      <c r="AT171" s="4"/>
    </row>
    <row r="172" spans="1:91" s="86" customFormat="1" ht="12.75">
      <c r="A172" s="2"/>
      <c r="B172" s="2" t="s">
        <v>0</v>
      </c>
      <c r="C172" s="2"/>
      <c r="D172" s="134"/>
      <c r="E172" s="2"/>
      <c r="F172" s="143"/>
      <c r="G172" s="143"/>
      <c r="H172" s="143"/>
      <c r="I172" s="143"/>
      <c r="J172" s="143"/>
      <c r="K172" s="143"/>
      <c r="L172" s="143"/>
      <c r="M172" s="143"/>
      <c r="N172" s="143"/>
      <c r="O172" s="143"/>
      <c r="P172" s="143"/>
      <c r="Q172" s="143"/>
      <c r="R172" s="143"/>
      <c r="S172" s="143"/>
      <c r="T172" s="143"/>
      <c r="U172" s="143"/>
      <c r="V172" s="143"/>
      <c r="W172" s="143"/>
      <c r="X172" s="143"/>
      <c r="Y172" s="143"/>
      <c r="Z172" s="143"/>
      <c r="AA172" s="143"/>
      <c r="AB172" s="143"/>
      <c r="AC172" s="143"/>
      <c r="AD172" s="143"/>
      <c r="AE172" s="143"/>
      <c r="AF172" s="143"/>
      <c r="AG172" s="143"/>
      <c r="AH172" s="144"/>
      <c r="AI172" s="144"/>
      <c r="AJ172" s="144"/>
      <c r="AK172" s="2"/>
      <c r="AL172" s="2"/>
      <c r="AM172" s="119"/>
      <c r="AN172" s="2"/>
      <c r="AO172" s="2"/>
      <c r="AP172" s="2"/>
      <c r="AQ172" s="2"/>
      <c r="AR172" s="2"/>
      <c r="AS172" s="2"/>
      <c r="AT172" s="4"/>
    </row>
    <row r="173" spans="1:91" s="86" customFormat="1" ht="12.75">
      <c r="A173" s="2"/>
      <c r="B173" s="2"/>
      <c r="C173" s="2" t="s">
        <v>48</v>
      </c>
      <c r="D173" s="134"/>
      <c r="E173" s="2"/>
      <c r="F173" s="143"/>
      <c r="G173" s="143"/>
      <c r="H173" s="143"/>
      <c r="I173" s="143"/>
      <c r="J173" s="143"/>
      <c r="K173" s="143"/>
      <c r="L173" s="143"/>
      <c r="M173" s="143"/>
      <c r="N173" s="143"/>
      <c r="O173" s="143"/>
      <c r="P173" s="143"/>
      <c r="Q173" s="143"/>
      <c r="R173" s="143"/>
      <c r="S173" s="143"/>
      <c r="T173" s="143"/>
      <c r="U173" s="143"/>
      <c r="V173" s="143"/>
      <c r="W173" s="143"/>
      <c r="X173" s="143"/>
      <c r="Y173" s="143"/>
      <c r="Z173" s="143"/>
      <c r="AA173" s="143"/>
      <c r="AB173" s="143"/>
      <c r="AC173" s="143"/>
      <c r="AD173" s="143"/>
      <c r="AE173" s="143"/>
      <c r="AF173" s="143"/>
      <c r="AG173" s="143"/>
      <c r="AH173" s="144"/>
      <c r="AI173" s="144"/>
      <c r="AJ173" s="144"/>
      <c r="AK173" s="2"/>
      <c r="AL173" s="2"/>
      <c r="AM173" s="119"/>
      <c r="AN173" s="2"/>
      <c r="AO173" s="2"/>
      <c r="AP173" s="2"/>
      <c r="AQ173" s="2"/>
      <c r="AR173" s="2"/>
      <c r="AS173" s="2"/>
      <c r="AT173" s="19"/>
    </row>
    <row r="174" spans="1:91" ht="15" customHeight="1">
      <c r="C174" s="2" t="s">
        <v>49</v>
      </c>
    </row>
    <row r="175" spans="1:91" s="134" customFormat="1" ht="15" customHeight="1">
      <c r="A175" s="2"/>
      <c r="B175" s="2"/>
      <c r="C175" s="2" t="s">
        <v>50</v>
      </c>
      <c r="E175" s="2"/>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144"/>
      <c r="AI175" s="144"/>
      <c r="AJ175" s="144"/>
      <c r="AK175" s="2"/>
      <c r="AL175" s="2"/>
      <c r="AM175" s="119"/>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row>
    <row r="176" spans="1:91" s="134" customFormat="1" ht="15" customHeight="1">
      <c r="A176" s="2"/>
      <c r="B176" s="2"/>
      <c r="C176" s="2" t="s">
        <v>51</v>
      </c>
      <c r="E176" s="2"/>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4"/>
      <c r="AI176" s="144"/>
      <c r="AJ176" s="144"/>
      <c r="AK176" s="2"/>
      <c r="AL176" s="2"/>
      <c r="AM176" s="119"/>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row>
    <row r="177" spans="1:91" s="134" customFormat="1" ht="15" customHeight="1">
      <c r="A177" s="2"/>
      <c r="B177" s="2"/>
      <c r="C177" s="2" t="s">
        <v>52</v>
      </c>
      <c r="E177" s="2"/>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4"/>
      <c r="AI177" s="144"/>
      <c r="AJ177" s="144"/>
      <c r="AK177" s="2"/>
      <c r="AL177" s="2"/>
      <c r="AM177" s="119"/>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row>
    <row r="178" spans="1:91" s="134" customFormat="1" ht="15" customHeight="1">
      <c r="A178" s="2"/>
      <c r="B178" s="2"/>
      <c r="C178" s="2" t="s">
        <v>53</v>
      </c>
      <c r="E178" s="2"/>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4"/>
      <c r="AI178" s="144"/>
      <c r="AJ178" s="144"/>
      <c r="AK178" s="2"/>
      <c r="AL178" s="2"/>
      <c r="AM178" s="119"/>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row>
    <row r="179" spans="1:91" s="134" customFormat="1" ht="15" customHeight="1">
      <c r="A179" s="2"/>
      <c r="B179" s="2"/>
      <c r="C179" s="2" t="s">
        <v>54</v>
      </c>
      <c r="E179" s="2"/>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c r="AH179" s="144"/>
      <c r="AI179" s="144"/>
      <c r="AJ179" s="144"/>
      <c r="AK179" s="2"/>
      <c r="AL179" s="2"/>
      <c r="AM179" s="119"/>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row>
    <row r="180" spans="1:91" s="134" customFormat="1" ht="15" customHeight="1">
      <c r="A180" s="2"/>
      <c r="B180" s="2"/>
      <c r="C180" s="2" t="s">
        <v>55</v>
      </c>
      <c r="E180" s="2"/>
      <c r="F180" s="143"/>
      <c r="G180" s="143"/>
      <c r="H180" s="143"/>
      <c r="I180" s="143"/>
      <c r="J180" s="143"/>
      <c r="K180" s="143"/>
      <c r="L180" s="143"/>
      <c r="M180" s="143"/>
      <c r="N180" s="143"/>
      <c r="O180" s="143"/>
      <c r="P180" s="143"/>
      <c r="Q180" s="143"/>
      <c r="R180" s="143"/>
      <c r="S180" s="143"/>
      <c r="T180" s="143"/>
      <c r="U180" s="143"/>
      <c r="V180" s="143"/>
      <c r="W180" s="143"/>
      <c r="X180" s="143"/>
      <c r="Y180" s="143"/>
      <c r="Z180" s="143"/>
      <c r="AA180" s="143"/>
      <c r="AB180" s="143"/>
      <c r="AC180" s="143"/>
      <c r="AD180" s="143"/>
      <c r="AE180" s="143"/>
      <c r="AF180" s="143"/>
      <c r="AG180" s="143"/>
      <c r="AH180" s="144"/>
      <c r="AI180" s="144"/>
      <c r="AJ180" s="144"/>
      <c r="AK180" s="2"/>
      <c r="AL180" s="2"/>
      <c r="AM180" s="119"/>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row>
    <row r="181" spans="1:91" s="134" customFormat="1" ht="15" customHeight="1">
      <c r="A181" s="2"/>
      <c r="B181" s="2"/>
      <c r="C181" s="2" t="s">
        <v>56</v>
      </c>
      <c r="E181" s="2"/>
      <c r="F181" s="143"/>
      <c r="G181" s="143"/>
      <c r="H181" s="143"/>
      <c r="I181" s="143"/>
      <c r="J181" s="143"/>
      <c r="K181" s="143"/>
      <c r="L181" s="143"/>
      <c r="M181" s="143"/>
      <c r="N181" s="143"/>
      <c r="O181" s="143"/>
      <c r="P181" s="143"/>
      <c r="Q181" s="143"/>
      <c r="R181" s="143"/>
      <c r="S181" s="143"/>
      <c r="T181" s="143"/>
      <c r="U181" s="143"/>
      <c r="V181" s="143"/>
      <c r="W181" s="143"/>
      <c r="X181" s="143"/>
      <c r="Y181" s="143"/>
      <c r="Z181" s="143"/>
      <c r="AA181" s="143"/>
      <c r="AB181" s="143"/>
      <c r="AC181" s="143"/>
      <c r="AD181" s="143"/>
      <c r="AE181" s="143"/>
      <c r="AF181" s="143"/>
      <c r="AG181" s="143"/>
      <c r="AH181" s="144"/>
      <c r="AI181" s="144"/>
      <c r="AJ181" s="144"/>
      <c r="AK181" s="2"/>
      <c r="AL181" s="2"/>
      <c r="AM181" s="119"/>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row>
  </sheetData>
  <protectedRanges>
    <protectedRange password="CC78" sqref="A1:A3" name="Range1_2_1"/>
    <protectedRange password="CC78" sqref="A8:A15" name="Range1_1"/>
    <protectedRange password="CC78" sqref="A8:A15 C8:E15" name="Range1_6"/>
    <protectedRange password="CC78" sqref="B8:B15" name="Range1_4"/>
    <protectedRange password="CC78" sqref="J18:J21 Q16:Q17" name="Range1_1_1_1"/>
    <protectedRange password="CC78" sqref="J22" name="Range1_3_1_1"/>
    <protectedRange password="CC78" sqref="A43:A45 A86:A88" name="Range1_2_1_1"/>
    <protectedRange password="CC78" sqref="A50:A63" name="Range1_1_1"/>
    <protectedRange password="CC78" sqref="A50:A63 C50:E63" name="Range1_6_1"/>
    <protectedRange password="CC78" sqref="B50:B63" name="Range1_4_1"/>
    <protectedRange password="CC78" sqref="J66:J69 Q64:Q65" name="Range1_1_1_1_1"/>
    <protectedRange password="CC78" sqref="J70" name="Range1_3_1_1_1"/>
    <protectedRange password="CC78" sqref="A93:A164" name="Range1_1_2"/>
    <protectedRange password="CC78" sqref="A93:A164 C93:E164" name="Range1_6_2"/>
    <protectedRange password="CC78" sqref="B93:B164" name="Range1_4_2"/>
    <protectedRange password="CC78" sqref="J167:J170 Q165:Q166" name="Range1_1_1_1_2"/>
    <protectedRange password="CC78" sqref="J171" name="Range1_3_1_1_2"/>
  </protectedRanges>
  <autoFilter ref="A7:AS7"/>
  <mergeCells count="653">
    <mergeCell ref="AK163:AK164"/>
    <mergeCell ref="AL163:AL164"/>
    <mergeCell ref="AM163:AM164"/>
    <mergeCell ref="AN163:AN164"/>
    <mergeCell ref="AO163:AO164"/>
    <mergeCell ref="AP163:AP164"/>
    <mergeCell ref="AQ163:AQ164"/>
    <mergeCell ref="AR163:AR164"/>
    <mergeCell ref="AS163:AS164"/>
    <mergeCell ref="AM1:AS1"/>
    <mergeCell ref="A5:A6"/>
    <mergeCell ref="B5:B6"/>
    <mergeCell ref="C5:C6"/>
    <mergeCell ref="D5:D6"/>
    <mergeCell ref="E5:E6"/>
    <mergeCell ref="AK5:AM5"/>
    <mergeCell ref="AN5:AN6"/>
    <mergeCell ref="AO5:AO6"/>
    <mergeCell ref="AP5:AP6"/>
    <mergeCell ref="AQ5:AQ6"/>
    <mergeCell ref="AR5:AR6"/>
    <mergeCell ref="AS5:AS6"/>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Q10:AQ11"/>
    <mergeCell ref="AR10:AR11"/>
    <mergeCell ref="AS10:AS11"/>
    <mergeCell ref="A12:A13"/>
    <mergeCell ref="B12:B13"/>
    <mergeCell ref="C12:C13"/>
    <mergeCell ref="D12:D13"/>
    <mergeCell ref="AK12:AK13"/>
    <mergeCell ref="AL12:AL13"/>
    <mergeCell ref="AS12:AS13"/>
    <mergeCell ref="AM12:AM13"/>
    <mergeCell ref="AN12:AN13"/>
    <mergeCell ref="AO12:AO13"/>
    <mergeCell ref="AP12:AP13"/>
    <mergeCell ref="AQ12:AQ13"/>
    <mergeCell ref="AR12:AR13"/>
    <mergeCell ref="C14:C15"/>
    <mergeCell ref="D14:D15"/>
    <mergeCell ref="AK14:AK15"/>
    <mergeCell ref="AL14:AL15"/>
    <mergeCell ref="AM14:AM15"/>
    <mergeCell ref="AM43:AS43"/>
    <mergeCell ref="A47:A48"/>
    <mergeCell ref="B47:B48"/>
    <mergeCell ref="C47:C48"/>
    <mergeCell ref="D47:D48"/>
    <mergeCell ref="E47:E48"/>
    <mergeCell ref="AS47:AS48"/>
    <mergeCell ref="AN14:AN15"/>
    <mergeCell ref="AO14:AO15"/>
    <mergeCell ref="AP14:AP15"/>
    <mergeCell ref="AQ14:AQ15"/>
    <mergeCell ref="AR14:AR15"/>
    <mergeCell ref="AS14:AS15"/>
    <mergeCell ref="A14:A15"/>
    <mergeCell ref="B14:B15"/>
    <mergeCell ref="AT47:AT48"/>
    <mergeCell ref="A50:A51"/>
    <mergeCell ref="B50:B51"/>
    <mergeCell ref="C50:C51"/>
    <mergeCell ref="D50:D51"/>
    <mergeCell ref="AK50:AK51"/>
    <mergeCell ref="AL50:AL51"/>
    <mergeCell ref="AM50:AM51"/>
    <mergeCell ref="AN50:AN51"/>
    <mergeCell ref="AK47:AM47"/>
    <mergeCell ref="AN47:AN48"/>
    <mergeCell ref="AO47:AO48"/>
    <mergeCell ref="AP47:AP48"/>
    <mergeCell ref="AQ47:AQ48"/>
    <mergeCell ref="AR47:AR48"/>
    <mergeCell ref="AO50:AO51"/>
    <mergeCell ref="AP50:AP51"/>
    <mergeCell ref="AQ50:AQ51"/>
    <mergeCell ref="AR50:AR51"/>
    <mergeCell ref="AS50:AS51"/>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P52:AP53"/>
    <mergeCell ref="AQ52:AQ53"/>
    <mergeCell ref="AO54:AO55"/>
    <mergeCell ref="AP54:AP55"/>
    <mergeCell ref="AQ54:AQ55"/>
    <mergeCell ref="AM58:AM59"/>
    <mergeCell ref="AN58:AN59"/>
    <mergeCell ref="AL56:AL57"/>
    <mergeCell ref="AM56:AM57"/>
    <mergeCell ref="AN56:AN57"/>
    <mergeCell ref="AR54:AR55"/>
    <mergeCell ref="AS54:AS55"/>
    <mergeCell ref="A56:A57"/>
    <mergeCell ref="B56:B57"/>
    <mergeCell ref="C56:C57"/>
    <mergeCell ref="D56:D57"/>
    <mergeCell ref="AK56:AK57"/>
    <mergeCell ref="AR56:AR57"/>
    <mergeCell ref="AS56:AS57"/>
    <mergeCell ref="AO56:AO57"/>
    <mergeCell ref="AP56:AP57"/>
    <mergeCell ref="AQ56:AQ57"/>
    <mergeCell ref="AL60:AL61"/>
    <mergeCell ref="AM60:AM61"/>
    <mergeCell ref="AN60:AN61"/>
    <mergeCell ref="AO58:AO59"/>
    <mergeCell ref="AP58:AP59"/>
    <mergeCell ref="AQ58:AQ59"/>
    <mergeCell ref="AR58:AR59"/>
    <mergeCell ref="AS58:AS59"/>
    <mergeCell ref="A60:A61"/>
    <mergeCell ref="B60:B61"/>
    <mergeCell ref="C60:C61"/>
    <mergeCell ref="D60:D61"/>
    <mergeCell ref="AK60:AK61"/>
    <mergeCell ref="AR60:AR61"/>
    <mergeCell ref="AS60:AS61"/>
    <mergeCell ref="AO60:AO61"/>
    <mergeCell ref="AP60:AP61"/>
    <mergeCell ref="AQ60:AQ61"/>
    <mergeCell ref="A58:A59"/>
    <mergeCell ref="B58:B59"/>
    <mergeCell ref="C58:C59"/>
    <mergeCell ref="D58:D59"/>
    <mergeCell ref="AK58:AK59"/>
    <mergeCell ref="AL58:AL59"/>
    <mergeCell ref="AO62:AO63"/>
    <mergeCell ref="AP62:AP63"/>
    <mergeCell ref="AQ62:AQ63"/>
    <mergeCell ref="AR62:AR63"/>
    <mergeCell ref="AS62:AS63"/>
    <mergeCell ref="A62:A63"/>
    <mergeCell ref="B62:B63"/>
    <mergeCell ref="C62:C63"/>
    <mergeCell ref="D62:D63"/>
    <mergeCell ref="AK62:AK63"/>
    <mergeCell ref="AL62:AL63"/>
    <mergeCell ref="AM62:AM63"/>
    <mergeCell ref="AN62:AN63"/>
    <mergeCell ref="A90:A91"/>
    <mergeCell ref="B90:B91"/>
    <mergeCell ref="C90:C91"/>
    <mergeCell ref="D90:D91"/>
    <mergeCell ref="E90:E91"/>
    <mergeCell ref="AK90:AM90"/>
    <mergeCell ref="AN90:AN91"/>
    <mergeCell ref="AO90:AO91"/>
    <mergeCell ref="AP90:AP91"/>
    <mergeCell ref="AQ90:AQ91"/>
    <mergeCell ref="AR90:AR91"/>
    <mergeCell ref="AS90:AS91"/>
    <mergeCell ref="AT90:AT91"/>
    <mergeCell ref="AM86:AS86"/>
    <mergeCell ref="AS93:AS94"/>
    <mergeCell ref="A95:A96"/>
    <mergeCell ref="B95:B96"/>
    <mergeCell ref="C95:C96"/>
    <mergeCell ref="D95:D96"/>
    <mergeCell ref="AK95:AK96"/>
    <mergeCell ref="AL95:AL96"/>
    <mergeCell ref="AM95:AM96"/>
    <mergeCell ref="AN95:AN96"/>
    <mergeCell ref="AO95:AO96"/>
    <mergeCell ref="AM93:AM94"/>
    <mergeCell ref="AN93:AN94"/>
    <mergeCell ref="AO93:AO94"/>
    <mergeCell ref="AP93:AP94"/>
    <mergeCell ref="AQ93:AQ94"/>
    <mergeCell ref="AR93:AR94"/>
    <mergeCell ref="A93:A94"/>
    <mergeCell ref="B93:B94"/>
    <mergeCell ref="C93:C94"/>
    <mergeCell ref="D93:D94"/>
    <mergeCell ref="AK93:AK94"/>
    <mergeCell ref="AL93:AL94"/>
    <mergeCell ref="AP95:AP96"/>
    <mergeCell ref="AQ95:AQ96"/>
    <mergeCell ref="AL99:AL100"/>
    <mergeCell ref="AM99:AM100"/>
    <mergeCell ref="AN99:AN100"/>
    <mergeCell ref="AO99:AO100"/>
    <mergeCell ref="AR95:AR96"/>
    <mergeCell ref="AS95:AS96"/>
    <mergeCell ref="A97:A98"/>
    <mergeCell ref="B97:B98"/>
    <mergeCell ref="C97:C98"/>
    <mergeCell ref="D97:D98"/>
    <mergeCell ref="AK97:AK98"/>
    <mergeCell ref="AL97:AL98"/>
    <mergeCell ref="AS97:AS98"/>
    <mergeCell ref="AM97:AM98"/>
    <mergeCell ref="AN97:AN98"/>
    <mergeCell ref="AO97:AO98"/>
    <mergeCell ref="AP97:AP98"/>
    <mergeCell ref="AQ97:AQ98"/>
    <mergeCell ref="AR97:AR98"/>
    <mergeCell ref="AN103:AN104"/>
    <mergeCell ref="AO103:AO104"/>
    <mergeCell ref="AP99:AP100"/>
    <mergeCell ref="AQ99:AQ100"/>
    <mergeCell ref="AR99:AR100"/>
    <mergeCell ref="AS99:AS100"/>
    <mergeCell ref="A101:A102"/>
    <mergeCell ref="B101:B102"/>
    <mergeCell ref="C101:C102"/>
    <mergeCell ref="D101:D102"/>
    <mergeCell ref="AK101:AK102"/>
    <mergeCell ref="AL101:AL102"/>
    <mergeCell ref="AS101:AS102"/>
    <mergeCell ref="AM101:AM102"/>
    <mergeCell ref="AN101:AN102"/>
    <mergeCell ref="AO101:AO102"/>
    <mergeCell ref="AP101:AP102"/>
    <mergeCell ref="AQ101:AQ102"/>
    <mergeCell ref="AR101:AR102"/>
    <mergeCell ref="A99:A100"/>
    <mergeCell ref="B99:B100"/>
    <mergeCell ref="C99:C100"/>
    <mergeCell ref="D99:D100"/>
    <mergeCell ref="AK99:AK100"/>
    <mergeCell ref="AP103:AP104"/>
    <mergeCell ref="AQ103:AQ104"/>
    <mergeCell ref="AR103:AR104"/>
    <mergeCell ref="AS103:AS104"/>
    <mergeCell ref="A105:A106"/>
    <mergeCell ref="B105:B106"/>
    <mergeCell ref="C105:C106"/>
    <mergeCell ref="D105:D106"/>
    <mergeCell ref="AK105:AK106"/>
    <mergeCell ref="AL105:AL106"/>
    <mergeCell ref="AS105:AS106"/>
    <mergeCell ref="AM105:AM106"/>
    <mergeCell ref="AN105:AN106"/>
    <mergeCell ref="AO105:AO106"/>
    <mergeCell ref="AP105:AP106"/>
    <mergeCell ref="AQ105:AQ106"/>
    <mergeCell ref="AR105:AR106"/>
    <mergeCell ref="A103:A104"/>
    <mergeCell ref="B103:B104"/>
    <mergeCell ref="C103:C104"/>
    <mergeCell ref="D103:D104"/>
    <mergeCell ref="AK103:AK104"/>
    <mergeCell ref="AL103:AL104"/>
    <mergeCell ref="AM103:AM104"/>
    <mergeCell ref="AS107:AS108"/>
    <mergeCell ref="A109:A110"/>
    <mergeCell ref="B109:B110"/>
    <mergeCell ref="C109:C110"/>
    <mergeCell ref="D109:D110"/>
    <mergeCell ref="AK109:AK110"/>
    <mergeCell ref="AL109:AL110"/>
    <mergeCell ref="AS109:AS110"/>
    <mergeCell ref="AM109:AM110"/>
    <mergeCell ref="AN109:AN110"/>
    <mergeCell ref="AO109:AO110"/>
    <mergeCell ref="AP109:AP110"/>
    <mergeCell ref="AQ109:AQ110"/>
    <mergeCell ref="AR109:AR110"/>
    <mergeCell ref="A107:A108"/>
    <mergeCell ref="B107:B108"/>
    <mergeCell ref="C107:C108"/>
    <mergeCell ref="D107:D108"/>
    <mergeCell ref="AK107:AK108"/>
    <mergeCell ref="AL107:AL108"/>
    <mergeCell ref="AM107:AM108"/>
    <mergeCell ref="AN107:AN108"/>
    <mergeCell ref="AO107:AO108"/>
    <mergeCell ref="D111:D112"/>
    <mergeCell ref="AK111:AK112"/>
    <mergeCell ref="AL111:AL112"/>
    <mergeCell ref="AM111:AM112"/>
    <mergeCell ref="AN111:AN112"/>
    <mergeCell ref="AO111:AO112"/>
    <mergeCell ref="AP107:AP108"/>
    <mergeCell ref="AQ107:AQ108"/>
    <mergeCell ref="AR107:AR108"/>
    <mergeCell ref="AL115:AL116"/>
    <mergeCell ref="AM115:AM116"/>
    <mergeCell ref="AN115:AN116"/>
    <mergeCell ref="AO115:AO116"/>
    <mergeCell ref="AP111:AP112"/>
    <mergeCell ref="AQ111:AQ112"/>
    <mergeCell ref="AR111:AR112"/>
    <mergeCell ref="AS111:AS112"/>
    <mergeCell ref="A113:A114"/>
    <mergeCell ref="B113:B114"/>
    <mergeCell ref="C113:C114"/>
    <mergeCell ref="D113:D114"/>
    <mergeCell ref="AK113:AK114"/>
    <mergeCell ref="AL113:AL114"/>
    <mergeCell ref="AS113:AS114"/>
    <mergeCell ref="AM113:AM114"/>
    <mergeCell ref="AN113:AN114"/>
    <mergeCell ref="AO113:AO114"/>
    <mergeCell ref="AP113:AP114"/>
    <mergeCell ref="AQ113:AQ114"/>
    <mergeCell ref="AR113:AR114"/>
    <mergeCell ref="A111:A112"/>
    <mergeCell ref="B111:B112"/>
    <mergeCell ref="C111:C112"/>
    <mergeCell ref="AN119:AN120"/>
    <mergeCell ref="AO119:AO120"/>
    <mergeCell ref="AP115:AP116"/>
    <mergeCell ref="AQ115:AQ116"/>
    <mergeCell ref="AR115:AR116"/>
    <mergeCell ref="AS115:AS116"/>
    <mergeCell ref="A117:A118"/>
    <mergeCell ref="B117:B118"/>
    <mergeCell ref="C117:C118"/>
    <mergeCell ref="D117:D118"/>
    <mergeCell ref="AK117:AK118"/>
    <mergeCell ref="AL117:AL118"/>
    <mergeCell ref="AS117:AS118"/>
    <mergeCell ref="AM117:AM118"/>
    <mergeCell ref="AN117:AN118"/>
    <mergeCell ref="AO117:AO118"/>
    <mergeCell ref="AP117:AP118"/>
    <mergeCell ref="AQ117:AQ118"/>
    <mergeCell ref="AR117:AR118"/>
    <mergeCell ref="A115:A116"/>
    <mergeCell ref="B115:B116"/>
    <mergeCell ref="C115:C116"/>
    <mergeCell ref="D115:D116"/>
    <mergeCell ref="AK115:AK116"/>
    <mergeCell ref="AP119:AP120"/>
    <mergeCell ref="AQ119:AQ120"/>
    <mergeCell ref="AR119:AR120"/>
    <mergeCell ref="AS119:AS120"/>
    <mergeCell ref="A121:A122"/>
    <mergeCell ref="B121:B122"/>
    <mergeCell ref="C121:C122"/>
    <mergeCell ref="D121:D122"/>
    <mergeCell ref="AK121:AK122"/>
    <mergeCell ref="AL121:AL122"/>
    <mergeCell ref="AS121:AS122"/>
    <mergeCell ref="AM121:AM122"/>
    <mergeCell ref="AN121:AN122"/>
    <mergeCell ref="AO121:AO122"/>
    <mergeCell ref="AP121:AP122"/>
    <mergeCell ref="AQ121:AQ122"/>
    <mergeCell ref="AR121:AR122"/>
    <mergeCell ref="A119:A120"/>
    <mergeCell ref="B119:B120"/>
    <mergeCell ref="C119:C120"/>
    <mergeCell ref="D119:D120"/>
    <mergeCell ref="AK119:AK120"/>
    <mergeCell ref="AL119:AL120"/>
    <mergeCell ref="AM119:AM120"/>
    <mergeCell ref="AS123:AS124"/>
    <mergeCell ref="A125:A126"/>
    <mergeCell ref="B125:B126"/>
    <mergeCell ref="C125:C126"/>
    <mergeCell ref="D125:D126"/>
    <mergeCell ref="AK125:AK126"/>
    <mergeCell ref="AL125:AL126"/>
    <mergeCell ref="AS125:AS126"/>
    <mergeCell ref="AM125:AM126"/>
    <mergeCell ref="AN125:AN126"/>
    <mergeCell ref="AO125:AO126"/>
    <mergeCell ref="AP125:AP126"/>
    <mergeCell ref="AQ125:AQ126"/>
    <mergeCell ref="AR125:AR126"/>
    <mergeCell ref="A123:A124"/>
    <mergeCell ref="B123:B124"/>
    <mergeCell ref="C123:C124"/>
    <mergeCell ref="D123:D124"/>
    <mergeCell ref="AK123:AK124"/>
    <mergeCell ref="AL123:AL124"/>
    <mergeCell ref="AM123:AM124"/>
    <mergeCell ref="AN123:AN124"/>
    <mergeCell ref="AO123:AO124"/>
    <mergeCell ref="D127:D128"/>
    <mergeCell ref="AK127:AK128"/>
    <mergeCell ref="AL127:AL128"/>
    <mergeCell ref="AM127:AM128"/>
    <mergeCell ref="AN127:AN128"/>
    <mergeCell ref="AO127:AO128"/>
    <mergeCell ref="AP123:AP124"/>
    <mergeCell ref="AQ123:AQ124"/>
    <mergeCell ref="AR123:AR124"/>
    <mergeCell ref="AP127:AP128"/>
    <mergeCell ref="AQ127:AQ128"/>
    <mergeCell ref="AR127:AR128"/>
    <mergeCell ref="AS127:AS128"/>
    <mergeCell ref="A129:A130"/>
    <mergeCell ref="B129:B130"/>
    <mergeCell ref="C129:C130"/>
    <mergeCell ref="D129:D130"/>
    <mergeCell ref="AK129:AK130"/>
    <mergeCell ref="AL129:AL130"/>
    <mergeCell ref="AS129:AS130"/>
    <mergeCell ref="AM129:AM130"/>
    <mergeCell ref="AN129:AN130"/>
    <mergeCell ref="AO129:AO130"/>
    <mergeCell ref="AP129:AP130"/>
    <mergeCell ref="AQ129:AQ130"/>
    <mergeCell ref="AR129:AR130"/>
    <mergeCell ref="A127:A128"/>
    <mergeCell ref="B127:B128"/>
    <mergeCell ref="C127:C128"/>
    <mergeCell ref="AN133:AN134"/>
    <mergeCell ref="AO133:AO134"/>
    <mergeCell ref="A131:A132"/>
    <mergeCell ref="B131:B132"/>
    <mergeCell ref="C131:C132"/>
    <mergeCell ref="D131:D132"/>
    <mergeCell ref="AK131:AK132"/>
    <mergeCell ref="AL131:AL132"/>
    <mergeCell ref="AS131:AS132"/>
    <mergeCell ref="AM131:AM132"/>
    <mergeCell ref="AN131:AN132"/>
    <mergeCell ref="AO131:AO132"/>
    <mergeCell ref="AP131:AP132"/>
    <mergeCell ref="AQ131:AQ132"/>
    <mergeCell ref="AR131:AR132"/>
    <mergeCell ref="AP133:AP134"/>
    <mergeCell ref="AQ133:AQ134"/>
    <mergeCell ref="AR133:AR134"/>
    <mergeCell ref="AS133:AS134"/>
    <mergeCell ref="A135:A136"/>
    <mergeCell ref="B135:B136"/>
    <mergeCell ref="C135:C136"/>
    <mergeCell ref="D135:D136"/>
    <mergeCell ref="AK135:AK136"/>
    <mergeCell ref="AL135:AL136"/>
    <mergeCell ref="AS135:AS136"/>
    <mergeCell ref="AM135:AM136"/>
    <mergeCell ref="AN135:AN136"/>
    <mergeCell ref="AO135:AO136"/>
    <mergeCell ref="AP135:AP136"/>
    <mergeCell ref="AQ135:AQ136"/>
    <mergeCell ref="AR135:AR136"/>
    <mergeCell ref="A133:A134"/>
    <mergeCell ref="B133:B134"/>
    <mergeCell ref="C133:C134"/>
    <mergeCell ref="D133:D134"/>
    <mergeCell ref="AK133:AK134"/>
    <mergeCell ref="AL133:AL134"/>
    <mergeCell ref="AM133:AM134"/>
    <mergeCell ref="AP137:AP138"/>
    <mergeCell ref="AQ137:AQ138"/>
    <mergeCell ref="AR137:AR138"/>
    <mergeCell ref="AS137:AS138"/>
    <mergeCell ref="A139:A140"/>
    <mergeCell ref="B139:B140"/>
    <mergeCell ref="C139:C140"/>
    <mergeCell ref="D139:D140"/>
    <mergeCell ref="AK139:AK140"/>
    <mergeCell ref="AL139:AL140"/>
    <mergeCell ref="A137:A138"/>
    <mergeCell ref="B137:B138"/>
    <mergeCell ref="C137:C138"/>
    <mergeCell ref="D137:D138"/>
    <mergeCell ref="AK137:AK138"/>
    <mergeCell ref="AL137:AL138"/>
    <mergeCell ref="AM137:AM138"/>
    <mergeCell ref="AN137:AN138"/>
    <mergeCell ref="AO137:AO138"/>
    <mergeCell ref="AP141:AP142"/>
    <mergeCell ref="AQ141:AQ142"/>
    <mergeCell ref="AR141:AR142"/>
    <mergeCell ref="AS141:AS142"/>
    <mergeCell ref="AS139:AS140"/>
    <mergeCell ref="A141:A142"/>
    <mergeCell ref="B141:B142"/>
    <mergeCell ref="C141:C142"/>
    <mergeCell ref="D141:D142"/>
    <mergeCell ref="AK141:AK142"/>
    <mergeCell ref="AL141:AL142"/>
    <mergeCell ref="AM141:AM142"/>
    <mergeCell ref="AN141:AN142"/>
    <mergeCell ref="AO141:AO142"/>
    <mergeCell ref="AM139:AM140"/>
    <mergeCell ref="AN139:AN140"/>
    <mergeCell ref="AO139:AO140"/>
    <mergeCell ref="AP139:AP140"/>
    <mergeCell ref="AQ139:AQ140"/>
    <mergeCell ref="AR139:AR140"/>
    <mergeCell ref="AP143:AP144"/>
    <mergeCell ref="AQ143:AQ144"/>
    <mergeCell ref="AR143:AR144"/>
    <mergeCell ref="AS143:AS144"/>
    <mergeCell ref="A145:A146"/>
    <mergeCell ref="B145:B146"/>
    <mergeCell ref="C145:C146"/>
    <mergeCell ref="D145:D146"/>
    <mergeCell ref="AK145:AK146"/>
    <mergeCell ref="AL145:AL146"/>
    <mergeCell ref="A143:A144"/>
    <mergeCell ref="B143:B144"/>
    <mergeCell ref="C143:C144"/>
    <mergeCell ref="D143:D144"/>
    <mergeCell ref="AK143:AK144"/>
    <mergeCell ref="AL143:AL144"/>
    <mergeCell ref="AM143:AM144"/>
    <mergeCell ref="AN143:AN144"/>
    <mergeCell ref="AO143:AO144"/>
    <mergeCell ref="AS145:AS146"/>
    <mergeCell ref="AM145:AM146"/>
    <mergeCell ref="AN145:AN146"/>
    <mergeCell ref="AO145:AO146"/>
    <mergeCell ref="AP145:AP146"/>
    <mergeCell ref="AS147:AS148"/>
    <mergeCell ref="A149:A150"/>
    <mergeCell ref="B149:B150"/>
    <mergeCell ref="C149:C150"/>
    <mergeCell ref="D149:D150"/>
    <mergeCell ref="AK149:AK150"/>
    <mergeCell ref="AL149:AL150"/>
    <mergeCell ref="AS149:AS150"/>
    <mergeCell ref="AM149:AM150"/>
    <mergeCell ref="AN149:AN150"/>
    <mergeCell ref="AO149:AO150"/>
    <mergeCell ref="AP149:AP150"/>
    <mergeCell ref="AQ149:AQ150"/>
    <mergeCell ref="AR149:AR150"/>
    <mergeCell ref="A147:A148"/>
    <mergeCell ref="B147:B148"/>
    <mergeCell ref="C147:C148"/>
    <mergeCell ref="D147:D148"/>
    <mergeCell ref="AK147:AK148"/>
    <mergeCell ref="AL147:AL148"/>
    <mergeCell ref="AM147:AM148"/>
    <mergeCell ref="AN147:AN148"/>
    <mergeCell ref="AO147:AO148"/>
    <mergeCell ref="AL151:AL152"/>
    <mergeCell ref="AM151:AM152"/>
    <mergeCell ref="AN151:AN152"/>
    <mergeCell ref="AO151:AO152"/>
    <mergeCell ref="AQ145:AQ146"/>
    <mergeCell ref="AR145:AR146"/>
    <mergeCell ref="AP147:AP148"/>
    <mergeCell ref="AQ147:AQ148"/>
    <mergeCell ref="AR147:AR148"/>
    <mergeCell ref="AN155:AN156"/>
    <mergeCell ref="AO155:AO156"/>
    <mergeCell ref="AP151:AP152"/>
    <mergeCell ref="AQ151:AQ152"/>
    <mergeCell ref="AR151:AR152"/>
    <mergeCell ref="AS151:AS152"/>
    <mergeCell ref="A153:A154"/>
    <mergeCell ref="B153:B154"/>
    <mergeCell ref="C153:C154"/>
    <mergeCell ref="D153:D154"/>
    <mergeCell ref="AK153:AK154"/>
    <mergeCell ref="AL153:AL154"/>
    <mergeCell ref="AS153:AS154"/>
    <mergeCell ref="AM153:AM154"/>
    <mergeCell ref="AN153:AN154"/>
    <mergeCell ref="AO153:AO154"/>
    <mergeCell ref="AP153:AP154"/>
    <mergeCell ref="AQ153:AQ154"/>
    <mergeCell ref="AR153:AR154"/>
    <mergeCell ref="A151:A152"/>
    <mergeCell ref="B151:B152"/>
    <mergeCell ref="C151:C152"/>
    <mergeCell ref="D151:D152"/>
    <mergeCell ref="AK151:AK152"/>
    <mergeCell ref="AP155:AP156"/>
    <mergeCell ref="AQ155:AQ156"/>
    <mergeCell ref="AR155:AR156"/>
    <mergeCell ref="AS155:AS156"/>
    <mergeCell ref="A157:A158"/>
    <mergeCell ref="B157:B158"/>
    <mergeCell ref="C157:C158"/>
    <mergeCell ref="D157:D158"/>
    <mergeCell ref="AK157:AK158"/>
    <mergeCell ref="AL157:AL158"/>
    <mergeCell ref="AS157:AS158"/>
    <mergeCell ref="AM157:AM158"/>
    <mergeCell ref="AN157:AN158"/>
    <mergeCell ref="AO157:AO158"/>
    <mergeCell ref="AP157:AP158"/>
    <mergeCell ref="AQ157:AQ158"/>
    <mergeCell ref="AR157:AR158"/>
    <mergeCell ref="A155:A156"/>
    <mergeCell ref="B155:B156"/>
    <mergeCell ref="C155:C156"/>
    <mergeCell ref="D155:D156"/>
    <mergeCell ref="AK155:AK156"/>
    <mergeCell ref="AL155:AL156"/>
    <mergeCell ref="AM155:AM156"/>
    <mergeCell ref="AP159:AP160"/>
    <mergeCell ref="AQ159:AQ160"/>
    <mergeCell ref="AR159:AR160"/>
    <mergeCell ref="AS159:AS160"/>
    <mergeCell ref="A161:A162"/>
    <mergeCell ref="B161:B162"/>
    <mergeCell ref="C161:C162"/>
    <mergeCell ref="D161:D162"/>
    <mergeCell ref="AK161:AK162"/>
    <mergeCell ref="AL161:AL162"/>
    <mergeCell ref="A159:A160"/>
    <mergeCell ref="B159:B160"/>
    <mergeCell ref="C159:C160"/>
    <mergeCell ref="D159:D160"/>
    <mergeCell ref="AK159:AK160"/>
    <mergeCell ref="AL159:AL160"/>
    <mergeCell ref="AM159:AM160"/>
    <mergeCell ref="AN159:AN160"/>
    <mergeCell ref="AO159:AO160"/>
    <mergeCell ref="AS161:AS162"/>
    <mergeCell ref="AM161:AM162"/>
    <mergeCell ref="AN161:AN162"/>
    <mergeCell ref="AO161:AO162"/>
    <mergeCell ref="AP161:AP162"/>
    <mergeCell ref="AQ161:AQ162"/>
    <mergeCell ref="AR161:AR162"/>
    <mergeCell ref="A163:A164"/>
    <mergeCell ref="B163:B164"/>
    <mergeCell ref="C163:C164"/>
    <mergeCell ref="D163:D164"/>
  </mergeCells>
  <conditionalFormatting sqref="F5:AJ6 F8:AJ15 F93:AJ164">
    <cfRule type="expression" dxfId="154" priority="16" stopIfTrue="1">
      <formula>IF(WEEKDAY(F$5)=1,TRUE,FALSE)</formula>
    </cfRule>
  </conditionalFormatting>
  <conditionalFormatting sqref="F47:AJ48 F50:AJ63">
    <cfRule type="expression" dxfId="153" priority="15" stopIfTrue="1">
      <formula>IF(WEEKDAY(F$5)=1,TRUE,FALSE)</formula>
    </cfRule>
  </conditionalFormatting>
  <conditionalFormatting sqref="F90:AJ91">
    <cfRule type="expression" dxfId="152" priority="14" stopIfTrue="1">
      <formula>IF(WEEKDAY(F$5)=1,TRUE,FALSE)</formula>
    </cfRule>
  </conditionalFormatting>
  <conditionalFormatting sqref="F8:AJ15">
    <cfRule type="expression" dxfId="151" priority="13" stopIfTrue="1">
      <formula>IF(WEEKDAY(F$5)=1,TRUE,FALSE)</formula>
    </cfRule>
  </conditionalFormatting>
  <conditionalFormatting sqref="F50:AJ63">
    <cfRule type="expression" dxfId="150" priority="12" stopIfTrue="1">
      <formula>IF(WEEKDAY(F$5)=1,TRUE,FALSE)</formula>
    </cfRule>
  </conditionalFormatting>
  <conditionalFormatting sqref="F50:AJ63">
    <cfRule type="expression" dxfId="149" priority="11" stopIfTrue="1">
      <formula>IF(WEEKDAY(F$5)=1,TRUE,FALSE)</formula>
    </cfRule>
  </conditionalFormatting>
  <conditionalFormatting sqref="F50:AJ63">
    <cfRule type="expression" dxfId="148" priority="7" stopIfTrue="1">
      <formula>IF(WEEKDAY(F$5)=1,TRUE,FALSE)</formula>
    </cfRule>
  </conditionalFormatting>
  <conditionalFormatting sqref="F50:AJ63">
    <cfRule type="expression" dxfId="147" priority="6"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6.xml><?xml version="1.0" encoding="utf-8"?>
<worksheet xmlns="http://schemas.openxmlformats.org/spreadsheetml/2006/main" xmlns:r="http://schemas.openxmlformats.org/officeDocument/2006/relationships">
  <sheetPr>
    <tabColor theme="3" tint="-0.249977111117893"/>
  </sheetPr>
  <dimension ref="A1:AE289"/>
  <sheetViews>
    <sheetView zoomScaleNormal="70" workbookViewId="0">
      <pane xSplit="3" ySplit="9" topLeftCell="K155" activePane="bottomRight" state="frozen"/>
      <selection activeCell="C54" sqref="C54:C55"/>
      <selection pane="topRight" activeCell="C54" sqref="C54:C55"/>
      <selection pane="bottomLeft" activeCell="C54" sqref="C54:C55"/>
      <selection pane="bottomRight" activeCell="Q153" sqref="Q153:Q160"/>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289"/>
      <c r="C1" s="289"/>
      <c r="D1" s="435" t="str">
        <f>"BẢNG THANH TOÁN LƯƠNG THÁNG"&amp;" "&amp;TEXT($E$4,"mm")&amp;" / "&amp;TEXT($E$4,"yyyy")</f>
        <v>BẢNG THANH TOÁN LƯƠNG THÁNG 03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289"/>
      <c r="C2" s="289"/>
      <c r="D2" s="289"/>
      <c r="E2" s="94"/>
      <c r="F2" s="289"/>
      <c r="G2" s="289"/>
      <c r="H2" s="289"/>
      <c r="I2" s="289"/>
      <c r="J2" s="95"/>
      <c r="K2" s="289"/>
      <c r="L2" s="289"/>
      <c r="M2" s="289"/>
      <c r="N2" s="289"/>
      <c r="O2" s="289"/>
      <c r="P2" s="289"/>
      <c r="Q2" s="289"/>
      <c r="R2" s="289"/>
      <c r="S2" s="289"/>
      <c r="T2" s="69"/>
      <c r="U2" s="93">
        <v>26</v>
      </c>
      <c r="V2" s="130">
        <v>31</v>
      </c>
      <c r="W2" s="96"/>
      <c r="X2" s="96"/>
      <c r="Y2" s="5"/>
      <c r="Z2" s="5"/>
    </row>
    <row r="3" spans="1:31" s="4" customFormat="1" ht="15" customHeight="1">
      <c r="A3" s="161" t="s">
        <v>65</v>
      </c>
      <c r="B3" s="289"/>
      <c r="C3" s="289"/>
      <c r="D3" s="289"/>
      <c r="E3" s="94"/>
      <c r="F3" s="289"/>
      <c r="G3" s="289"/>
      <c r="H3" s="289"/>
      <c r="I3" s="289"/>
      <c r="J3" s="95"/>
      <c r="K3" s="289"/>
      <c r="L3" s="289"/>
      <c r="M3" s="289"/>
      <c r="N3" s="289"/>
      <c r="O3" s="289"/>
      <c r="P3" s="289"/>
      <c r="Q3" s="289"/>
      <c r="R3" s="289"/>
      <c r="S3" s="289"/>
      <c r="T3" s="69"/>
      <c r="U3" s="153"/>
      <c r="V3" s="154"/>
      <c r="W3" s="96"/>
      <c r="X3" s="96"/>
      <c r="Y3" s="5"/>
      <c r="Z3" s="5"/>
    </row>
    <row r="4" spans="1:31" s="4" customFormat="1" ht="15" customHeight="1">
      <c r="A4" s="161" t="str">
        <f>TH!A3</f>
        <v>MST: 1100878093</v>
      </c>
      <c r="B4" s="289"/>
      <c r="C4" s="289"/>
      <c r="D4" s="289"/>
      <c r="E4" s="327">
        <f>'CC - 03'!$E$4</f>
        <v>42064</v>
      </c>
      <c r="F4" s="289"/>
      <c r="G4" s="289"/>
      <c r="H4" s="289"/>
      <c r="I4" s="289"/>
      <c r="J4" s="95"/>
      <c r="K4" s="289"/>
      <c r="L4" s="92"/>
      <c r="M4" s="289"/>
      <c r="N4" s="289"/>
      <c r="O4" s="289"/>
      <c r="P4" s="289"/>
      <c r="Q4" s="14"/>
      <c r="R4" s="289"/>
      <c r="S4" s="289"/>
      <c r="T4" s="289"/>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85" t="s">
        <v>41</v>
      </c>
      <c r="G8" s="284" t="s">
        <v>19</v>
      </c>
      <c r="H8" s="285" t="s">
        <v>18</v>
      </c>
      <c r="I8" s="292"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3" si="0">VLOOKUP(B10,DS,2,0)</f>
        <v>Mai Út Hiền</v>
      </c>
      <c r="D10" s="135" t="str">
        <f t="shared" ref="D10:D13" si="1">VLOOKUP(B10,DS,3,0)</f>
        <v>Cơ Điện</v>
      </c>
      <c r="E10" s="103">
        <f t="shared" ref="E10:E13" si="2">VLOOKUP(B10,DS,4,0)</f>
        <v>4336000</v>
      </c>
      <c r="F10" s="108">
        <f>VLOOKUP(B10,'CC - 03'!$B$8:$AS$15,36,0)</f>
        <v>26</v>
      </c>
      <c r="G10" s="243">
        <f t="shared" ref="G10" si="3">ROUND(E10/$U$2*F10,0)</f>
        <v>4336000</v>
      </c>
      <c r="H10" s="108">
        <f>(VLOOKUP(B10,'CC - 03'!$B$8:$AS$15,37,0)+VLOOKUP(B10,'CC - 03'!$B$8:$AS$15,38,0))</f>
        <v>0</v>
      </c>
      <c r="I10" s="243">
        <f t="shared" ref="I10" si="4">ROUND(E10/$U$2*H10,0)</f>
        <v>0</v>
      </c>
      <c r="J10" s="109">
        <f t="shared" ref="J10" si="5">F10+H10</f>
        <v>26</v>
      </c>
      <c r="K10" s="47">
        <f>G10+I10</f>
        <v>4336000</v>
      </c>
      <c r="L10" s="241">
        <f t="shared" ref="L10:L13" si="6">+F10*15000</f>
        <v>390000</v>
      </c>
      <c r="M10" s="49">
        <f t="shared" ref="M10:M13" si="7">K10+L10</f>
        <v>4726000</v>
      </c>
      <c r="N10" s="48">
        <f>IF(VLOOKUP(B10,DS,11,0)="x",E10*$N$5,0)</f>
        <v>346880</v>
      </c>
      <c r="O10" s="48">
        <f>IF(VLOOKUP(B10,DS,11,0)="x",E10*$O$5,0)</f>
        <v>65040</v>
      </c>
      <c r="P10" s="48">
        <f>IF(VLOOKUP(B10,DS,11,0)="x",E10*$P$5,0)</f>
        <v>43360</v>
      </c>
      <c r="Q10" s="47">
        <f t="shared" ref="Q10:Q13" si="8">M10-SUM(N10:P10)</f>
        <v>4270720</v>
      </c>
      <c r="R10" s="47">
        <f>VLOOKUP(B10,DS,23,0)</f>
        <v>0</v>
      </c>
      <c r="S10" s="55">
        <f t="shared" ref="S10:S13" si="9">Q10-R10</f>
        <v>4270720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- 03'!$B$8:$AS$15,36,0)</f>
        <v>26</v>
      </c>
      <c r="G11" s="243">
        <f t="shared" ref="G11:G13" si="10">ROUND(E11/$U$2*F11,0)</f>
        <v>4056000</v>
      </c>
      <c r="H11" s="108">
        <f>(VLOOKUP(B11,'CC - 03'!$B$8:$AS$15,37,0)+VLOOKUP(B11,'CC - 03'!$B$8:$AS$15,38,0))</f>
        <v>0</v>
      </c>
      <c r="I11" s="243">
        <f t="shared" ref="I11:I13" si="11">ROUND(E11/$U$2*H11,0)</f>
        <v>0</v>
      </c>
      <c r="J11" s="109">
        <f t="shared" ref="J11:J13" si="12">F11+H11</f>
        <v>26</v>
      </c>
      <c r="K11" s="47">
        <f t="shared" ref="K11:K13" si="13">G11+I11</f>
        <v>4056000</v>
      </c>
      <c r="L11" s="241">
        <f t="shared" si="6"/>
        <v>390000</v>
      </c>
      <c r="M11" s="49">
        <f t="shared" si="7"/>
        <v>4446000</v>
      </c>
      <c r="N11" s="48">
        <f>IF(VLOOKUP(B11,DS,11,0)="x",E11*$N$5,0)</f>
        <v>324480</v>
      </c>
      <c r="O11" s="48">
        <f>IF(VLOOKUP(B11,DS,11,0)="x",E11*$O$5,0)</f>
        <v>60840</v>
      </c>
      <c r="P11" s="48">
        <f>IF(VLOOKUP(B11,DS,11,0)="x",E11*$P$5,0)</f>
        <v>40560</v>
      </c>
      <c r="Q11" s="47">
        <f t="shared" si="8"/>
        <v>4020120</v>
      </c>
      <c r="R11" s="47">
        <f>VLOOKUP(B11,DS,23,0)</f>
        <v>0</v>
      </c>
      <c r="S11" s="55">
        <f t="shared" si="9"/>
        <v>4020120</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
        <v>KCS</v>
      </c>
      <c r="E12" s="103">
        <f t="shared" si="2"/>
        <v>4400000</v>
      </c>
      <c r="F12" s="108">
        <f>VLOOKUP(B12,'CC - 03'!$B$8:$AS$15,36,0)</f>
        <v>26</v>
      </c>
      <c r="G12" s="243">
        <f t="shared" si="10"/>
        <v>4400000</v>
      </c>
      <c r="H12" s="108">
        <f>(VLOOKUP(B12,'CC - 03'!$B$8:$AS$15,37,0)+VLOOKUP(B12,'CC - 03'!$B$8:$AS$15,38,0))</f>
        <v>0</v>
      </c>
      <c r="I12" s="243">
        <f t="shared" si="11"/>
        <v>0</v>
      </c>
      <c r="J12" s="109">
        <f t="shared" si="12"/>
        <v>26</v>
      </c>
      <c r="K12" s="47">
        <f t="shared" si="13"/>
        <v>4400000</v>
      </c>
      <c r="L12" s="241">
        <f t="shared" si="6"/>
        <v>390000</v>
      </c>
      <c r="M12" s="49">
        <f t="shared" si="7"/>
        <v>4790000</v>
      </c>
      <c r="N12" s="48">
        <f>IF(VLOOKUP(B12,DS,11,0)="x",E12*$N$5,0)</f>
        <v>352000</v>
      </c>
      <c r="O12" s="48">
        <f>IF(VLOOKUP(B12,DS,11,0)="x",E12*$O$5,0)</f>
        <v>66000</v>
      </c>
      <c r="P12" s="48">
        <f>IF(VLOOKUP(B12,DS,11,0)="x",E12*$P$5,0)</f>
        <v>44000</v>
      </c>
      <c r="Q12" s="47">
        <f t="shared" si="8"/>
        <v>4328000</v>
      </c>
      <c r="R12" s="47">
        <f>VLOOKUP(B12,DS,23,0)</f>
        <v>0</v>
      </c>
      <c r="S12" s="55">
        <f t="shared" si="9"/>
        <v>4328000</v>
      </c>
      <c r="T12" s="47"/>
      <c r="U12" s="123"/>
      <c r="V12" s="45"/>
      <c r="W12" s="34"/>
      <c r="X12" s="5"/>
      <c r="Y12" s="5"/>
      <c r="Z12" s="5"/>
      <c r="AA12" s="4"/>
      <c r="AB12" s="4"/>
      <c r="AC12" s="4"/>
      <c r="AD12" s="4"/>
      <c r="AE12" s="4"/>
    </row>
    <row r="13" spans="1:31" s="44" customFormat="1" ht="23.25" customHeight="1">
      <c r="A13" s="46">
        <v>4</v>
      </c>
      <c r="B13" s="46" t="s">
        <v>70</v>
      </c>
      <c r="C13" s="102" t="str">
        <f t="shared" si="0"/>
        <v>Nguyễn Thị Thiết</v>
      </c>
      <c r="D13" s="135" t="str">
        <f t="shared" si="1"/>
        <v>KCS</v>
      </c>
      <c r="E13" s="103">
        <f t="shared" si="2"/>
        <v>4056000</v>
      </c>
      <c r="F13" s="108">
        <f>VLOOKUP(B13,'CC - 03'!$B$8:$AS$15,36,0)</f>
        <v>26</v>
      </c>
      <c r="G13" s="243">
        <f t="shared" si="10"/>
        <v>4056000</v>
      </c>
      <c r="H13" s="108">
        <f>(VLOOKUP(B13,'CC - 03'!$B$8:$AS$15,37,0)+VLOOKUP(B13,'CC - 03'!$B$8:$AS$15,38,0))</f>
        <v>0</v>
      </c>
      <c r="I13" s="243">
        <f t="shared" si="11"/>
        <v>0</v>
      </c>
      <c r="J13" s="109">
        <f t="shared" si="12"/>
        <v>26</v>
      </c>
      <c r="K13" s="47">
        <f t="shared" si="13"/>
        <v>4056000</v>
      </c>
      <c r="L13" s="241">
        <f t="shared" si="6"/>
        <v>390000</v>
      </c>
      <c r="M13" s="49">
        <f t="shared" si="7"/>
        <v>4446000</v>
      </c>
      <c r="N13" s="48">
        <f>IF(VLOOKUP(B13,DS,11,0)="x",E13*$N$5,0)</f>
        <v>324480</v>
      </c>
      <c r="O13" s="48">
        <f>IF(VLOOKUP(B13,DS,11,0)="x",E13*$O$5,0)</f>
        <v>60840</v>
      </c>
      <c r="P13" s="48">
        <f>IF(VLOOKUP(B13,DS,11,0)="x",E13*$P$5,0)</f>
        <v>40560</v>
      </c>
      <c r="Q13" s="47">
        <f t="shared" si="8"/>
        <v>4020120</v>
      </c>
      <c r="R13" s="47">
        <f>VLOOKUP(B13,DS,23,0)</f>
        <v>0</v>
      </c>
      <c r="S13" s="55">
        <f t="shared" si="9"/>
        <v>4020120</v>
      </c>
      <c r="T13" s="47"/>
      <c r="U13" s="123"/>
      <c r="V13" s="45"/>
      <c r="W13" s="34"/>
      <c r="X13" s="5"/>
      <c r="Y13" s="5"/>
      <c r="Z13" s="5"/>
      <c r="AA13" s="4"/>
      <c r="AB13" s="4"/>
      <c r="AC13" s="4"/>
      <c r="AD13" s="4"/>
      <c r="AE13" s="4"/>
    </row>
    <row r="14" spans="1:31" s="44" customFormat="1" ht="22.5" customHeight="1">
      <c r="A14" s="50"/>
      <c r="B14" s="50"/>
      <c r="C14" s="51"/>
      <c r="D14" s="3"/>
      <c r="E14" s="52"/>
      <c r="F14" s="52"/>
      <c r="G14" s="52"/>
      <c r="H14" s="52"/>
      <c r="I14" s="52"/>
      <c r="J14" s="53"/>
      <c r="K14" s="52"/>
      <c r="L14" s="52"/>
      <c r="M14" s="54"/>
      <c r="N14" s="52"/>
      <c r="O14" s="52"/>
      <c r="P14" s="52"/>
      <c r="Q14" s="52"/>
      <c r="R14" s="52"/>
      <c r="S14" s="52"/>
      <c r="T14" s="47"/>
      <c r="U14" s="123"/>
      <c r="V14" s="45"/>
      <c r="W14" s="45"/>
      <c r="X14" s="45"/>
      <c r="Y14" s="45"/>
      <c r="Z14" s="45"/>
    </row>
    <row r="15" spans="1:31" s="40" customFormat="1" ht="21" customHeight="1">
      <c r="A15" s="440" t="s">
        <v>26</v>
      </c>
      <c r="B15" s="440"/>
      <c r="C15" s="440"/>
      <c r="D15" s="440"/>
      <c r="E15" s="162">
        <f t="shared" ref="E15:S15" si="14">SUM(E10:E14)</f>
        <v>16848000</v>
      </c>
      <c r="F15" s="162">
        <f t="shared" si="14"/>
        <v>104</v>
      </c>
      <c r="G15" s="162">
        <f t="shared" si="14"/>
        <v>16848000</v>
      </c>
      <c r="H15" s="162">
        <f t="shared" si="14"/>
        <v>0</v>
      </c>
      <c r="I15" s="162">
        <f t="shared" si="14"/>
        <v>0</v>
      </c>
      <c r="J15" s="32">
        <f t="shared" si="14"/>
        <v>104</v>
      </c>
      <c r="K15" s="32">
        <f t="shared" si="14"/>
        <v>16848000</v>
      </c>
      <c r="L15" s="32">
        <f t="shared" si="14"/>
        <v>1560000</v>
      </c>
      <c r="M15" s="32">
        <f t="shared" si="14"/>
        <v>18408000</v>
      </c>
      <c r="N15" s="32">
        <f t="shared" si="14"/>
        <v>1347840</v>
      </c>
      <c r="O15" s="32">
        <f t="shared" si="14"/>
        <v>252720</v>
      </c>
      <c r="P15" s="32">
        <f t="shared" si="14"/>
        <v>168480</v>
      </c>
      <c r="Q15" s="32">
        <f t="shared" si="14"/>
        <v>16638960</v>
      </c>
      <c r="R15" s="32">
        <f t="shared" si="14"/>
        <v>0</v>
      </c>
      <c r="S15" s="32">
        <f t="shared" si="14"/>
        <v>16638960</v>
      </c>
      <c r="T15" s="32"/>
      <c r="U15" s="123"/>
      <c r="V15" s="41"/>
      <c r="W15" s="41"/>
      <c r="X15" s="41"/>
      <c r="Y15" s="41"/>
      <c r="Z15" s="41"/>
    </row>
    <row r="16" spans="1:31" ht="11.25" customHeight="1">
      <c r="A16" s="10"/>
      <c r="B16" s="10"/>
      <c r="C16" s="11"/>
      <c r="D16" s="136"/>
      <c r="E16" s="110"/>
      <c r="F16" s="11"/>
      <c r="G16" s="11"/>
      <c r="H16" s="11"/>
      <c r="I16" s="11"/>
      <c r="K16" s="11"/>
      <c r="L16" s="11"/>
      <c r="M16" s="121"/>
      <c r="N16" s="11"/>
      <c r="O16" s="11"/>
      <c r="P16" s="11"/>
      <c r="Q16" s="11"/>
      <c r="R16" s="11"/>
      <c r="S16" s="11"/>
      <c r="T16" s="11"/>
      <c r="U16" s="123"/>
    </row>
    <row r="17" spans="1:26" s="44" customFormat="1" ht="11.25" customHeight="1">
      <c r="A17" s="91"/>
      <c r="B17" s="91"/>
      <c r="C17" s="91"/>
      <c r="D17" s="155"/>
      <c r="E17" s="156"/>
      <c r="F17" s="91"/>
      <c r="G17" s="91"/>
      <c r="H17" s="91"/>
      <c r="I17" s="91"/>
      <c r="J17" s="157"/>
      <c r="K17" s="156"/>
      <c r="L17" s="91"/>
      <c r="M17" s="91"/>
      <c r="N17" s="91"/>
      <c r="O17" s="91"/>
      <c r="P17" s="91"/>
      <c r="Q17" s="91"/>
      <c r="R17" s="91"/>
      <c r="S17" s="127" t="str">
        <f>"Long An, ngày  "&amp;$V$2&amp;"   tháng   "&amp;TEXT($E$4,"mm")&amp;"   năm "&amp;TEXT($E$4,"yyyy")</f>
        <v>Long An, ngày  31   tháng   03   năm 2015</v>
      </c>
      <c r="T17" s="91"/>
      <c r="U17" s="158"/>
      <c r="V17" s="45"/>
      <c r="W17" s="45"/>
      <c r="X17" s="45"/>
      <c r="Y17" s="45"/>
      <c r="Z17" s="45"/>
    </row>
    <row r="18" spans="1:26" s="44" customFormat="1" ht="12.75">
      <c r="A18" s="35"/>
      <c r="B18" s="35"/>
      <c r="C18" s="35" t="s">
        <v>63</v>
      </c>
      <c r="D18" s="159"/>
      <c r="E18" s="92"/>
      <c r="F18" s="158"/>
      <c r="G18" s="92"/>
      <c r="H18" s="92"/>
      <c r="I18" s="92"/>
      <c r="J18" s="160"/>
      <c r="K18" s="45"/>
      <c r="L18" s="35"/>
      <c r="M18" s="288"/>
      <c r="N18" s="26"/>
      <c r="O18" s="26"/>
      <c r="P18" s="26"/>
      <c r="Q18" s="26"/>
      <c r="S18" s="26" t="s">
        <v>23</v>
      </c>
      <c r="T18" s="158"/>
      <c r="U18" s="158"/>
      <c r="V18" s="45"/>
      <c r="W18" s="45"/>
      <c r="X18" s="45"/>
      <c r="Y18" s="45"/>
      <c r="Z18" s="45"/>
    </row>
    <row r="19" spans="1:26" ht="12">
      <c r="A19" s="10"/>
      <c r="B19" s="10"/>
      <c r="C19" s="20"/>
      <c r="E19" s="17"/>
      <c r="F19" s="16"/>
      <c r="G19" s="17"/>
      <c r="H19" s="17"/>
      <c r="I19" s="17"/>
      <c r="K19" s="8"/>
      <c r="L19" s="20"/>
      <c r="M19" s="6"/>
      <c r="N19" s="15"/>
      <c r="O19" s="15"/>
      <c r="P19" s="15"/>
      <c r="Q19" s="15"/>
      <c r="S19" s="15"/>
      <c r="T19" s="16"/>
      <c r="U19" s="123"/>
    </row>
    <row r="20" spans="1:26" ht="12">
      <c r="C20" s="20"/>
      <c r="L20" s="20"/>
      <c r="M20" s="6"/>
      <c r="T20" s="20"/>
      <c r="U20" s="123"/>
    </row>
    <row r="21" spans="1:26" ht="12">
      <c r="A21" s="10"/>
      <c r="B21" s="10"/>
      <c r="C21" s="20"/>
      <c r="E21" s="39"/>
      <c r="F21" s="38"/>
      <c r="G21" s="39"/>
      <c r="H21" s="39"/>
      <c r="I21" s="39"/>
      <c r="J21" s="104"/>
      <c r="K21" s="10"/>
      <c r="L21" s="20"/>
      <c r="M21" s="10"/>
      <c r="N21" s="111"/>
      <c r="O21" s="10"/>
      <c r="P21" s="10"/>
      <c r="Q21" s="10"/>
      <c r="R21" s="10"/>
      <c r="S21" s="10"/>
      <c r="T21" s="38"/>
      <c r="U21" s="123"/>
    </row>
    <row r="22" spans="1:26" ht="12">
      <c r="A22" s="10"/>
      <c r="B22" s="10"/>
      <c r="C22" s="20"/>
      <c r="K22" s="8"/>
      <c r="L22" s="20"/>
      <c r="M22" s="6"/>
      <c r="T22" s="20"/>
      <c r="U22" s="123"/>
    </row>
    <row r="23" spans="1:26" ht="12">
      <c r="A23" s="106"/>
      <c r="B23" s="18"/>
      <c r="C23" s="12"/>
      <c r="E23" s="14"/>
      <c r="F23" s="13"/>
      <c r="G23" s="14"/>
      <c r="H23" s="14"/>
      <c r="I23" s="14"/>
      <c r="J23" s="107"/>
      <c r="K23" s="9"/>
      <c r="L23" s="12"/>
      <c r="M23" s="9"/>
      <c r="N23" s="13"/>
      <c r="O23" s="9"/>
      <c r="P23" s="9"/>
      <c r="Q23" s="12"/>
      <c r="R23" s="9"/>
      <c r="S23" s="13"/>
      <c r="T23" s="13"/>
      <c r="U23" s="123"/>
    </row>
    <row r="24" spans="1:26" ht="12">
      <c r="A24" s="10"/>
      <c r="B24" s="10"/>
      <c r="K24" s="8"/>
      <c r="L24" s="8"/>
      <c r="M24" s="6"/>
      <c r="U24" s="123"/>
    </row>
    <row r="25" spans="1:26" ht="12">
      <c r="A25" s="10"/>
      <c r="B25" s="10"/>
      <c r="K25" s="8"/>
      <c r="L25" s="8"/>
      <c r="M25" s="6"/>
      <c r="U25" s="123"/>
    </row>
    <row r="26" spans="1:26" ht="12">
      <c r="A26" s="10"/>
      <c r="B26" s="10"/>
      <c r="K26" s="7"/>
      <c r="L26" s="7"/>
      <c r="M26" s="6"/>
      <c r="U26" s="123"/>
    </row>
    <row r="27" spans="1:26" ht="12">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s="197" customFormat="1" ht="29.25" customHeight="1">
      <c r="A58" s="161" t="str">
        <f>$A$1</f>
        <v>Công ty TNHH Hải sản An Lạc</v>
      </c>
      <c r="B58" s="293"/>
      <c r="C58" s="293"/>
      <c r="D58" s="441" t="str">
        <f>D1</f>
        <v>BẢNG THANH TOÁN LƯƠNG THÁNG 03 / 2015</v>
      </c>
      <c r="E58" s="441"/>
      <c r="F58" s="441"/>
      <c r="G58" s="441"/>
      <c r="H58" s="441"/>
      <c r="I58" s="441"/>
      <c r="J58" s="441"/>
      <c r="K58" s="441"/>
      <c r="L58" s="441"/>
      <c r="M58" s="441"/>
      <c r="N58" s="441"/>
      <c r="O58" s="441"/>
      <c r="P58" s="441"/>
      <c r="Q58" s="442"/>
      <c r="R58" s="443" t="s">
        <v>125</v>
      </c>
      <c r="S58" s="444"/>
      <c r="T58" s="445"/>
      <c r="U58" s="123"/>
      <c r="V58" s="8"/>
      <c r="W58" s="220"/>
      <c r="X58" s="220"/>
      <c r="Y58" s="221"/>
      <c r="Z58" s="221"/>
    </row>
    <row r="59" spans="1:31" s="197" customFormat="1" ht="15" customHeight="1">
      <c r="A59" s="161" t="str">
        <f>$A$2</f>
        <v>Địa chỉ: Lô A14, đường 4A, KCN Hải Sơn, Đức Hòa, Long An</v>
      </c>
      <c r="B59" s="293"/>
      <c r="C59" s="293"/>
      <c r="D59" s="293"/>
      <c r="E59" s="222"/>
      <c r="F59" s="293"/>
      <c r="G59" s="293"/>
      <c r="H59" s="293"/>
      <c r="I59" s="293"/>
      <c r="J59" s="223"/>
      <c r="K59" s="293"/>
      <c r="L59" s="293"/>
      <c r="M59" s="293"/>
      <c r="N59" s="293"/>
      <c r="O59" s="293"/>
      <c r="P59" s="293"/>
      <c r="Q59" s="293"/>
      <c r="R59" s="293"/>
      <c r="S59" s="293"/>
      <c r="T59" s="173"/>
      <c r="U59" s="123"/>
      <c r="V59" s="8"/>
      <c r="W59" s="220"/>
      <c r="X59" s="220"/>
      <c r="Y59" s="221"/>
      <c r="Z59" s="221"/>
    </row>
    <row r="60" spans="1:31" s="197" customFormat="1" ht="15" customHeight="1">
      <c r="A60" s="161" t="str">
        <f>$A$3</f>
        <v>Số điện thoại: 072.3850606 - Fax: 072.3850608</v>
      </c>
      <c r="B60" s="293"/>
      <c r="C60" s="293"/>
      <c r="D60" s="293"/>
      <c r="E60" s="222"/>
      <c r="F60" s="293"/>
      <c r="G60" s="293"/>
      <c r="H60" s="293"/>
      <c r="I60" s="293"/>
      <c r="J60" s="223"/>
      <c r="K60" s="293"/>
      <c r="L60" s="293"/>
      <c r="M60" s="293"/>
      <c r="N60" s="293"/>
      <c r="O60" s="293"/>
      <c r="P60" s="293"/>
      <c r="Q60" s="293"/>
      <c r="R60" s="293"/>
      <c r="S60" s="293"/>
      <c r="T60" s="173"/>
      <c r="U60" s="123"/>
      <c r="V60" s="8"/>
      <c r="W60" s="220"/>
      <c r="X60" s="220"/>
      <c r="Y60" s="221"/>
      <c r="Z60" s="221"/>
    </row>
    <row r="61" spans="1:31" s="197" customFormat="1" ht="15" customHeight="1">
      <c r="A61" s="161" t="str">
        <f>$A$4</f>
        <v>MST: 1100878093</v>
      </c>
      <c r="B61" s="293"/>
      <c r="C61" s="293"/>
      <c r="D61" s="293"/>
      <c r="E61" s="222"/>
      <c r="F61" s="293"/>
      <c r="G61" s="293"/>
      <c r="H61" s="293"/>
      <c r="I61" s="293"/>
      <c r="J61" s="223"/>
      <c r="K61" s="293"/>
      <c r="L61" s="224"/>
      <c r="M61" s="293"/>
      <c r="N61" s="293"/>
      <c r="O61" s="293"/>
      <c r="P61" s="293"/>
      <c r="Q61" s="225"/>
      <c r="R61" s="293"/>
      <c r="S61" s="293"/>
      <c r="T61" s="293"/>
      <c r="U61" s="123"/>
      <c r="V61" s="8"/>
      <c r="W61" s="220"/>
      <c r="X61" s="220"/>
      <c r="Y61" s="221"/>
      <c r="Z61" s="221"/>
    </row>
    <row r="62" spans="1:31" s="228" customFormat="1" ht="14.25" customHeight="1">
      <c r="A62" s="226"/>
      <c r="B62" s="204"/>
      <c r="C62" s="204"/>
      <c r="D62" s="204"/>
      <c r="E62" s="204"/>
      <c r="F62" s="204"/>
      <c r="G62" s="204"/>
      <c r="H62" s="204"/>
      <c r="I62" s="204"/>
      <c r="J62" s="204"/>
      <c r="K62" s="204"/>
      <c r="L62" s="204"/>
      <c r="M62" s="204"/>
      <c r="N62" s="204"/>
      <c r="O62" s="204"/>
      <c r="P62" s="204"/>
      <c r="Q62" s="204"/>
      <c r="R62" s="204"/>
      <c r="S62" s="204"/>
      <c r="T62" s="204"/>
      <c r="U62" s="123"/>
      <c r="V62" s="8"/>
      <c r="W62" s="227"/>
      <c r="X62" s="227"/>
      <c r="Y62" s="227"/>
      <c r="Z62" s="227"/>
    </row>
    <row r="63" spans="1:31" s="231" customFormat="1" ht="24" customHeight="1">
      <c r="A63" s="446" t="s">
        <v>20</v>
      </c>
      <c r="B63" s="446" t="s">
        <v>21</v>
      </c>
      <c r="C63" s="448" t="s">
        <v>1</v>
      </c>
      <c r="D63" s="448" t="s">
        <v>2</v>
      </c>
      <c r="E63" s="450" t="s">
        <v>58</v>
      </c>
      <c r="F63" s="451" t="s">
        <v>27</v>
      </c>
      <c r="G63" s="452"/>
      <c r="H63" s="452"/>
      <c r="I63" s="452"/>
      <c r="J63" s="452"/>
      <c r="K63" s="453"/>
      <c r="L63" s="368" t="s">
        <v>60</v>
      </c>
      <c r="M63" s="449" t="s">
        <v>5</v>
      </c>
      <c r="N63" s="448" t="s">
        <v>6</v>
      </c>
      <c r="O63" s="448"/>
      <c r="P63" s="448"/>
      <c r="Q63" s="449" t="s">
        <v>7</v>
      </c>
      <c r="R63" s="449" t="s">
        <v>8</v>
      </c>
      <c r="S63" s="449" t="s">
        <v>9</v>
      </c>
      <c r="T63" s="455" t="s">
        <v>10</v>
      </c>
      <c r="U63" s="123"/>
      <c r="V63" s="8"/>
      <c r="W63" s="230"/>
      <c r="X63" s="221"/>
      <c r="Y63" s="221"/>
      <c r="Z63" s="221"/>
      <c r="AA63" s="197"/>
      <c r="AB63" s="197"/>
      <c r="AC63" s="197"/>
      <c r="AD63" s="197"/>
      <c r="AE63" s="197"/>
    </row>
    <row r="64" spans="1:31" s="231" customFormat="1" ht="33.75" customHeight="1">
      <c r="A64" s="447"/>
      <c r="B64" s="447"/>
      <c r="C64" s="448"/>
      <c r="D64" s="448"/>
      <c r="E64" s="450"/>
      <c r="F64" s="451" t="s">
        <v>62</v>
      </c>
      <c r="G64" s="453"/>
      <c r="H64" s="451" t="s">
        <v>42</v>
      </c>
      <c r="I64" s="452"/>
      <c r="J64" s="459" t="s">
        <v>28</v>
      </c>
      <c r="K64" s="449" t="s">
        <v>4</v>
      </c>
      <c r="L64" s="369"/>
      <c r="M64" s="454"/>
      <c r="N64" s="461" t="s">
        <v>12</v>
      </c>
      <c r="O64" s="449" t="s">
        <v>13</v>
      </c>
      <c r="P64" s="449" t="s">
        <v>35</v>
      </c>
      <c r="Q64" s="454"/>
      <c r="R64" s="454"/>
      <c r="S64" s="454"/>
      <c r="T64" s="456"/>
      <c r="U64" s="123"/>
      <c r="V64" s="8"/>
      <c r="W64" s="230"/>
      <c r="X64" s="221"/>
      <c r="Y64" s="221"/>
      <c r="Z64" s="221"/>
      <c r="AA64" s="197"/>
      <c r="AB64" s="197"/>
      <c r="AC64" s="197"/>
      <c r="AD64" s="197"/>
      <c r="AE64" s="197"/>
    </row>
    <row r="65" spans="1:31" s="231" customFormat="1" ht="35.25" customHeight="1">
      <c r="A65" s="447"/>
      <c r="B65" s="447"/>
      <c r="C65" s="449"/>
      <c r="D65" s="449"/>
      <c r="E65" s="450"/>
      <c r="F65" s="291" t="s">
        <v>41</v>
      </c>
      <c r="G65" s="292" t="s">
        <v>19</v>
      </c>
      <c r="H65" s="291" t="s">
        <v>18</v>
      </c>
      <c r="I65" s="292" t="s">
        <v>19</v>
      </c>
      <c r="J65" s="460"/>
      <c r="K65" s="454"/>
      <c r="L65" s="431"/>
      <c r="M65" s="454"/>
      <c r="N65" s="462"/>
      <c r="O65" s="454"/>
      <c r="P65" s="454"/>
      <c r="Q65" s="454"/>
      <c r="R65" s="454"/>
      <c r="S65" s="454"/>
      <c r="T65" s="456"/>
      <c r="U65" s="204"/>
      <c r="V65" s="230"/>
      <c r="W65" s="230"/>
      <c r="X65" s="221"/>
      <c r="Y65" s="221"/>
      <c r="Z65" s="221"/>
      <c r="AA65" s="197"/>
      <c r="AB65" s="197"/>
      <c r="AC65" s="197"/>
      <c r="AD65" s="197"/>
      <c r="AE65" s="197"/>
    </row>
    <row r="66" spans="1:31" s="237" customFormat="1" ht="12.75" customHeight="1">
      <c r="A66" s="233">
        <v>1</v>
      </c>
      <c r="B66" s="233">
        <v>2</v>
      </c>
      <c r="C66" s="233">
        <v>3</v>
      </c>
      <c r="D66" s="233">
        <v>4</v>
      </c>
      <c r="E66" s="233">
        <v>5</v>
      </c>
      <c r="F66" s="233">
        <v>7</v>
      </c>
      <c r="G66" s="233">
        <v>8</v>
      </c>
      <c r="H66" s="233">
        <v>9</v>
      </c>
      <c r="I66" s="233">
        <v>10</v>
      </c>
      <c r="J66" s="233">
        <v>13</v>
      </c>
      <c r="K66" s="233">
        <v>14</v>
      </c>
      <c r="L66" s="233">
        <v>16</v>
      </c>
      <c r="M66" s="233">
        <v>20</v>
      </c>
      <c r="N66" s="233">
        <v>24</v>
      </c>
      <c r="O66" s="233">
        <v>25</v>
      </c>
      <c r="P66" s="233">
        <v>26</v>
      </c>
      <c r="Q66" s="233">
        <v>29</v>
      </c>
      <c r="R66" s="233">
        <v>30</v>
      </c>
      <c r="S66" s="233">
        <v>31</v>
      </c>
      <c r="T66" s="233">
        <v>32</v>
      </c>
      <c r="U66" s="204"/>
      <c r="V66" s="234"/>
      <c r="W66" s="234"/>
      <c r="X66" s="235"/>
      <c r="Y66" s="235"/>
      <c r="Z66" s="235"/>
      <c r="AA66" s="236"/>
      <c r="AB66" s="236"/>
      <c r="AC66" s="236"/>
      <c r="AD66" s="236"/>
      <c r="AE66" s="236"/>
    </row>
    <row r="67" spans="1:31" s="249" customFormat="1" ht="23.25" customHeight="1">
      <c r="A67" s="238">
        <v>1</v>
      </c>
      <c r="B67" s="238" t="s">
        <v>78</v>
      </c>
      <c r="C67" s="239" t="str">
        <f t="shared" ref="C67:C73" si="15">VLOOKUP(B67,DS,2,0)</f>
        <v>Nguyễn Thiện Duy</v>
      </c>
      <c r="D67" s="240" t="str">
        <f t="shared" ref="D67:D73" si="16">VLOOKUP(B67,DS,3,0)</f>
        <v>Giám đốc</v>
      </c>
      <c r="E67" s="241">
        <f t="shared" ref="E67:E73" si="17">VLOOKUP(B67,DS,4,0)</f>
        <v>10851000</v>
      </c>
      <c r="F67" s="242">
        <f>VLOOKUP(B67,'CC - 03'!B50:AS63,36,0)</f>
        <v>26</v>
      </c>
      <c r="G67" s="243">
        <f t="shared" ref="G67" si="18">ROUND(E67/$U$2*F67,0)</f>
        <v>10851000</v>
      </c>
      <c r="H67" s="242">
        <f>(VLOOKUP(B67,'CC - 03'!B50:AS63,37,0)+VLOOKUP(B67,'CC - 03'!B50:AS63,38,0))</f>
        <v>0</v>
      </c>
      <c r="I67" s="243">
        <f t="shared" ref="I67" si="19">ROUND(E67/$U$2*H67,0)</f>
        <v>0</v>
      </c>
      <c r="J67" s="244">
        <f t="shared" ref="J67:K73" si="20">F67+H67</f>
        <v>26</v>
      </c>
      <c r="K67" s="47">
        <f t="shared" si="20"/>
        <v>10851000</v>
      </c>
      <c r="L67" s="241">
        <f>+F67*15000</f>
        <v>390000</v>
      </c>
      <c r="M67" s="246">
        <f t="shared" ref="M67:M73" si="21">K67+SUM(L67:L67)</f>
        <v>11241000</v>
      </c>
      <c r="N67" s="48">
        <f t="shared" ref="N67:N73" si="22">IF(VLOOKUP(B67,DS,11,0)="x",E67*$N$5,0)</f>
        <v>868080</v>
      </c>
      <c r="O67" s="48">
        <f t="shared" ref="O67:O73" si="23">IF(VLOOKUP(B67,DS,11,0)="x",E67*$O$5,0)</f>
        <v>162765</v>
      </c>
      <c r="P67" s="48">
        <f t="shared" ref="P67:P73" si="24">IF(VLOOKUP(B67,DS,11,0)="x",E67*$P$5,0)</f>
        <v>108510</v>
      </c>
      <c r="Q67" s="243">
        <f t="shared" ref="Q67:Q73" si="25">M67-SUM(N67:P67)</f>
        <v>10101645</v>
      </c>
      <c r="R67" s="243">
        <f t="shared" ref="R67:R73" si="26">VLOOKUP(B67,DS,23,0)</f>
        <v>0</v>
      </c>
      <c r="S67" s="247">
        <f>Q67-R67</f>
        <v>10101645</v>
      </c>
      <c r="T67" s="243"/>
      <c r="U67" s="204"/>
      <c r="V67" s="248"/>
      <c r="W67" s="230"/>
      <c r="X67" s="221"/>
      <c r="Y67" s="221"/>
      <c r="Z67" s="221"/>
      <c r="AA67" s="197"/>
      <c r="AB67" s="197"/>
      <c r="AC67" s="197"/>
      <c r="AD67" s="197"/>
      <c r="AE67" s="197"/>
    </row>
    <row r="68" spans="1:31" s="249" customFormat="1" ht="23.25" customHeight="1">
      <c r="A68" s="238">
        <v>2</v>
      </c>
      <c r="B68" s="238" t="s">
        <v>80</v>
      </c>
      <c r="C68" s="239" t="str">
        <f t="shared" si="15"/>
        <v>Nguyễn Văn Sẽ</v>
      </c>
      <c r="D68" s="240" t="str">
        <f t="shared" si="16"/>
        <v>Kỹ Thuật</v>
      </c>
      <c r="E68" s="241">
        <f t="shared" si="17"/>
        <v>4895000</v>
      </c>
      <c r="F68" s="242">
        <f>VLOOKUP(B68,'CC - 03'!B51:AS64,36,0)</f>
        <v>26</v>
      </c>
      <c r="G68" s="243">
        <f t="shared" ref="G68:G73" si="27">ROUND(E68/$U$2*F68,0)</f>
        <v>4895000</v>
      </c>
      <c r="H68" s="242">
        <f>(VLOOKUP(B68,'CC - 03'!B51:AS64,37,0)+VLOOKUP(B68,'CC - 03'!B51:AS64,38,0))</f>
        <v>0</v>
      </c>
      <c r="I68" s="243">
        <f t="shared" ref="I68:I73" si="28">ROUND(E68/$U$2*H68,0)</f>
        <v>0</v>
      </c>
      <c r="J68" s="244">
        <f t="shared" ref="J68:J73" si="29">F68+H68</f>
        <v>26</v>
      </c>
      <c r="K68" s="47">
        <f t="shared" si="20"/>
        <v>4895000</v>
      </c>
      <c r="L68" s="241">
        <f t="shared" ref="L68:L73" si="30">+F68*15000</f>
        <v>390000</v>
      </c>
      <c r="M68" s="246">
        <f t="shared" si="21"/>
        <v>5285000</v>
      </c>
      <c r="N68" s="48">
        <f t="shared" si="22"/>
        <v>391600</v>
      </c>
      <c r="O68" s="48">
        <f t="shared" si="23"/>
        <v>73425</v>
      </c>
      <c r="P68" s="48">
        <f t="shared" si="24"/>
        <v>48950</v>
      </c>
      <c r="Q68" s="243">
        <f t="shared" si="25"/>
        <v>4771025</v>
      </c>
      <c r="R68" s="243">
        <f t="shared" si="26"/>
        <v>0</v>
      </c>
      <c r="S68" s="247">
        <f t="shared" ref="S68:S73" si="31">Q68-R68</f>
        <v>4771025</v>
      </c>
      <c r="T68" s="243"/>
      <c r="U68" s="204"/>
      <c r="V68" s="248"/>
      <c r="W68" s="230"/>
      <c r="X68" s="221"/>
      <c r="Y68" s="221"/>
      <c r="Z68" s="221"/>
      <c r="AA68" s="197"/>
      <c r="AB68" s="197"/>
      <c r="AC68" s="197"/>
      <c r="AD68" s="197"/>
      <c r="AE68" s="197"/>
    </row>
    <row r="69" spans="1:31" s="249" customFormat="1" ht="23.25" customHeight="1">
      <c r="A69" s="238">
        <v>3</v>
      </c>
      <c r="B69" s="238" t="s">
        <v>82</v>
      </c>
      <c r="C69" s="239" t="str">
        <f t="shared" si="15"/>
        <v>Võ Uyên Phương</v>
      </c>
      <c r="D69" s="240" t="str">
        <f t="shared" si="16"/>
        <v>LĐ- TL</v>
      </c>
      <c r="E69" s="241">
        <f t="shared" si="17"/>
        <v>4895000</v>
      </c>
      <c r="F69" s="242">
        <f>VLOOKUP(B69,'CC - 03'!B52:AS65,36,0)</f>
        <v>26</v>
      </c>
      <c r="G69" s="243">
        <f t="shared" si="27"/>
        <v>4895000</v>
      </c>
      <c r="H69" s="242">
        <f>(VLOOKUP(B69,'CC - 03'!B52:AS65,37,0)+VLOOKUP(B69,'CC - 03'!B52:AS65,38,0))</f>
        <v>0</v>
      </c>
      <c r="I69" s="243">
        <f t="shared" si="28"/>
        <v>0</v>
      </c>
      <c r="J69" s="244">
        <f t="shared" si="29"/>
        <v>26</v>
      </c>
      <c r="K69" s="47">
        <f t="shared" si="20"/>
        <v>4895000</v>
      </c>
      <c r="L69" s="241">
        <f t="shared" si="30"/>
        <v>390000</v>
      </c>
      <c r="M69" s="246">
        <f t="shared" si="21"/>
        <v>5285000</v>
      </c>
      <c r="N69" s="48">
        <f t="shared" si="22"/>
        <v>391600</v>
      </c>
      <c r="O69" s="48">
        <f t="shared" si="23"/>
        <v>73425</v>
      </c>
      <c r="P69" s="48">
        <f t="shared" si="24"/>
        <v>48950</v>
      </c>
      <c r="Q69" s="243">
        <f t="shared" si="25"/>
        <v>4771025</v>
      </c>
      <c r="R69" s="243">
        <f t="shared" si="26"/>
        <v>0</v>
      </c>
      <c r="S69" s="247">
        <f t="shared" si="31"/>
        <v>4771025</v>
      </c>
      <c r="T69" s="243"/>
      <c r="U69" s="204"/>
      <c r="V69" s="248"/>
      <c r="W69" s="230"/>
      <c r="X69" s="221"/>
      <c r="Y69" s="221"/>
      <c r="Z69" s="221"/>
      <c r="AA69" s="197"/>
      <c r="AB69" s="197"/>
      <c r="AC69" s="197"/>
      <c r="AD69" s="197"/>
      <c r="AE69" s="197"/>
    </row>
    <row r="70" spans="1:31" s="249" customFormat="1" ht="23.25" customHeight="1">
      <c r="A70" s="238">
        <v>4</v>
      </c>
      <c r="B70" s="238" t="s">
        <v>85</v>
      </c>
      <c r="C70" s="239" t="str">
        <f t="shared" si="15"/>
        <v>Lê Nguyễn Huy Cường</v>
      </c>
      <c r="D70" s="240" t="str">
        <f t="shared" si="16"/>
        <v>XNK</v>
      </c>
      <c r="E70" s="241">
        <f t="shared" si="17"/>
        <v>4336000</v>
      </c>
      <c r="F70" s="242">
        <f>VLOOKUP(B70,'CC - 03'!B53:AS66,36,0)</f>
        <v>26</v>
      </c>
      <c r="G70" s="243">
        <f t="shared" si="27"/>
        <v>4336000</v>
      </c>
      <c r="H70" s="242">
        <f>(VLOOKUP(B70,'CC - 03'!B53:AS66,37,0)+VLOOKUP(B70,'CC - 03'!B53:AS66,38,0))</f>
        <v>0</v>
      </c>
      <c r="I70" s="243">
        <f t="shared" si="28"/>
        <v>0</v>
      </c>
      <c r="J70" s="244">
        <f t="shared" si="29"/>
        <v>26</v>
      </c>
      <c r="K70" s="47">
        <f t="shared" si="20"/>
        <v>4336000</v>
      </c>
      <c r="L70" s="241">
        <f t="shared" si="30"/>
        <v>390000</v>
      </c>
      <c r="M70" s="246">
        <f t="shared" si="21"/>
        <v>4726000</v>
      </c>
      <c r="N70" s="48">
        <f t="shared" si="22"/>
        <v>346880</v>
      </c>
      <c r="O70" s="48">
        <f t="shared" si="23"/>
        <v>65040</v>
      </c>
      <c r="P70" s="48">
        <f t="shared" si="24"/>
        <v>43360</v>
      </c>
      <c r="Q70" s="243">
        <f t="shared" si="25"/>
        <v>4270720</v>
      </c>
      <c r="R70" s="243">
        <f t="shared" si="26"/>
        <v>0</v>
      </c>
      <c r="S70" s="247">
        <f t="shared" si="31"/>
        <v>4270720</v>
      </c>
      <c r="T70" s="243"/>
      <c r="U70" s="204"/>
      <c r="V70" s="248"/>
      <c r="W70" s="230"/>
      <c r="X70" s="221"/>
      <c r="Y70" s="221"/>
      <c r="Z70" s="221"/>
      <c r="AA70" s="197"/>
      <c r="AB70" s="197"/>
      <c r="AC70" s="197"/>
      <c r="AD70" s="197"/>
      <c r="AE70" s="197"/>
    </row>
    <row r="71" spans="1:31" s="249" customFormat="1" ht="23.25" customHeight="1">
      <c r="A71" s="238">
        <v>5</v>
      </c>
      <c r="B71" s="238" t="s">
        <v>88</v>
      </c>
      <c r="C71" s="239" t="str">
        <f t="shared" si="15"/>
        <v>Nguyễn Văn Bé Tư</v>
      </c>
      <c r="D71" s="240" t="str">
        <f t="shared" si="16"/>
        <v>Tài xế</v>
      </c>
      <c r="E71" s="241">
        <f t="shared" si="17"/>
        <v>3496000</v>
      </c>
      <c r="F71" s="242">
        <f>VLOOKUP(B71,'CC - 03'!B54:AS67,36,0)</f>
        <v>26</v>
      </c>
      <c r="G71" s="243">
        <f t="shared" si="27"/>
        <v>3496000</v>
      </c>
      <c r="H71" s="242">
        <f>(VLOOKUP(B71,'CC - 03'!B54:AS67,37,0)+VLOOKUP(B71,'CC - 03'!B54:AS67,38,0))</f>
        <v>0</v>
      </c>
      <c r="I71" s="243">
        <f t="shared" si="28"/>
        <v>0</v>
      </c>
      <c r="J71" s="244">
        <f t="shared" si="29"/>
        <v>26</v>
      </c>
      <c r="K71" s="47">
        <f t="shared" si="20"/>
        <v>3496000</v>
      </c>
      <c r="L71" s="241">
        <f t="shared" si="30"/>
        <v>390000</v>
      </c>
      <c r="M71" s="246">
        <f t="shared" si="21"/>
        <v>3886000</v>
      </c>
      <c r="N71" s="48">
        <f t="shared" si="22"/>
        <v>279680</v>
      </c>
      <c r="O71" s="48">
        <f t="shared" si="23"/>
        <v>52440</v>
      </c>
      <c r="P71" s="48">
        <f t="shared" si="24"/>
        <v>34960</v>
      </c>
      <c r="Q71" s="243">
        <f t="shared" si="25"/>
        <v>3518920</v>
      </c>
      <c r="R71" s="243">
        <f t="shared" si="26"/>
        <v>0</v>
      </c>
      <c r="S71" s="247">
        <f t="shared" si="31"/>
        <v>3518920</v>
      </c>
      <c r="T71" s="243"/>
      <c r="U71" s="204"/>
      <c r="V71" s="248"/>
      <c r="W71" s="230"/>
      <c r="X71" s="221"/>
      <c r="Y71" s="221"/>
      <c r="Z71" s="221"/>
      <c r="AA71" s="197"/>
      <c r="AB71" s="197"/>
      <c r="AC71" s="197"/>
      <c r="AD71" s="197"/>
      <c r="AE71" s="197"/>
    </row>
    <row r="72" spans="1:31" s="249" customFormat="1" ht="23.25" customHeight="1">
      <c r="A72" s="238">
        <v>6</v>
      </c>
      <c r="B72" s="238" t="s">
        <v>89</v>
      </c>
      <c r="C72" s="239" t="str">
        <f t="shared" si="15"/>
        <v>Dương Thanh Tuấn</v>
      </c>
      <c r="D72" s="240" t="str">
        <f t="shared" si="16"/>
        <v>Nhân sự</v>
      </c>
      <c r="E72" s="241">
        <f t="shared" si="17"/>
        <v>4056000</v>
      </c>
      <c r="F72" s="242">
        <f>VLOOKUP(B72,'CC - 03'!B55:AS68,36,0)</f>
        <v>26</v>
      </c>
      <c r="G72" s="243">
        <f t="shared" si="27"/>
        <v>4056000</v>
      </c>
      <c r="H72" s="242">
        <f>(VLOOKUP(B72,'CC - 03'!B55:AS68,37,0)+VLOOKUP(B72,'CC - 03'!B55:AS68,38,0))</f>
        <v>0</v>
      </c>
      <c r="I72" s="243">
        <f t="shared" si="28"/>
        <v>0</v>
      </c>
      <c r="J72" s="244">
        <f t="shared" si="29"/>
        <v>26</v>
      </c>
      <c r="K72" s="47">
        <f t="shared" si="20"/>
        <v>4056000</v>
      </c>
      <c r="L72" s="241">
        <f t="shared" si="30"/>
        <v>390000</v>
      </c>
      <c r="M72" s="246">
        <f t="shared" si="21"/>
        <v>4446000</v>
      </c>
      <c r="N72" s="48">
        <f t="shared" si="22"/>
        <v>324480</v>
      </c>
      <c r="O72" s="48">
        <f t="shared" si="23"/>
        <v>60840</v>
      </c>
      <c r="P72" s="48">
        <f t="shared" si="24"/>
        <v>40560</v>
      </c>
      <c r="Q72" s="243">
        <f t="shared" si="25"/>
        <v>4020120</v>
      </c>
      <c r="R72" s="243">
        <f t="shared" si="26"/>
        <v>0</v>
      </c>
      <c r="S72" s="247">
        <f t="shared" si="31"/>
        <v>4020120</v>
      </c>
      <c r="T72" s="243"/>
      <c r="U72" s="204"/>
      <c r="V72" s="248"/>
      <c r="W72" s="230"/>
      <c r="X72" s="221"/>
      <c r="Y72" s="221"/>
      <c r="Z72" s="221"/>
      <c r="AA72" s="197"/>
      <c r="AB72" s="197"/>
      <c r="AC72" s="197"/>
      <c r="AD72" s="197"/>
      <c r="AE72" s="197"/>
    </row>
    <row r="73" spans="1:31" s="249" customFormat="1" ht="23.25" customHeight="1">
      <c r="A73" s="238">
        <v>7</v>
      </c>
      <c r="B73" s="238" t="s">
        <v>92</v>
      </c>
      <c r="C73" s="239" t="str">
        <f t="shared" si="15"/>
        <v>Trần Văn Đoạn</v>
      </c>
      <c r="D73" s="240" t="str">
        <f t="shared" si="16"/>
        <v>Tài xế</v>
      </c>
      <c r="E73" s="241">
        <f t="shared" si="17"/>
        <v>3163000</v>
      </c>
      <c r="F73" s="242">
        <f>VLOOKUP(B73,'CC - 03'!B56:AS69,36,0)</f>
        <v>26</v>
      </c>
      <c r="G73" s="243">
        <f t="shared" si="27"/>
        <v>3163000</v>
      </c>
      <c r="H73" s="242">
        <f>(VLOOKUP(B73,'CC - 03'!B56:AS69,37,0)+VLOOKUP(B73,'CC - 03'!B56:AS69,38,0))</f>
        <v>0</v>
      </c>
      <c r="I73" s="243">
        <f t="shared" si="28"/>
        <v>0</v>
      </c>
      <c r="J73" s="244">
        <f t="shared" si="29"/>
        <v>26</v>
      </c>
      <c r="K73" s="47">
        <f t="shared" si="20"/>
        <v>3163000</v>
      </c>
      <c r="L73" s="241">
        <f t="shared" si="30"/>
        <v>390000</v>
      </c>
      <c r="M73" s="246">
        <f t="shared" si="21"/>
        <v>3553000</v>
      </c>
      <c r="N73" s="48">
        <f t="shared" si="22"/>
        <v>253040</v>
      </c>
      <c r="O73" s="48">
        <f t="shared" si="23"/>
        <v>47445</v>
      </c>
      <c r="P73" s="48">
        <f t="shared" si="24"/>
        <v>31630</v>
      </c>
      <c r="Q73" s="243">
        <f t="shared" si="25"/>
        <v>3220885</v>
      </c>
      <c r="R73" s="243">
        <f t="shared" si="26"/>
        <v>0</v>
      </c>
      <c r="S73" s="247">
        <f t="shared" si="31"/>
        <v>3220885</v>
      </c>
      <c r="T73" s="243"/>
      <c r="U73" s="204"/>
      <c r="V73" s="248"/>
      <c r="W73" s="230"/>
      <c r="X73" s="221"/>
      <c r="Y73" s="221"/>
      <c r="Z73" s="221"/>
      <c r="AA73" s="197"/>
      <c r="AB73" s="197"/>
      <c r="AC73" s="197"/>
      <c r="AD73" s="197"/>
      <c r="AE73" s="197"/>
    </row>
    <row r="74" spans="1:31" s="249" customFormat="1" ht="22.5" customHeight="1">
      <c r="A74" s="250"/>
      <c r="B74" s="250"/>
      <c r="C74" s="251"/>
      <c r="D74" s="252"/>
      <c r="E74" s="253"/>
      <c r="F74" s="253"/>
      <c r="G74" s="253"/>
      <c r="H74" s="253"/>
      <c r="I74" s="253"/>
      <c r="J74" s="254"/>
      <c r="K74" s="253"/>
      <c r="L74" s="253"/>
      <c r="M74" s="255"/>
      <c r="N74" s="253"/>
      <c r="O74" s="253"/>
      <c r="P74" s="253"/>
      <c r="Q74" s="253"/>
      <c r="R74" s="253"/>
      <c r="S74" s="253"/>
      <c r="T74" s="243"/>
      <c r="U74" s="204"/>
      <c r="V74" s="248"/>
      <c r="W74" s="248"/>
      <c r="X74" s="248"/>
      <c r="Y74" s="248"/>
      <c r="Z74" s="248"/>
    </row>
    <row r="75" spans="1:31" s="259" customFormat="1" ht="21" customHeight="1">
      <c r="A75" s="457" t="s">
        <v>26</v>
      </c>
      <c r="B75" s="458"/>
      <c r="C75" s="458"/>
      <c r="D75" s="458"/>
      <c r="E75" s="256">
        <f t="shared" ref="E75:S75" si="32">SUM(E67:E74)</f>
        <v>35692000</v>
      </c>
      <c r="F75" s="256">
        <f t="shared" si="32"/>
        <v>182</v>
      </c>
      <c r="G75" s="256">
        <f t="shared" si="32"/>
        <v>35692000</v>
      </c>
      <c r="H75" s="256">
        <f t="shared" si="32"/>
        <v>0</v>
      </c>
      <c r="I75" s="256">
        <f t="shared" si="32"/>
        <v>0</v>
      </c>
      <c r="J75" s="256">
        <f t="shared" si="32"/>
        <v>182</v>
      </c>
      <c r="K75" s="257">
        <f t="shared" si="32"/>
        <v>35692000</v>
      </c>
      <c r="L75" s="257">
        <f t="shared" si="32"/>
        <v>2730000</v>
      </c>
      <c r="M75" s="257">
        <f t="shared" si="32"/>
        <v>38422000</v>
      </c>
      <c r="N75" s="257">
        <f t="shared" si="32"/>
        <v>2855360</v>
      </c>
      <c r="O75" s="257">
        <f t="shared" si="32"/>
        <v>535380</v>
      </c>
      <c r="P75" s="257">
        <f t="shared" si="32"/>
        <v>356920</v>
      </c>
      <c r="Q75" s="257">
        <f t="shared" si="32"/>
        <v>34674340</v>
      </c>
      <c r="R75" s="257">
        <f t="shared" si="32"/>
        <v>0</v>
      </c>
      <c r="S75" s="257">
        <f t="shared" si="32"/>
        <v>34674340</v>
      </c>
      <c r="T75" s="257"/>
      <c r="U75" s="204"/>
      <c r="V75" s="258"/>
      <c r="W75" s="258"/>
      <c r="X75" s="258"/>
      <c r="Y75" s="258"/>
      <c r="Z75" s="258"/>
    </row>
    <row r="76" spans="1:31" s="267" customFormat="1" ht="13.5" customHeight="1">
      <c r="A76" s="260"/>
      <c r="B76" s="260"/>
      <c r="C76" s="261"/>
      <c r="D76" s="262"/>
      <c r="E76" s="263"/>
      <c r="F76" s="261"/>
      <c r="G76" s="261"/>
      <c r="H76" s="261"/>
      <c r="I76" s="261"/>
      <c r="J76" s="264"/>
      <c r="K76" s="261"/>
      <c r="L76" s="261"/>
      <c r="M76" s="265"/>
      <c r="N76" s="261"/>
      <c r="O76" s="261"/>
      <c r="P76" s="261"/>
      <c r="Q76" s="261"/>
      <c r="R76" s="261"/>
      <c r="S76" s="261"/>
      <c r="T76" s="261"/>
      <c r="U76" s="204"/>
      <c r="V76" s="266"/>
      <c r="W76" s="266"/>
      <c r="X76" s="266"/>
      <c r="Y76" s="266"/>
      <c r="Z76" s="266"/>
    </row>
    <row r="77" spans="1:31" s="249" customFormat="1" ht="17.25" customHeight="1">
      <c r="A77" s="268"/>
      <c r="B77" s="268"/>
      <c r="C77" s="268"/>
      <c r="D77" s="269"/>
      <c r="E77" s="270"/>
      <c r="F77" s="268"/>
      <c r="G77" s="268"/>
      <c r="H77" s="268"/>
      <c r="I77" s="268"/>
      <c r="J77" s="271"/>
      <c r="K77" s="270"/>
      <c r="L77" s="268"/>
      <c r="M77" s="268"/>
      <c r="N77" s="268"/>
      <c r="O77" s="268"/>
      <c r="P77" s="268"/>
      <c r="Q77" s="268"/>
      <c r="R77" s="268"/>
      <c r="S77" s="272" t="str">
        <f>$S$17</f>
        <v>Long An, ngày  31   tháng   03   năm 2015</v>
      </c>
      <c r="T77" s="268"/>
      <c r="U77" s="273"/>
      <c r="V77" s="248"/>
      <c r="W77" s="248"/>
      <c r="X77" s="248"/>
      <c r="Y77" s="248"/>
      <c r="Z77" s="248"/>
    </row>
    <row r="78" spans="1:31" s="249" customFormat="1" ht="12.75">
      <c r="A78" s="274"/>
      <c r="B78" s="274"/>
      <c r="C78" s="273" t="s">
        <v>63</v>
      </c>
      <c r="D78" s="275"/>
      <c r="E78" s="224"/>
      <c r="F78" s="273"/>
      <c r="G78" s="224"/>
      <c r="H78" s="224"/>
      <c r="I78" s="224"/>
      <c r="J78" s="276"/>
      <c r="K78" s="248"/>
      <c r="L78" s="277"/>
      <c r="M78" s="290"/>
      <c r="N78" s="278"/>
      <c r="O78" s="278"/>
      <c r="P78" s="278"/>
      <c r="Q78" s="278"/>
      <c r="S78" s="278" t="s">
        <v>23</v>
      </c>
      <c r="T78" s="273"/>
      <c r="U78" s="273"/>
      <c r="V78" s="248"/>
      <c r="W78" s="248"/>
      <c r="X78" s="248"/>
      <c r="Y78" s="248"/>
      <c r="Z78" s="248"/>
    </row>
    <row r="79" spans="1:31" s="267" customFormat="1" ht="12">
      <c r="A79" s="260"/>
      <c r="B79" s="260"/>
      <c r="C79" s="279"/>
      <c r="D79" s="279"/>
      <c r="E79" s="280"/>
      <c r="F79" s="207"/>
      <c r="G79" s="280"/>
      <c r="H79" s="280"/>
      <c r="I79" s="280"/>
      <c r="J79" s="264"/>
      <c r="K79" s="266"/>
      <c r="L79" s="281"/>
      <c r="N79" s="282"/>
      <c r="O79" s="282"/>
      <c r="P79" s="282"/>
      <c r="Q79" s="282"/>
      <c r="S79" s="282"/>
      <c r="T79" s="207"/>
      <c r="U79" s="204"/>
      <c r="V79" s="266"/>
      <c r="W79" s="266"/>
      <c r="X79" s="266"/>
      <c r="Y79" s="266"/>
      <c r="Z79" s="266"/>
    </row>
    <row r="80" spans="1:31">
      <c r="M80" s="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s="4" customFormat="1" ht="41.25" customHeight="1">
      <c r="A116" s="161" t="str">
        <f>$A$1</f>
        <v>Công ty TNHH Hải sản An Lạc</v>
      </c>
      <c r="B116" s="289"/>
      <c r="C116" s="289"/>
      <c r="D116" s="435" t="str">
        <f>D1</f>
        <v>BẢNG THANH TOÁN LƯƠNG THÁNG 03 / 2015</v>
      </c>
      <c r="E116" s="435"/>
      <c r="F116" s="435"/>
      <c r="G116" s="435"/>
      <c r="H116" s="435"/>
      <c r="I116" s="435"/>
      <c r="J116" s="435"/>
      <c r="K116" s="435"/>
      <c r="L116" s="435"/>
      <c r="M116" s="435"/>
      <c r="N116" s="435"/>
      <c r="O116" s="435"/>
      <c r="P116" s="435"/>
      <c r="Q116" s="436"/>
      <c r="R116" s="437" t="s">
        <v>155</v>
      </c>
      <c r="S116" s="438"/>
      <c r="T116" s="439"/>
      <c r="U116" s="6"/>
      <c r="V116" s="8"/>
      <c r="W116" s="96"/>
      <c r="X116" s="96"/>
      <c r="Y116" s="5"/>
      <c r="Z116" s="5"/>
    </row>
    <row r="117" spans="1:31" s="4" customFormat="1" ht="15" customHeight="1">
      <c r="A117" s="161" t="str">
        <f>$A$2</f>
        <v>Địa chỉ: Lô A14, đường 4A, KCN Hải Sơn, Đức Hòa, Long An</v>
      </c>
      <c r="B117" s="289"/>
      <c r="C117" s="289"/>
      <c r="D117" s="289"/>
      <c r="E117" s="94"/>
      <c r="F117" s="289"/>
      <c r="G117" s="289"/>
      <c r="H117" s="289"/>
      <c r="I117" s="289"/>
      <c r="J117" s="95"/>
      <c r="K117" s="289"/>
      <c r="L117" s="289"/>
      <c r="M117" s="289"/>
      <c r="N117" s="289"/>
      <c r="O117" s="289"/>
      <c r="P117" s="289"/>
      <c r="Q117" s="289"/>
      <c r="R117" s="289"/>
      <c r="S117" s="289"/>
      <c r="T117" s="69"/>
      <c r="U117" s="6"/>
      <c r="V117" s="8"/>
      <c r="W117" s="96"/>
      <c r="X117" s="96"/>
      <c r="Y117" s="5"/>
      <c r="Z117" s="5"/>
    </row>
    <row r="118" spans="1:31" s="4" customFormat="1" ht="15" customHeight="1">
      <c r="A118" s="161" t="str">
        <f>$A$3</f>
        <v>Số điện thoại: 072.3850606 - Fax: 072.3850608</v>
      </c>
      <c r="B118" s="289"/>
      <c r="C118" s="289"/>
      <c r="D118" s="289"/>
      <c r="E118" s="94"/>
      <c r="F118" s="289"/>
      <c r="G118" s="289"/>
      <c r="H118" s="289"/>
      <c r="I118" s="289"/>
      <c r="J118" s="95"/>
      <c r="K118" s="289"/>
      <c r="L118" s="289"/>
      <c r="M118" s="289"/>
      <c r="N118" s="289"/>
      <c r="O118" s="289"/>
      <c r="P118" s="289"/>
      <c r="Q118" s="289"/>
      <c r="R118" s="289"/>
      <c r="S118" s="289"/>
      <c r="T118" s="69"/>
      <c r="U118" s="6"/>
      <c r="V118" s="8"/>
      <c r="W118" s="96"/>
      <c r="X118" s="96"/>
      <c r="Y118" s="5"/>
      <c r="Z118" s="5"/>
    </row>
    <row r="119" spans="1:31" s="4" customFormat="1" ht="15" customHeight="1">
      <c r="A119" s="161" t="str">
        <f>$A$4</f>
        <v>MST: 1100878093</v>
      </c>
      <c r="B119" s="289"/>
      <c r="C119" s="289"/>
      <c r="D119" s="289"/>
      <c r="E119" s="94"/>
      <c r="F119" s="289"/>
      <c r="G119" s="289"/>
      <c r="H119" s="289"/>
      <c r="I119" s="289"/>
      <c r="J119" s="95"/>
      <c r="K119" s="289"/>
      <c r="L119" s="92"/>
      <c r="M119" s="289"/>
      <c r="N119" s="289"/>
      <c r="O119" s="289"/>
      <c r="P119" s="289"/>
      <c r="Q119" s="14"/>
      <c r="R119" s="289"/>
      <c r="S119" s="289"/>
      <c r="T119" s="289"/>
      <c r="U119" s="6"/>
      <c r="V119" s="8"/>
      <c r="W119" s="96"/>
      <c r="X119" s="96"/>
      <c r="Y119" s="5"/>
      <c r="Z119" s="5"/>
    </row>
    <row r="120" spans="1:31" s="124" customFormat="1" ht="14.25" customHeight="1">
      <c r="A120" s="122"/>
      <c r="B120" s="123"/>
      <c r="C120" s="123"/>
      <c r="D120" s="123"/>
      <c r="E120" s="123"/>
      <c r="F120" s="123"/>
      <c r="G120" s="123"/>
      <c r="H120" s="123"/>
      <c r="I120" s="123"/>
      <c r="J120" s="123"/>
      <c r="K120" s="123"/>
      <c r="L120" s="123"/>
      <c r="M120" s="123"/>
      <c r="N120" s="123"/>
      <c r="O120" s="123"/>
      <c r="P120" s="123"/>
      <c r="Q120" s="123"/>
      <c r="R120" s="123"/>
      <c r="S120" s="123"/>
      <c r="T120" s="123"/>
      <c r="U120" s="6"/>
      <c r="V120" s="8"/>
      <c r="W120" s="125"/>
      <c r="X120" s="125"/>
      <c r="Y120" s="125"/>
      <c r="Z120" s="125"/>
    </row>
    <row r="121" spans="1:31" s="33" customFormat="1" ht="24" customHeight="1">
      <c r="A121" s="433" t="s">
        <v>20</v>
      </c>
      <c r="B121" s="433" t="s">
        <v>21</v>
      </c>
      <c r="C121" s="432" t="s">
        <v>1</v>
      </c>
      <c r="D121" s="432" t="s">
        <v>2</v>
      </c>
      <c r="E121" s="363" t="s">
        <v>58</v>
      </c>
      <c r="F121" s="424" t="s">
        <v>27</v>
      </c>
      <c r="G121" s="426"/>
      <c r="H121" s="426"/>
      <c r="I121" s="426"/>
      <c r="J121" s="426"/>
      <c r="K121" s="425"/>
      <c r="L121" s="368" t="s">
        <v>60</v>
      </c>
      <c r="M121" s="368" t="s">
        <v>5</v>
      </c>
      <c r="N121" s="432" t="s">
        <v>6</v>
      </c>
      <c r="O121" s="432"/>
      <c r="P121" s="432"/>
      <c r="Q121" s="368" t="s">
        <v>7</v>
      </c>
      <c r="R121" s="368" t="s">
        <v>8</v>
      </c>
      <c r="S121" s="368" t="s">
        <v>9</v>
      </c>
      <c r="T121" s="364" t="s">
        <v>10</v>
      </c>
      <c r="U121" s="6"/>
      <c r="V121" s="8"/>
      <c r="W121" s="34"/>
      <c r="X121" s="5"/>
      <c r="Y121" s="5"/>
      <c r="Z121" s="5"/>
      <c r="AA121" s="4"/>
      <c r="AB121" s="4"/>
      <c r="AC121" s="4"/>
      <c r="AD121" s="4"/>
      <c r="AE121" s="4"/>
    </row>
    <row r="122" spans="1:31" s="33" customFormat="1" ht="33.75" customHeight="1">
      <c r="A122" s="434"/>
      <c r="B122" s="434"/>
      <c r="C122" s="432"/>
      <c r="D122" s="432"/>
      <c r="E122" s="363"/>
      <c r="F122" s="424" t="s">
        <v>62</v>
      </c>
      <c r="G122" s="425"/>
      <c r="H122" s="424" t="s">
        <v>42</v>
      </c>
      <c r="I122" s="426"/>
      <c r="J122" s="427" t="s">
        <v>28</v>
      </c>
      <c r="K122" s="368" t="s">
        <v>4</v>
      </c>
      <c r="L122" s="369"/>
      <c r="M122" s="369"/>
      <c r="N122" s="429" t="s">
        <v>12</v>
      </c>
      <c r="O122" s="368" t="s">
        <v>13</v>
      </c>
      <c r="P122" s="368" t="s">
        <v>35</v>
      </c>
      <c r="Q122" s="369"/>
      <c r="R122" s="369"/>
      <c r="S122" s="369"/>
      <c r="T122" s="365"/>
      <c r="U122" s="6"/>
      <c r="V122" s="8"/>
      <c r="W122" s="34"/>
      <c r="X122" s="5"/>
      <c r="Y122" s="5"/>
      <c r="Z122" s="5"/>
      <c r="AA122" s="4"/>
      <c r="AB122" s="4"/>
      <c r="AC122" s="4"/>
      <c r="AD122" s="4"/>
      <c r="AE122" s="4"/>
    </row>
    <row r="123" spans="1:31" s="33" customFormat="1" ht="35.25" customHeight="1">
      <c r="A123" s="434"/>
      <c r="B123" s="434"/>
      <c r="C123" s="368"/>
      <c r="D123" s="368"/>
      <c r="E123" s="363"/>
      <c r="F123" s="285" t="s">
        <v>41</v>
      </c>
      <c r="G123" s="284" t="s">
        <v>19</v>
      </c>
      <c r="H123" s="285" t="s">
        <v>18</v>
      </c>
      <c r="I123" s="292" t="s">
        <v>19</v>
      </c>
      <c r="J123" s="428"/>
      <c r="K123" s="369"/>
      <c r="L123" s="431"/>
      <c r="M123" s="369"/>
      <c r="N123" s="430"/>
      <c r="O123" s="369"/>
      <c r="P123" s="369"/>
      <c r="Q123" s="369"/>
      <c r="R123" s="369"/>
      <c r="S123" s="369"/>
      <c r="T123" s="365"/>
      <c r="U123" s="123"/>
      <c r="V123" s="34"/>
      <c r="W123" s="34"/>
      <c r="X123" s="5"/>
      <c r="Y123" s="5"/>
      <c r="Z123" s="5"/>
      <c r="AA123" s="4"/>
      <c r="AB123" s="4"/>
      <c r="AC123" s="4"/>
      <c r="AD123" s="4"/>
      <c r="AE123" s="4"/>
    </row>
    <row r="124" spans="1:31" s="98" customFormat="1" ht="12.75" customHeight="1">
      <c r="A124" s="97">
        <v>1</v>
      </c>
      <c r="B124" s="97">
        <v>2</v>
      </c>
      <c r="C124" s="97">
        <v>3</v>
      </c>
      <c r="D124" s="97">
        <v>4</v>
      </c>
      <c r="E124" s="97">
        <v>5</v>
      </c>
      <c r="F124" s="97">
        <v>7</v>
      </c>
      <c r="G124" s="97">
        <v>8</v>
      </c>
      <c r="H124" s="97">
        <v>9</v>
      </c>
      <c r="I124" s="97">
        <v>10</v>
      </c>
      <c r="J124" s="97">
        <v>13</v>
      </c>
      <c r="K124" s="97">
        <v>14</v>
      </c>
      <c r="L124" s="97">
        <v>16</v>
      </c>
      <c r="M124" s="97">
        <v>20</v>
      </c>
      <c r="N124" s="97">
        <v>24</v>
      </c>
      <c r="O124" s="97">
        <v>25</v>
      </c>
      <c r="P124" s="97">
        <v>26</v>
      </c>
      <c r="Q124" s="97">
        <v>29</v>
      </c>
      <c r="R124" s="97">
        <v>30</v>
      </c>
      <c r="S124" s="97">
        <v>31</v>
      </c>
      <c r="T124" s="97">
        <v>32</v>
      </c>
      <c r="U124" s="123"/>
      <c r="V124" s="99"/>
      <c r="W124" s="99"/>
      <c r="X124" s="100"/>
      <c r="Y124" s="100"/>
      <c r="Z124" s="100"/>
      <c r="AA124" s="101"/>
      <c r="AB124" s="101"/>
      <c r="AC124" s="101"/>
      <c r="AD124" s="101"/>
      <c r="AE124" s="101"/>
    </row>
    <row r="125" spans="1:31" s="44" customFormat="1" ht="23.25" customHeight="1">
      <c r="A125" s="46">
        <v>1</v>
      </c>
      <c r="B125" s="163" t="s">
        <v>96</v>
      </c>
      <c r="C125" s="102" t="str">
        <f t="shared" ref="C125:C159" si="33">VLOOKUP(B125,DS,2,0)</f>
        <v xml:space="preserve"> Lâm Thị Mộng Kiều </v>
      </c>
      <c r="D125" s="135" t="str">
        <f t="shared" ref="D125:D159" si="34">VLOOKUP(B125,DS,3,0)</f>
        <v>Công nhân</v>
      </c>
      <c r="E125" s="103">
        <f t="shared" ref="E125:E159" si="35">VLOOKUP(B125,DS,4,0)</f>
        <v>3237000</v>
      </c>
      <c r="F125" s="108">
        <f>VLOOKUP(B125,'CC - 03'!$B$93:$AS$164,36,0)</f>
        <v>26</v>
      </c>
      <c r="G125" s="243">
        <f t="shared" ref="G125" si="36">ROUND(E125/$U$2*F125,0)</f>
        <v>3237000</v>
      </c>
      <c r="H125" s="108">
        <f>(VLOOKUP(B125,'CC - 03'!$B$93:$AS$164,37,0)+VLOOKUP(B125,'CC - 03'!$B$93:$AS$164,38,0))</f>
        <v>0</v>
      </c>
      <c r="I125" s="243">
        <f t="shared" ref="I125" si="37">ROUND(E125/$U$2*H125,0)</f>
        <v>0</v>
      </c>
      <c r="J125" s="109">
        <f>F125+H125</f>
        <v>26</v>
      </c>
      <c r="K125" s="47">
        <f t="shared" ref="K125:K160" si="38">G125+I125</f>
        <v>3237000</v>
      </c>
      <c r="L125" s="241">
        <f t="shared" ref="L125:L159" si="39">+F125*15000</f>
        <v>390000</v>
      </c>
      <c r="M125" s="49">
        <f t="shared" ref="M125:M159" si="40">K125+L125</f>
        <v>3627000</v>
      </c>
      <c r="N125" s="48">
        <f t="shared" ref="N125:N160" si="41">IF(VLOOKUP(B125,DS,11,0)="x",E125*$N$5,0)</f>
        <v>258960</v>
      </c>
      <c r="O125" s="48">
        <f t="shared" ref="O125:O160" si="42">IF(VLOOKUP(B125,DS,11,0)="x",E125*$O$5,0)</f>
        <v>48555</v>
      </c>
      <c r="P125" s="48">
        <f t="shared" ref="P125:P160" si="43">IF(VLOOKUP(B125,DS,11,0)="x",E125*$P$5,0)</f>
        <v>32370</v>
      </c>
      <c r="Q125" s="47">
        <f t="shared" ref="Q125:Q161" si="44">M125-SUM(N125:P125)</f>
        <v>3287115</v>
      </c>
      <c r="R125" s="47">
        <f t="shared" ref="R125:R159" si="45">VLOOKUP(B125,DS,23,0)</f>
        <v>0</v>
      </c>
      <c r="S125" s="55">
        <f>Q125-R125</f>
        <v>3287115</v>
      </c>
      <c r="T125" s="47"/>
      <c r="U125" s="123"/>
      <c r="V125" s="45"/>
      <c r="W125" s="34"/>
      <c r="X125" s="5"/>
      <c r="Y125" s="5"/>
      <c r="Z125" s="5"/>
      <c r="AA125" s="4"/>
      <c r="AB125" s="4"/>
      <c r="AC125" s="4"/>
      <c r="AD125" s="4"/>
      <c r="AE125" s="4"/>
    </row>
    <row r="126" spans="1:31" s="44" customFormat="1" ht="23.25" customHeight="1">
      <c r="A126" s="46">
        <v>2</v>
      </c>
      <c r="B126" s="163" t="s">
        <v>97</v>
      </c>
      <c r="C126" s="102" t="str">
        <f t="shared" si="33"/>
        <v>Huỳnh Thị Hường</v>
      </c>
      <c r="D126" s="135" t="str">
        <f t="shared" si="34"/>
        <v>Công nhân</v>
      </c>
      <c r="E126" s="103">
        <f t="shared" si="35"/>
        <v>2943000</v>
      </c>
      <c r="F126" s="108">
        <f>VLOOKUP(B126,'CC - 03'!$B$93:$AS$164,36,0)</f>
        <v>26</v>
      </c>
      <c r="G126" s="243">
        <f t="shared" ref="G126:G159" si="46">ROUND(E126/$U$2*F126,0)</f>
        <v>2943000</v>
      </c>
      <c r="H126" s="108">
        <f>(VLOOKUP(B126,'CC - 03'!$B$93:$AS$164,37,0)+VLOOKUP(B126,'CC - 03'!$B$93:$AS$164,38,0))</f>
        <v>0</v>
      </c>
      <c r="I126" s="243">
        <f t="shared" ref="I126:I159" si="47">ROUND(E126/$U$2*H126,0)</f>
        <v>0</v>
      </c>
      <c r="J126" s="109">
        <f t="shared" ref="J126:J159" si="48">F126+H126</f>
        <v>26</v>
      </c>
      <c r="K126" s="47">
        <f t="shared" si="38"/>
        <v>2943000</v>
      </c>
      <c r="L126" s="241">
        <f t="shared" si="39"/>
        <v>390000</v>
      </c>
      <c r="M126" s="49">
        <f t="shared" si="40"/>
        <v>3333000</v>
      </c>
      <c r="N126" s="48">
        <f t="shared" si="41"/>
        <v>235440</v>
      </c>
      <c r="O126" s="48">
        <f t="shared" si="42"/>
        <v>44145</v>
      </c>
      <c r="P126" s="48">
        <f t="shared" si="43"/>
        <v>29430</v>
      </c>
      <c r="Q126" s="47">
        <f t="shared" si="44"/>
        <v>3023985</v>
      </c>
      <c r="R126" s="47">
        <f t="shared" si="45"/>
        <v>0</v>
      </c>
      <c r="S126" s="55">
        <f t="shared" ref="S126:S159" si="49">Q126-R126</f>
        <v>3023985</v>
      </c>
      <c r="T126" s="47"/>
      <c r="U126" s="123"/>
      <c r="V126" s="45"/>
      <c r="W126" s="34"/>
      <c r="X126" s="5"/>
      <c r="Y126" s="5"/>
      <c r="Z126" s="5"/>
      <c r="AA126" s="4"/>
      <c r="AB126" s="4"/>
      <c r="AC126" s="4"/>
      <c r="AD126" s="4"/>
      <c r="AE126" s="4"/>
    </row>
    <row r="127" spans="1:31" s="44" customFormat="1" ht="23.25" customHeight="1">
      <c r="A127" s="46">
        <v>3</v>
      </c>
      <c r="B127" s="163" t="s">
        <v>98</v>
      </c>
      <c r="C127" s="102" t="str">
        <f t="shared" si="33"/>
        <v>Nguyễn Thị Rong</v>
      </c>
      <c r="D127" s="135" t="str">
        <f t="shared" si="34"/>
        <v>Công nhân</v>
      </c>
      <c r="E127" s="103">
        <f t="shared" si="35"/>
        <v>2943000</v>
      </c>
      <c r="F127" s="108">
        <f>VLOOKUP(B127,'CC - 03'!$B$93:$AS$164,36,0)</f>
        <v>26</v>
      </c>
      <c r="G127" s="243">
        <f t="shared" si="46"/>
        <v>2943000</v>
      </c>
      <c r="H127" s="108">
        <f>(VLOOKUP(B127,'CC - 03'!$B$93:$AS$164,37,0)+VLOOKUP(B127,'CC - 03'!$B$93:$AS$164,38,0))</f>
        <v>0</v>
      </c>
      <c r="I127" s="243">
        <f t="shared" si="47"/>
        <v>0</v>
      </c>
      <c r="J127" s="109">
        <f t="shared" si="48"/>
        <v>26</v>
      </c>
      <c r="K127" s="47">
        <f t="shared" si="38"/>
        <v>2943000</v>
      </c>
      <c r="L127" s="241">
        <f t="shared" si="39"/>
        <v>390000</v>
      </c>
      <c r="M127" s="49">
        <f t="shared" si="40"/>
        <v>3333000</v>
      </c>
      <c r="N127" s="48">
        <f t="shared" si="41"/>
        <v>235440</v>
      </c>
      <c r="O127" s="48">
        <f t="shared" si="42"/>
        <v>44145</v>
      </c>
      <c r="P127" s="48">
        <f t="shared" si="43"/>
        <v>29430</v>
      </c>
      <c r="Q127" s="47">
        <f t="shared" si="44"/>
        <v>3023985</v>
      </c>
      <c r="R127" s="47">
        <f t="shared" si="45"/>
        <v>0</v>
      </c>
      <c r="S127" s="55">
        <f t="shared" si="49"/>
        <v>3023985</v>
      </c>
      <c r="T127" s="47"/>
      <c r="U127" s="123"/>
      <c r="V127" s="45"/>
      <c r="W127" s="34"/>
      <c r="X127" s="5"/>
      <c r="Y127" s="5"/>
      <c r="Z127" s="5"/>
      <c r="AA127" s="4"/>
      <c r="AB127" s="4"/>
      <c r="AC127" s="4"/>
      <c r="AD127" s="4"/>
      <c r="AE127" s="4"/>
    </row>
    <row r="128" spans="1:31" s="44" customFormat="1" ht="23.25" customHeight="1">
      <c r="A128" s="46">
        <v>4</v>
      </c>
      <c r="B128" s="163" t="s">
        <v>99</v>
      </c>
      <c r="C128" s="102" t="str">
        <f t="shared" si="33"/>
        <v>Sơn Thị Nil</v>
      </c>
      <c r="D128" s="135" t="str">
        <f t="shared" si="34"/>
        <v>Công nhân</v>
      </c>
      <c r="E128" s="103">
        <f t="shared" si="35"/>
        <v>2943000</v>
      </c>
      <c r="F128" s="108">
        <f>VLOOKUP(B128,'CC - 03'!$B$93:$AS$164,36,0)</f>
        <v>26</v>
      </c>
      <c r="G128" s="243">
        <f t="shared" si="46"/>
        <v>2943000</v>
      </c>
      <c r="H128" s="108">
        <f>(VLOOKUP(B128,'CC - 03'!$B$93:$AS$164,37,0)+VLOOKUP(B128,'CC - 03'!$B$93:$AS$164,38,0))</f>
        <v>0</v>
      </c>
      <c r="I128" s="243">
        <f t="shared" si="47"/>
        <v>0</v>
      </c>
      <c r="J128" s="109">
        <f t="shared" si="48"/>
        <v>26</v>
      </c>
      <c r="K128" s="47">
        <f t="shared" si="38"/>
        <v>2943000</v>
      </c>
      <c r="L128" s="241">
        <f t="shared" si="39"/>
        <v>390000</v>
      </c>
      <c r="M128" s="49">
        <f t="shared" si="40"/>
        <v>3333000</v>
      </c>
      <c r="N128" s="48">
        <f t="shared" si="41"/>
        <v>235440</v>
      </c>
      <c r="O128" s="48">
        <f t="shared" si="42"/>
        <v>44145</v>
      </c>
      <c r="P128" s="48">
        <f t="shared" si="43"/>
        <v>29430</v>
      </c>
      <c r="Q128" s="47">
        <f t="shared" si="44"/>
        <v>3023985</v>
      </c>
      <c r="R128" s="47">
        <f t="shared" si="45"/>
        <v>0</v>
      </c>
      <c r="S128" s="55">
        <f t="shared" si="49"/>
        <v>3023985</v>
      </c>
      <c r="T128" s="47"/>
      <c r="U128" s="123"/>
      <c r="V128" s="45"/>
      <c r="W128" s="34"/>
      <c r="X128" s="5"/>
      <c r="Y128" s="5"/>
      <c r="Z128" s="5"/>
      <c r="AA128" s="4"/>
      <c r="AB128" s="4"/>
      <c r="AC128" s="4"/>
      <c r="AD128" s="4"/>
      <c r="AE128" s="4"/>
    </row>
    <row r="129" spans="1:31" s="44" customFormat="1" ht="23.25" customHeight="1">
      <c r="A129" s="46">
        <v>5</v>
      </c>
      <c r="B129" s="163" t="s">
        <v>100</v>
      </c>
      <c r="C129" s="102" t="str">
        <f t="shared" si="33"/>
        <v>Huỳnh Thị Bé Tha</v>
      </c>
      <c r="D129" s="135" t="str">
        <f t="shared" si="34"/>
        <v>Công nhân</v>
      </c>
      <c r="E129" s="103">
        <f t="shared" si="35"/>
        <v>2943000</v>
      </c>
      <c r="F129" s="108">
        <f>VLOOKUP(B129,'CC - 03'!$B$93:$AS$164,36,0)</f>
        <v>26</v>
      </c>
      <c r="G129" s="243">
        <f t="shared" si="46"/>
        <v>2943000</v>
      </c>
      <c r="H129" s="108">
        <f>(VLOOKUP(B129,'CC - 03'!$B$93:$AS$164,37,0)+VLOOKUP(B129,'CC - 03'!$B$93:$AS$164,38,0))</f>
        <v>0</v>
      </c>
      <c r="I129" s="243">
        <f t="shared" si="47"/>
        <v>0</v>
      </c>
      <c r="J129" s="109">
        <f t="shared" si="48"/>
        <v>26</v>
      </c>
      <c r="K129" s="47">
        <f t="shared" si="38"/>
        <v>2943000</v>
      </c>
      <c r="L129" s="241">
        <f t="shared" si="39"/>
        <v>390000</v>
      </c>
      <c r="M129" s="49">
        <f t="shared" si="40"/>
        <v>3333000</v>
      </c>
      <c r="N129" s="48">
        <f t="shared" si="41"/>
        <v>235440</v>
      </c>
      <c r="O129" s="48">
        <f t="shared" si="42"/>
        <v>44145</v>
      </c>
      <c r="P129" s="48">
        <f t="shared" si="43"/>
        <v>29430</v>
      </c>
      <c r="Q129" s="47">
        <f t="shared" si="44"/>
        <v>3023985</v>
      </c>
      <c r="R129" s="47">
        <f t="shared" si="45"/>
        <v>0</v>
      </c>
      <c r="S129" s="55">
        <f t="shared" si="49"/>
        <v>3023985</v>
      </c>
      <c r="T129" s="47"/>
      <c r="U129" s="123"/>
      <c r="V129" s="45"/>
      <c r="W129" s="34"/>
      <c r="X129" s="5"/>
      <c r="Y129" s="5"/>
      <c r="Z129" s="5"/>
      <c r="AA129" s="4"/>
      <c r="AB129" s="4"/>
      <c r="AC129" s="4"/>
      <c r="AD129" s="4"/>
      <c r="AE129" s="4"/>
    </row>
    <row r="130" spans="1:31" s="44" customFormat="1" ht="23.25" customHeight="1">
      <c r="A130" s="46">
        <v>6</v>
      </c>
      <c r="B130" s="163" t="s">
        <v>101</v>
      </c>
      <c r="C130" s="102" t="str">
        <f t="shared" si="33"/>
        <v>Huỳnh Thị Bé Thi</v>
      </c>
      <c r="D130" s="135" t="str">
        <f t="shared" si="34"/>
        <v>Công nhân</v>
      </c>
      <c r="E130" s="103">
        <f t="shared" si="35"/>
        <v>2943000</v>
      </c>
      <c r="F130" s="108">
        <f>VLOOKUP(B130,'CC - 03'!$B$93:$AS$164,36,0)</f>
        <v>26</v>
      </c>
      <c r="G130" s="243">
        <f t="shared" si="46"/>
        <v>2943000</v>
      </c>
      <c r="H130" s="108">
        <f>(VLOOKUP(B130,'CC - 03'!$B$93:$AS$164,37,0)+VLOOKUP(B130,'CC - 03'!$B$93:$AS$164,38,0))</f>
        <v>0</v>
      </c>
      <c r="I130" s="243">
        <f t="shared" si="47"/>
        <v>0</v>
      </c>
      <c r="J130" s="109">
        <f t="shared" si="48"/>
        <v>26</v>
      </c>
      <c r="K130" s="47">
        <f t="shared" si="38"/>
        <v>2943000</v>
      </c>
      <c r="L130" s="241">
        <f t="shared" si="39"/>
        <v>390000</v>
      </c>
      <c r="M130" s="49">
        <f t="shared" si="40"/>
        <v>3333000</v>
      </c>
      <c r="N130" s="48">
        <f t="shared" si="41"/>
        <v>235440</v>
      </c>
      <c r="O130" s="48">
        <f t="shared" si="42"/>
        <v>44145</v>
      </c>
      <c r="P130" s="48">
        <f t="shared" si="43"/>
        <v>29430</v>
      </c>
      <c r="Q130" s="47">
        <f t="shared" si="44"/>
        <v>3023985</v>
      </c>
      <c r="R130" s="47">
        <f t="shared" si="45"/>
        <v>0</v>
      </c>
      <c r="S130" s="55">
        <f t="shared" si="49"/>
        <v>3023985</v>
      </c>
      <c r="T130" s="47"/>
      <c r="U130" s="123"/>
      <c r="V130" s="45"/>
      <c r="W130" s="34"/>
      <c r="X130" s="5"/>
      <c r="Y130" s="5"/>
      <c r="Z130" s="5"/>
      <c r="AA130" s="4"/>
      <c r="AB130" s="4"/>
      <c r="AC130" s="4"/>
      <c r="AD130" s="4"/>
      <c r="AE130" s="4"/>
    </row>
    <row r="131" spans="1:31" s="44" customFormat="1" ht="23.25" customHeight="1">
      <c r="A131" s="46">
        <v>7</v>
      </c>
      <c r="B131" s="163" t="s">
        <v>102</v>
      </c>
      <c r="C131" s="102" t="str">
        <f t="shared" si="33"/>
        <v>Nguyễn Thị Kim Hồng</v>
      </c>
      <c r="D131" s="135" t="str">
        <f t="shared" si="34"/>
        <v>Công nhân</v>
      </c>
      <c r="E131" s="103">
        <f t="shared" si="35"/>
        <v>2943000</v>
      </c>
      <c r="F131" s="108">
        <f>VLOOKUP(B131,'CC - 03'!$B$93:$AS$164,36,0)</f>
        <v>26</v>
      </c>
      <c r="G131" s="243">
        <f t="shared" si="46"/>
        <v>2943000</v>
      </c>
      <c r="H131" s="108">
        <f>(VLOOKUP(B131,'CC - 03'!$B$93:$AS$164,37,0)+VLOOKUP(B131,'CC - 03'!$B$93:$AS$164,38,0))</f>
        <v>0</v>
      </c>
      <c r="I131" s="243">
        <f t="shared" si="47"/>
        <v>0</v>
      </c>
      <c r="J131" s="109">
        <f t="shared" si="48"/>
        <v>26</v>
      </c>
      <c r="K131" s="47">
        <f t="shared" si="38"/>
        <v>2943000</v>
      </c>
      <c r="L131" s="241">
        <f t="shared" si="39"/>
        <v>390000</v>
      </c>
      <c r="M131" s="49">
        <f t="shared" si="40"/>
        <v>3333000</v>
      </c>
      <c r="N131" s="48">
        <f t="shared" si="41"/>
        <v>235440</v>
      </c>
      <c r="O131" s="48">
        <f t="shared" si="42"/>
        <v>44145</v>
      </c>
      <c r="P131" s="48">
        <f t="shared" si="43"/>
        <v>29430</v>
      </c>
      <c r="Q131" s="47">
        <f t="shared" si="44"/>
        <v>3023985</v>
      </c>
      <c r="R131" s="47">
        <f t="shared" si="45"/>
        <v>0</v>
      </c>
      <c r="S131" s="55">
        <f t="shared" si="49"/>
        <v>3023985</v>
      </c>
      <c r="T131" s="47"/>
      <c r="U131" s="123"/>
      <c r="V131" s="45"/>
      <c r="W131" s="34"/>
      <c r="X131" s="5"/>
      <c r="Y131" s="5"/>
      <c r="Z131" s="5"/>
      <c r="AA131" s="4"/>
      <c r="AB131" s="4"/>
      <c r="AC131" s="4"/>
      <c r="AD131" s="4"/>
      <c r="AE131" s="4"/>
    </row>
    <row r="132" spans="1:31" s="44" customFormat="1" ht="23.25" customHeight="1">
      <c r="A132" s="46">
        <v>8</v>
      </c>
      <c r="B132" s="163" t="s">
        <v>103</v>
      </c>
      <c r="C132" s="102" t="str">
        <f t="shared" si="33"/>
        <v>Nguyễn Thị Lựu</v>
      </c>
      <c r="D132" s="135" t="str">
        <f t="shared" si="34"/>
        <v>Công nhân</v>
      </c>
      <c r="E132" s="103">
        <f t="shared" si="35"/>
        <v>2943000</v>
      </c>
      <c r="F132" s="108">
        <f>VLOOKUP(B132,'CC - 03'!$B$93:$AS$164,36,0)</f>
        <v>26</v>
      </c>
      <c r="G132" s="243">
        <f t="shared" si="46"/>
        <v>2943000</v>
      </c>
      <c r="H132" s="108">
        <f>(VLOOKUP(B132,'CC - 03'!$B$93:$AS$164,37,0)+VLOOKUP(B132,'CC - 03'!$B$93:$AS$164,38,0))</f>
        <v>0</v>
      </c>
      <c r="I132" s="243">
        <f t="shared" si="47"/>
        <v>0</v>
      </c>
      <c r="J132" s="109">
        <f t="shared" si="48"/>
        <v>26</v>
      </c>
      <c r="K132" s="47">
        <f t="shared" si="38"/>
        <v>2943000</v>
      </c>
      <c r="L132" s="241">
        <f t="shared" si="39"/>
        <v>390000</v>
      </c>
      <c r="M132" s="49">
        <f t="shared" si="40"/>
        <v>3333000</v>
      </c>
      <c r="N132" s="48">
        <f t="shared" si="41"/>
        <v>235440</v>
      </c>
      <c r="O132" s="48">
        <f t="shared" si="42"/>
        <v>44145</v>
      </c>
      <c r="P132" s="48">
        <f t="shared" si="43"/>
        <v>29430</v>
      </c>
      <c r="Q132" s="47">
        <f t="shared" si="44"/>
        <v>3023985</v>
      </c>
      <c r="R132" s="47">
        <f t="shared" si="45"/>
        <v>0</v>
      </c>
      <c r="S132" s="55">
        <f t="shared" si="49"/>
        <v>3023985</v>
      </c>
      <c r="T132" s="47"/>
      <c r="U132" s="123"/>
      <c r="V132" s="45"/>
      <c r="W132" s="34"/>
      <c r="X132" s="5"/>
      <c r="Y132" s="5"/>
      <c r="Z132" s="5"/>
      <c r="AA132" s="4"/>
      <c r="AB132" s="4"/>
      <c r="AC132" s="4"/>
      <c r="AD132" s="4"/>
      <c r="AE132" s="4"/>
    </row>
    <row r="133" spans="1:31" s="44" customFormat="1" ht="23.25" customHeight="1">
      <c r="A133" s="46">
        <v>9</v>
      </c>
      <c r="B133" s="163" t="s">
        <v>104</v>
      </c>
      <c r="C133" s="102" t="str">
        <f t="shared" si="33"/>
        <v>Lý Thị Được</v>
      </c>
      <c r="D133" s="135" t="str">
        <f t="shared" si="34"/>
        <v>Công nhân</v>
      </c>
      <c r="E133" s="103">
        <f t="shared" si="35"/>
        <v>2943000</v>
      </c>
      <c r="F133" s="108">
        <f>VLOOKUP(B133,'CC - 03'!$B$93:$AS$164,36,0)</f>
        <v>26</v>
      </c>
      <c r="G133" s="243">
        <f t="shared" si="46"/>
        <v>2943000</v>
      </c>
      <c r="H133" s="108">
        <f>(VLOOKUP(B133,'CC - 03'!$B$93:$AS$164,37,0)+VLOOKUP(B133,'CC - 03'!$B$93:$AS$164,38,0))</f>
        <v>0</v>
      </c>
      <c r="I133" s="243">
        <f t="shared" si="47"/>
        <v>0</v>
      </c>
      <c r="J133" s="109">
        <f t="shared" si="48"/>
        <v>26</v>
      </c>
      <c r="K133" s="47">
        <f t="shared" si="38"/>
        <v>2943000</v>
      </c>
      <c r="L133" s="241">
        <f t="shared" si="39"/>
        <v>390000</v>
      </c>
      <c r="M133" s="49">
        <f t="shared" si="40"/>
        <v>3333000</v>
      </c>
      <c r="N133" s="48">
        <f t="shared" si="41"/>
        <v>235440</v>
      </c>
      <c r="O133" s="48">
        <f t="shared" si="42"/>
        <v>44145</v>
      </c>
      <c r="P133" s="48">
        <f t="shared" si="43"/>
        <v>29430</v>
      </c>
      <c r="Q133" s="47">
        <f t="shared" si="44"/>
        <v>3023985</v>
      </c>
      <c r="R133" s="47">
        <f t="shared" si="45"/>
        <v>0</v>
      </c>
      <c r="S133" s="55">
        <f t="shared" si="49"/>
        <v>3023985</v>
      </c>
      <c r="T133" s="47"/>
      <c r="U133" s="123"/>
      <c r="V133" s="45"/>
      <c r="W133" s="34"/>
      <c r="X133" s="5"/>
      <c r="Y133" s="5"/>
      <c r="Z133" s="5"/>
      <c r="AA133" s="4"/>
      <c r="AB133" s="4"/>
      <c r="AC133" s="4"/>
      <c r="AD133" s="4"/>
      <c r="AE133" s="4"/>
    </row>
    <row r="134" spans="1:31" s="44" customFormat="1" ht="23.25" customHeight="1">
      <c r="A134" s="46">
        <v>10</v>
      </c>
      <c r="B134" s="163" t="s">
        <v>105</v>
      </c>
      <c r="C134" s="102" t="str">
        <f t="shared" si="33"/>
        <v>Lý La Quan</v>
      </c>
      <c r="D134" s="135" t="str">
        <f t="shared" si="34"/>
        <v>Công nhân</v>
      </c>
      <c r="E134" s="103">
        <f t="shared" si="35"/>
        <v>2943000</v>
      </c>
      <c r="F134" s="108">
        <f>VLOOKUP(B134,'CC - 03'!$B$93:$AS$164,36,0)</f>
        <v>26</v>
      </c>
      <c r="G134" s="243">
        <f t="shared" si="46"/>
        <v>2943000</v>
      </c>
      <c r="H134" s="108">
        <f>(VLOOKUP(B134,'CC - 03'!$B$93:$AS$164,37,0)+VLOOKUP(B134,'CC - 03'!$B$93:$AS$164,38,0))</f>
        <v>0</v>
      </c>
      <c r="I134" s="243">
        <f t="shared" si="47"/>
        <v>0</v>
      </c>
      <c r="J134" s="109">
        <f t="shared" si="48"/>
        <v>26</v>
      </c>
      <c r="K134" s="47">
        <f t="shared" si="38"/>
        <v>2943000</v>
      </c>
      <c r="L134" s="241">
        <f t="shared" si="39"/>
        <v>390000</v>
      </c>
      <c r="M134" s="49">
        <f t="shared" si="40"/>
        <v>3333000</v>
      </c>
      <c r="N134" s="48">
        <f t="shared" si="41"/>
        <v>235440</v>
      </c>
      <c r="O134" s="48">
        <f t="shared" si="42"/>
        <v>44145</v>
      </c>
      <c r="P134" s="48">
        <f t="shared" si="43"/>
        <v>29430</v>
      </c>
      <c r="Q134" s="47">
        <f t="shared" si="44"/>
        <v>3023985</v>
      </c>
      <c r="R134" s="47">
        <f t="shared" si="45"/>
        <v>0</v>
      </c>
      <c r="S134" s="55">
        <f t="shared" si="49"/>
        <v>3023985</v>
      </c>
      <c r="T134" s="47"/>
      <c r="U134" s="123"/>
      <c r="V134" s="45"/>
      <c r="W134" s="34"/>
      <c r="X134" s="5"/>
      <c r="Y134" s="5"/>
      <c r="Z134" s="5"/>
      <c r="AA134" s="4"/>
      <c r="AB134" s="4"/>
      <c r="AC134" s="4"/>
      <c r="AD134" s="4"/>
      <c r="AE134" s="4"/>
    </row>
    <row r="135" spans="1:31" s="44" customFormat="1" ht="23.25" customHeight="1">
      <c r="A135" s="46">
        <v>11</v>
      </c>
      <c r="B135" s="163" t="s">
        <v>106</v>
      </c>
      <c r="C135" s="102" t="str">
        <f t="shared" si="33"/>
        <v>Trà Thị Soi</v>
      </c>
      <c r="D135" s="135" t="str">
        <f t="shared" si="34"/>
        <v>Công nhân</v>
      </c>
      <c r="E135" s="103">
        <f t="shared" si="35"/>
        <v>2943000</v>
      </c>
      <c r="F135" s="108">
        <f>VLOOKUP(B135,'CC - 03'!$B$93:$AS$164,36,0)</f>
        <v>26</v>
      </c>
      <c r="G135" s="243">
        <f t="shared" si="46"/>
        <v>2943000</v>
      </c>
      <c r="H135" s="108">
        <f>(VLOOKUP(B135,'CC - 03'!$B$93:$AS$164,37,0)+VLOOKUP(B135,'CC - 03'!$B$93:$AS$164,38,0))</f>
        <v>0</v>
      </c>
      <c r="I135" s="243">
        <f t="shared" si="47"/>
        <v>0</v>
      </c>
      <c r="J135" s="109">
        <f t="shared" si="48"/>
        <v>26</v>
      </c>
      <c r="K135" s="47">
        <f t="shared" si="38"/>
        <v>2943000</v>
      </c>
      <c r="L135" s="241">
        <f t="shared" si="39"/>
        <v>390000</v>
      </c>
      <c r="M135" s="49">
        <f t="shared" si="40"/>
        <v>3333000</v>
      </c>
      <c r="N135" s="48">
        <f t="shared" si="41"/>
        <v>235440</v>
      </c>
      <c r="O135" s="48">
        <f t="shared" si="42"/>
        <v>44145</v>
      </c>
      <c r="P135" s="48">
        <f t="shared" si="43"/>
        <v>29430</v>
      </c>
      <c r="Q135" s="47">
        <f t="shared" si="44"/>
        <v>3023985</v>
      </c>
      <c r="R135" s="47">
        <f t="shared" si="45"/>
        <v>0</v>
      </c>
      <c r="S135" s="55">
        <f t="shared" si="49"/>
        <v>3023985</v>
      </c>
      <c r="T135" s="47"/>
      <c r="U135" s="123"/>
      <c r="V135" s="45"/>
      <c r="W135" s="34"/>
      <c r="X135" s="5"/>
      <c r="Y135" s="5"/>
      <c r="Z135" s="5"/>
      <c r="AA135" s="4"/>
      <c r="AB135" s="4"/>
      <c r="AC135" s="4"/>
      <c r="AD135" s="4"/>
      <c r="AE135" s="4"/>
    </row>
    <row r="136" spans="1:31" s="44" customFormat="1" ht="23.25" customHeight="1">
      <c r="A136" s="46">
        <v>12</v>
      </c>
      <c r="B136" s="163" t="s">
        <v>107</v>
      </c>
      <c r="C136" s="102" t="str">
        <f t="shared" si="33"/>
        <v>Nguyễn Thị Diễm Hương</v>
      </c>
      <c r="D136" s="135" t="str">
        <f t="shared" si="34"/>
        <v>Công nhân</v>
      </c>
      <c r="E136" s="103">
        <f t="shared" si="35"/>
        <v>2943000</v>
      </c>
      <c r="F136" s="108">
        <f>VLOOKUP(B136,'CC - 03'!$B$93:$AS$164,36,0)</f>
        <v>26</v>
      </c>
      <c r="G136" s="243">
        <f t="shared" si="46"/>
        <v>2943000</v>
      </c>
      <c r="H136" s="108">
        <f>(VLOOKUP(B136,'CC - 03'!$B$93:$AS$164,37,0)+VLOOKUP(B136,'CC - 03'!$B$93:$AS$164,38,0))</f>
        <v>0</v>
      </c>
      <c r="I136" s="243">
        <f t="shared" si="47"/>
        <v>0</v>
      </c>
      <c r="J136" s="109">
        <f t="shared" si="48"/>
        <v>26</v>
      </c>
      <c r="K136" s="47">
        <f t="shared" si="38"/>
        <v>2943000</v>
      </c>
      <c r="L136" s="241">
        <f t="shared" si="39"/>
        <v>390000</v>
      </c>
      <c r="M136" s="49">
        <f t="shared" si="40"/>
        <v>3333000</v>
      </c>
      <c r="N136" s="48">
        <f t="shared" si="41"/>
        <v>235440</v>
      </c>
      <c r="O136" s="48">
        <f t="shared" si="42"/>
        <v>44145</v>
      </c>
      <c r="P136" s="48">
        <f t="shared" si="43"/>
        <v>29430</v>
      </c>
      <c r="Q136" s="47">
        <f t="shared" si="44"/>
        <v>3023985</v>
      </c>
      <c r="R136" s="47">
        <f t="shared" si="45"/>
        <v>0</v>
      </c>
      <c r="S136" s="55">
        <f t="shared" si="49"/>
        <v>3023985</v>
      </c>
      <c r="T136" s="47"/>
      <c r="U136" s="123"/>
      <c r="V136" s="45"/>
      <c r="W136" s="34"/>
      <c r="X136" s="5"/>
      <c r="Y136" s="5"/>
      <c r="Z136" s="5"/>
      <c r="AA136" s="4"/>
      <c r="AB136" s="4"/>
      <c r="AC136" s="4"/>
      <c r="AD136" s="4"/>
      <c r="AE136" s="4"/>
    </row>
    <row r="137" spans="1:31" s="44" customFormat="1" ht="23.25" customHeight="1">
      <c r="A137" s="46">
        <v>13</v>
      </c>
      <c r="B137" s="163" t="s">
        <v>108</v>
      </c>
      <c r="C137" s="102" t="str">
        <f t="shared" si="33"/>
        <v>Sơn Thị Muỗi Tron</v>
      </c>
      <c r="D137" s="135" t="str">
        <f t="shared" si="34"/>
        <v>Công nhân</v>
      </c>
      <c r="E137" s="103">
        <f t="shared" si="35"/>
        <v>2943000</v>
      </c>
      <c r="F137" s="108">
        <f>VLOOKUP(B137,'CC - 03'!$B$93:$AS$164,36,0)</f>
        <v>26</v>
      </c>
      <c r="G137" s="243">
        <f t="shared" si="46"/>
        <v>2943000</v>
      </c>
      <c r="H137" s="108">
        <f>(VLOOKUP(B137,'CC - 03'!$B$93:$AS$164,37,0)+VLOOKUP(B137,'CC - 03'!$B$93:$AS$164,38,0))</f>
        <v>0</v>
      </c>
      <c r="I137" s="243">
        <f t="shared" si="47"/>
        <v>0</v>
      </c>
      <c r="J137" s="109">
        <f t="shared" si="48"/>
        <v>26</v>
      </c>
      <c r="K137" s="47">
        <f t="shared" si="38"/>
        <v>2943000</v>
      </c>
      <c r="L137" s="241">
        <f t="shared" si="39"/>
        <v>390000</v>
      </c>
      <c r="M137" s="49">
        <f t="shared" si="40"/>
        <v>3333000</v>
      </c>
      <c r="N137" s="48">
        <f t="shared" si="41"/>
        <v>235440</v>
      </c>
      <c r="O137" s="48">
        <f t="shared" si="42"/>
        <v>44145</v>
      </c>
      <c r="P137" s="48">
        <f t="shared" si="43"/>
        <v>29430</v>
      </c>
      <c r="Q137" s="47">
        <f t="shared" si="44"/>
        <v>3023985</v>
      </c>
      <c r="R137" s="47">
        <f t="shared" si="45"/>
        <v>0</v>
      </c>
      <c r="S137" s="55">
        <f t="shared" si="49"/>
        <v>3023985</v>
      </c>
      <c r="T137" s="47"/>
      <c r="U137" s="123"/>
      <c r="V137" s="45"/>
      <c r="W137" s="34"/>
      <c r="X137" s="5"/>
      <c r="Y137" s="5"/>
      <c r="Z137" s="5"/>
      <c r="AA137" s="4"/>
      <c r="AB137" s="4"/>
      <c r="AC137" s="4"/>
      <c r="AD137" s="4"/>
      <c r="AE137" s="4"/>
    </row>
    <row r="138" spans="1:31" s="44" customFormat="1" ht="23.25" customHeight="1">
      <c r="A138" s="46">
        <v>14</v>
      </c>
      <c r="B138" s="163" t="s">
        <v>109</v>
      </c>
      <c r="C138" s="102" t="str">
        <f t="shared" si="33"/>
        <v>Sơn Thị Thương</v>
      </c>
      <c r="D138" s="135" t="str">
        <f t="shared" si="34"/>
        <v>Công nhân</v>
      </c>
      <c r="E138" s="103">
        <f t="shared" si="35"/>
        <v>2943000</v>
      </c>
      <c r="F138" s="108">
        <f>VLOOKUP(B138,'CC - 03'!$B$93:$AS$164,36,0)</f>
        <v>26</v>
      </c>
      <c r="G138" s="243">
        <f t="shared" si="46"/>
        <v>2943000</v>
      </c>
      <c r="H138" s="108">
        <f>(VLOOKUP(B138,'CC - 03'!$B$93:$AS$164,37,0)+VLOOKUP(B138,'CC - 03'!$B$93:$AS$164,38,0))</f>
        <v>0</v>
      </c>
      <c r="I138" s="243">
        <f t="shared" si="47"/>
        <v>0</v>
      </c>
      <c r="J138" s="109">
        <f t="shared" si="48"/>
        <v>26</v>
      </c>
      <c r="K138" s="47">
        <f t="shared" si="38"/>
        <v>2943000</v>
      </c>
      <c r="L138" s="241">
        <f t="shared" si="39"/>
        <v>390000</v>
      </c>
      <c r="M138" s="49">
        <f t="shared" si="40"/>
        <v>3333000</v>
      </c>
      <c r="N138" s="48">
        <f t="shared" si="41"/>
        <v>235440</v>
      </c>
      <c r="O138" s="48">
        <f t="shared" si="42"/>
        <v>44145</v>
      </c>
      <c r="P138" s="48">
        <f t="shared" si="43"/>
        <v>29430</v>
      </c>
      <c r="Q138" s="47">
        <f t="shared" si="44"/>
        <v>3023985</v>
      </c>
      <c r="R138" s="47">
        <f t="shared" si="45"/>
        <v>0</v>
      </c>
      <c r="S138" s="55">
        <f t="shared" si="49"/>
        <v>3023985</v>
      </c>
      <c r="T138" s="47"/>
      <c r="U138" s="123"/>
      <c r="V138" s="45"/>
      <c r="W138" s="34"/>
      <c r="X138" s="5"/>
      <c r="Y138" s="5"/>
      <c r="Z138" s="5"/>
      <c r="AA138" s="4"/>
      <c r="AB138" s="4"/>
      <c r="AC138" s="4"/>
      <c r="AD138" s="4"/>
      <c r="AE138" s="4"/>
    </row>
    <row r="139" spans="1:31" s="44" customFormat="1" ht="23.25" customHeight="1">
      <c r="A139" s="46">
        <v>15</v>
      </c>
      <c r="B139" s="163" t="s">
        <v>110</v>
      </c>
      <c r="C139" s="102" t="str">
        <f t="shared" si="33"/>
        <v>Thạch Thị Som Ươne</v>
      </c>
      <c r="D139" s="135" t="str">
        <f t="shared" si="34"/>
        <v>Công nhân</v>
      </c>
      <c r="E139" s="103">
        <f t="shared" si="35"/>
        <v>2943000</v>
      </c>
      <c r="F139" s="108">
        <f>VLOOKUP(B139,'CC - 03'!$B$93:$AS$164,36,0)</f>
        <v>26</v>
      </c>
      <c r="G139" s="243">
        <f t="shared" si="46"/>
        <v>2943000</v>
      </c>
      <c r="H139" s="108">
        <f>(VLOOKUP(B139,'CC - 03'!$B$93:$AS$164,37,0)+VLOOKUP(B139,'CC - 03'!$B$93:$AS$164,38,0))</f>
        <v>0</v>
      </c>
      <c r="I139" s="243">
        <f t="shared" si="47"/>
        <v>0</v>
      </c>
      <c r="J139" s="109">
        <f t="shared" si="48"/>
        <v>26</v>
      </c>
      <c r="K139" s="47">
        <f t="shared" si="38"/>
        <v>2943000</v>
      </c>
      <c r="L139" s="241">
        <f t="shared" si="39"/>
        <v>390000</v>
      </c>
      <c r="M139" s="49">
        <f t="shared" si="40"/>
        <v>3333000</v>
      </c>
      <c r="N139" s="48">
        <f t="shared" si="41"/>
        <v>235440</v>
      </c>
      <c r="O139" s="48">
        <f t="shared" si="42"/>
        <v>44145</v>
      </c>
      <c r="P139" s="48">
        <f t="shared" si="43"/>
        <v>29430</v>
      </c>
      <c r="Q139" s="47">
        <f t="shared" si="44"/>
        <v>3023985</v>
      </c>
      <c r="R139" s="47">
        <f t="shared" si="45"/>
        <v>0</v>
      </c>
      <c r="S139" s="55">
        <f t="shared" si="49"/>
        <v>3023985</v>
      </c>
      <c r="T139" s="47"/>
      <c r="U139" s="123"/>
      <c r="V139" s="45"/>
      <c r="W139" s="34"/>
      <c r="X139" s="5"/>
      <c r="Y139" s="5"/>
      <c r="Z139" s="5"/>
      <c r="AA139" s="4"/>
      <c r="AB139" s="4"/>
      <c r="AC139" s="4"/>
      <c r="AD139" s="4"/>
      <c r="AE139" s="4"/>
    </row>
    <row r="140" spans="1:31" s="44" customFormat="1" ht="23.25" customHeight="1">
      <c r="A140" s="46">
        <v>16</v>
      </c>
      <c r="B140" s="163" t="s">
        <v>111</v>
      </c>
      <c r="C140" s="102" t="str">
        <f t="shared" si="33"/>
        <v>Huỳnh Thị Như</v>
      </c>
      <c r="D140" s="135" t="str">
        <f t="shared" si="34"/>
        <v>Công nhân</v>
      </c>
      <c r="E140" s="103">
        <f t="shared" si="35"/>
        <v>2943000</v>
      </c>
      <c r="F140" s="108">
        <f>VLOOKUP(B140,'CC - 03'!$B$93:$AS$164,36,0)</f>
        <v>26</v>
      </c>
      <c r="G140" s="243">
        <f t="shared" si="46"/>
        <v>2943000</v>
      </c>
      <c r="H140" s="108">
        <f>(VLOOKUP(B140,'CC - 03'!$B$93:$AS$164,37,0)+VLOOKUP(B140,'CC - 03'!$B$93:$AS$164,38,0))</f>
        <v>0</v>
      </c>
      <c r="I140" s="243">
        <f t="shared" si="47"/>
        <v>0</v>
      </c>
      <c r="J140" s="109">
        <f t="shared" si="48"/>
        <v>26</v>
      </c>
      <c r="K140" s="47">
        <f t="shared" si="38"/>
        <v>2943000</v>
      </c>
      <c r="L140" s="241">
        <f t="shared" si="39"/>
        <v>390000</v>
      </c>
      <c r="M140" s="49">
        <f t="shared" si="40"/>
        <v>3333000</v>
      </c>
      <c r="N140" s="48">
        <f t="shared" si="41"/>
        <v>235440</v>
      </c>
      <c r="O140" s="48">
        <f t="shared" si="42"/>
        <v>44145</v>
      </c>
      <c r="P140" s="48">
        <f t="shared" si="43"/>
        <v>29430</v>
      </c>
      <c r="Q140" s="47">
        <f t="shared" si="44"/>
        <v>3023985</v>
      </c>
      <c r="R140" s="47">
        <f t="shared" si="45"/>
        <v>0</v>
      </c>
      <c r="S140" s="55">
        <f t="shared" si="49"/>
        <v>3023985</v>
      </c>
      <c r="T140" s="47"/>
      <c r="U140" s="123"/>
      <c r="V140" s="45"/>
      <c r="W140" s="34"/>
      <c r="X140" s="5"/>
      <c r="Y140" s="5"/>
      <c r="Z140" s="5"/>
      <c r="AA140" s="4"/>
      <c r="AB140" s="4"/>
      <c r="AC140" s="4"/>
      <c r="AD140" s="4"/>
      <c r="AE140" s="4"/>
    </row>
    <row r="141" spans="1:31" s="44" customFormat="1" ht="23.25" customHeight="1">
      <c r="A141" s="46">
        <v>17</v>
      </c>
      <c r="B141" s="163" t="s">
        <v>112</v>
      </c>
      <c r="C141" s="102" t="str">
        <f t="shared" si="33"/>
        <v>Sơn Thị Chành Ny</v>
      </c>
      <c r="D141" s="135" t="str">
        <f t="shared" si="34"/>
        <v>Công nhân</v>
      </c>
      <c r="E141" s="103">
        <f t="shared" si="35"/>
        <v>2943000</v>
      </c>
      <c r="F141" s="108">
        <f>VLOOKUP(B141,'CC - 03'!$B$93:$AS$164,36,0)</f>
        <v>26</v>
      </c>
      <c r="G141" s="243">
        <f t="shared" si="46"/>
        <v>2943000</v>
      </c>
      <c r="H141" s="108">
        <f>(VLOOKUP(B141,'CC - 03'!$B$93:$AS$164,37,0)+VLOOKUP(B141,'CC - 03'!$B$93:$AS$164,38,0))</f>
        <v>0</v>
      </c>
      <c r="I141" s="243">
        <f t="shared" si="47"/>
        <v>0</v>
      </c>
      <c r="J141" s="109">
        <f t="shared" si="48"/>
        <v>26</v>
      </c>
      <c r="K141" s="47">
        <f t="shared" si="38"/>
        <v>2943000</v>
      </c>
      <c r="L141" s="241">
        <f t="shared" si="39"/>
        <v>390000</v>
      </c>
      <c r="M141" s="49">
        <f t="shared" si="40"/>
        <v>3333000</v>
      </c>
      <c r="N141" s="48">
        <f t="shared" si="41"/>
        <v>235440</v>
      </c>
      <c r="O141" s="48">
        <f t="shared" si="42"/>
        <v>44145</v>
      </c>
      <c r="P141" s="48">
        <f t="shared" si="43"/>
        <v>29430</v>
      </c>
      <c r="Q141" s="47">
        <f t="shared" si="44"/>
        <v>3023985</v>
      </c>
      <c r="R141" s="47">
        <f t="shared" si="45"/>
        <v>0</v>
      </c>
      <c r="S141" s="55">
        <f t="shared" si="49"/>
        <v>3023985</v>
      </c>
      <c r="T141" s="47"/>
      <c r="U141" s="123"/>
      <c r="V141" s="45"/>
      <c r="W141" s="34"/>
      <c r="X141" s="5"/>
      <c r="Y141" s="5"/>
      <c r="Z141" s="5"/>
      <c r="AA141" s="4"/>
      <c r="AB141" s="4"/>
      <c r="AC141" s="4"/>
      <c r="AD141" s="4"/>
      <c r="AE141" s="4"/>
    </row>
    <row r="142" spans="1:31" s="44" customFormat="1" ht="23.25" customHeight="1">
      <c r="A142" s="46">
        <v>18</v>
      </c>
      <c r="B142" s="163" t="s">
        <v>113</v>
      </c>
      <c r="C142" s="102" t="str">
        <f t="shared" si="33"/>
        <v>Sơn Thị Chành Đa</v>
      </c>
      <c r="D142" s="135" t="str">
        <f t="shared" si="34"/>
        <v>Công nhân</v>
      </c>
      <c r="E142" s="103">
        <f t="shared" si="35"/>
        <v>2943000</v>
      </c>
      <c r="F142" s="108">
        <f>VLOOKUP(B142,'CC - 03'!$B$93:$AS$164,36,0)</f>
        <v>26</v>
      </c>
      <c r="G142" s="243">
        <f t="shared" si="46"/>
        <v>2943000</v>
      </c>
      <c r="H142" s="108">
        <f>(VLOOKUP(B142,'CC - 03'!$B$93:$AS$164,37,0)+VLOOKUP(B142,'CC - 03'!$B$93:$AS$164,38,0))</f>
        <v>0</v>
      </c>
      <c r="I142" s="243">
        <f t="shared" si="47"/>
        <v>0</v>
      </c>
      <c r="J142" s="109">
        <f t="shared" si="48"/>
        <v>26</v>
      </c>
      <c r="K142" s="47">
        <f t="shared" si="38"/>
        <v>2943000</v>
      </c>
      <c r="L142" s="241">
        <f t="shared" si="39"/>
        <v>390000</v>
      </c>
      <c r="M142" s="49">
        <f t="shared" si="40"/>
        <v>3333000</v>
      </c>
      <c r="N142" s="48">
        <f t="shared" si="41"/>
        <v>235440</v>
      </c>
      <c r="O142" s="48">
        <f t="shared" si="42"/>
        <v>44145</v>
      </c>
      <c r="P142" s="48">
        <f t="shared" si="43"/>
        <v>29430</v>
      </c>
      <c r="Q142" s="47">
        <f t="shared" si="44"/>
        <v>3023985</v>
      </c>
      <c r="R142" s="47">
        <f t="shared" si="45"/>
        <v>0</v>
      </c>
      <c r="S142" s="55">
        <f t="shared" si="49"/>
        <v>3023985</v>
      </c>
      <c r="T142" s="47"/>
      <c r="U142" s="123"/>
      <c r="V142" s="45"/>
      <c r="W142" s="34"/>
      <c r="X142" s="5"/>
      <c r="Y142" s="5"/>
      <c r="Z142" s="5"/>
      <c r="AA142" s="4"/>
      <c r="AB142" s="4"/>
      <c r="AC142" s="4"/>
      <c r="AD142" s="4"/>
      <c r="AE142" s="4"/>
    </row>
    <row r="143" spans="1:31" s="44" customFormat="1" ht="23.25" customHeight="1">
      <c r="A143" s="46">
        <v>19</v>
      </c>
      <c r="B143" s="163" t="s">
        <v>114</v>
      </c>
      <c r="C143" s="102" t="str">
        <f t="shared" si="33"/>
        <v>Trần Thị Bích Phượng</v>
      </c>
      <c r="D143" s="135" t="str">
        <f t="shared" si="34"/>
        <v>Công nhân</v>
      </c>
      <c r="E143" s="103">
        <f t="shared" si="35"/>
        <v>2943000</v>
      </c>
      <c r="F143" s="108">
        <f>VLOOKUP(B143,'CC - 03'!$B$93:$AS$164,36,0)</f>
        <v>26</v>
      </c>
      <c r="G143" s="243">
        <f t="shared" si="46"/>
        <v>2943000</v>
      </c>
      <c r="H143" s="108">
        <f>(VLOOKUP(B143,'CC - 03'!$B$93:$AS$164,37,0)+VLOOKUP(B143,'CC - 03'!$B$93:$AS$164,38,0))</f>
        <v>0</v>
      </c>
      <c r="I143" s="243">
        <f t="shared" si="47"/>
        <v>0</v>
      </c>
      <c r="J143" s="109">
        <f t="shared" si="48"/>
        <v>26</v>
      </c>
      <c r="K143" s="47">
        <f t="shared" si="38"/>
        <v>2943000</v>
      </c>
      <c r="L143" s="241">
        <f t="shared" si="39"/>
        <v>390000</v>
      </c>
      <c r="M143" s="49">
        <f t="shared" si="40"/>
        <v>3333000</v>
      </c>
      <c r="N143" s="48">
        <f t="shared" si="41"/>
        <v>235440</v>
      </c>
      <c r="O143" s="48">
        <f t="shared" si="42"/>
        <v>44145</v>
      </c>
      <c r="P143" s="48">
        <f t="shared" si="43"/>
        <v>29430</v>
      </c>
      <c r="Q143" s="47">
        <f t="shared" si="44"/>
        <v>3023985</v>
      </c>
      <c r="R143" s="47">
        <f t="shared" si="45"/>
        <v>0</v>
      </c>
      <c r="S143" s="55">
        <f t="shared" si="49"/>
        <v>3023985</v>
      </c>
      <c r="T143" s="47"/>
      <c r="U143" s="123"/>
      <c r="V143" s="45"/>
      <c r="W143" s="34"/>
      <c r="X143" s="5"/>
      <c r="Y143" s="5"/>
      <c r="Z143" s="5"/>
      <c r="AA143" s="4"/>
      <c r="AB143" s="4"/>
      <c r="AC143" s="4"/>
      <c r="AD143" s="4"/>
      <c r="AE143" s="4"/>
    </row>
    <row r="144" spans="1:31" s="44" customFormat="1" ht="23.25" customHeight="1">
      <c r="A144" s="46">
        <v>20</v>
      </c>
      <c r="B144" s="163" t="s">
        <v>116</v>
      </c>
      <c r="C144" s="102" t="str">
        <f t="shared" si="33"/>
        <v>Lâm Thị Sà Mít</v>
      </c>
      <c r="D144" s="135" t="str">
        <f t="shared" si="34"/>
        <v>Công nhân</v>
      </c>
      <c r="E144" s="103">
        <f t="shared" si="35"/>
        <v>2943000</v>
      </c>
      <c r="F144" s="108">
        <f>VLOOKUP(B144,'CC - 03'!$B$93:$AS$164,36,0)</f>
        <v>26</v>
      </c>
      <c r="G144" s="243">
        <f t="shared" si="46"/>
        <v>2943000</v>
      </c>
      <c r="H144" s="108">
        <f>(VLOOKUP(B144,'CC - 03'!$B$93:$AS$164,37,0)+VLOOKUP(B144,'CC - 03'!$B$93:$AS$164,38,0))</f>
        <v>0</v>
      </c>
      <c r="I144" s="243">
        <f t="shared" si="47"/>
        <v>0</v>
      </c>
      <c r="J144" s="109">
        <f t="shared" si="48"/>
        <v>26</v>
      </c>
      <c r="K144" s="47">
        <f t="shared" si="38"/>
        <v>2943000</v>
      </c>
      <c r="L144" s="241">
        <f t="shared" si="39"/>
        <v>390000</v>
      </c>
      <c r="M144" s="49">
        <f t="shared" si="40"/>
        <v>3333000</v>
      </c>
      <c r="N144" s="48">
        <f t="shared" si="41"/>
        <v>235440</v>
      </c>
      <c r="O144" s="48">
        <f t="shared" si="42"/>
        <v>44145</v>
      </c>
      <c r="P144" s="48">
        <f t="shared" si="43"/>
        <v>29430</v>
      </c>
      <c r="Q144" s="47">
        <f t="shared" si="44"/>
        <v>3023985</v>
      </c>
      <c r="R144" s="47">
        <f t="shared" si="45"/>
        <v>0</v>
      </c>
      <c r="S144" s="55">
        <f t="shared" si="49"/>
        <v>3023985</v>
      </c>
      <c r="T144" s="47"/>
      <c r="U144" s="123"/>
      <c r="V144" s="45"/>
      <c r="W144" s="34"/>
      <c r="X144" s="5"/>
      <c r="Y144" s="5"/>
      <c r="Z144" s="5"/>
      <c r="AA144" s="4"/>
      <c r="AB144" s="4"/>
      <c r="AC144" s="4"/>
      <c r="AD144" s="4"/>
      <c r="AE144" s="4"/>
    </row>
    <row r="145" spans="1:31" s="44" customFormat="1" ht="23.25" customHeight="1">
      <c r="A145" s="46">
        <v>21</v>
      </c>
      <c r="B145" s="163" t="s">
        <v>117</v>
      </c>
      <c r="C145" s="102" t="str">
        <f t="shared" si="33"/>
        <v>Trần Thị Toan</v>
      </c>
      <c r="D145" s="135" t="str">
        <f t="shared" si="34"/>
        <v>Công nhân</v>
      </c>
      <c r="E145" s="103">
        <f t="shared" si="35"/>
        <v>2943000</v>
      </c>
      <c r="F145" s="108">
        <f>VLOOKUP(B145,'CC - 03'!$B$93:$AS$164,36,0)</f>
        <v>26</v>
      </c>
      <c r="G145" s="243">
        <f t="shared" si="46"/>
        <v>2943000</v>
      </c>
      <c r="H145" s="108">
        <f>(VLOOKUP(B145,'CC - 03'!$B$93:$AS$164,37,0)+VLOOKUP(B145,'CC - 03'!$B$93:$AS$164,38,0))</f>
        <v>0</v>
      </c>
      <c r="I145" s="243">
        <f t="shared" si="47"/>
        <v>0</v>
      </c>
      <c r="J145" s="109">
        <f t="shared" si="48"/>
        <v>26</v>
      </c>
      <c r="K145" s="47">
        <f t="shared" si="38"/>
        <v>2943000</v>
      </c>
      <c r="L145" s="241">
        <f t="shared" si="39"/>
        <v>390000</v>
      </c>
      <c r="M145" s="49">
        <f t="shared" si="40"/>
        <v>3333000</v>
      </c>
      <c r="N145" s="48">
        <f t="shared" si="41"/>
        <v>235440</v>
      </c>
      <c r="O145" s="48">
        <f t="shared" si="42"/>
        <v>44145</v>
      </c>
      <c r="P145" s="48">
        <f t="shared" si="43"/>
        <v>29430</v>
      </c>
      <c r="Q145" s="47">
        <f t="shared" si="44"/>
        <v>3023985</v>
      </c>
      <c r="R145" s="47">
        <f t="shared" si="45"/>
        <v>0</v>
      </c>
      <c r="S145" s="55">
        <f t="shared" si="49"/>
        <v>3023985</v>
      </c>
      <c r="T145" s="47"/>
      <c r="U145" s="123"/>
      <c r="V145" s="45"/>
      <c r="W145" s="34"/>
      <c r="X145" s="5"/>
      <c r="Y145" s="5"/>
      <c r="Z145" s="5"/>
      <c r="AA145" s="4"/>
      <c r="AB145" s="4"/>
      <c r="AC145" s="4"/>
      <c r="AD145" s="4"/>
      <c r="AE145" s="4"/>
    </row>
    <row r="146" spans="1:31" s="44" customFormat="1" ht="23.25" customHeight="1">
      <c r="A146" s="46">
        <v>22</v>
      </c>
      <c r="B146" s="163" t="s">
        <v>118</v>
      </c>
      <c r="C146" s="102" t="str">
        <f t="shared" si="33"/>
        <v>Nguyễn Hữu Nhơn</v>
      </c>
      <c r="D146" s="135" t="str">
        <f t="shared" si="34"/>
        <v>Công nhân</v>
      </c>
      <c r="E146" s="103">
        <f t="shared" si="35"/>
        <v>2943000</v>
      </c>
      <c r="F146" s="108">
        <f>VLOOKUP(B146,'CC - 03'!$B$93:$AS$164,36,0)</f>
        <v>26</v>
      </c>
      <c r="G146" s="243">
        <f t="shared" si="46"/>
        <v>2943000</v>
      </c>
      <c r="H146" s="108">
        <f>(VLOOKUP(B146,'CC - 03'!$B$93:$AS$164,37,0)+VLOOKUP(B146,'CC - 03'!$B$93:$AS$164,38,0))</f>
        <v>0</v>
      </c>
      <c r="I146" s="243">
        <f t="shared" si="47"/>
        <v>0</v>
      </c>
      <c r="J146" s="109">
        <f t="shared" si="48"/>
        <v>26</v>
      </c>
      <c r="K146" s="47">
        <f t="shared" si="38"/>
        <v>2943000</v>
      </c>
      <c r="L146" s="241">
        <f t="shared" si="39"/>
        <v>390000</v>
      </c>
      <c r="M146" s="49">
        <f t="shared" si="40"/>
        <v>3333000</v>
      </c>
      <c r="N146" s="48">
        <f t="shared" si="41"/>
        <v>235440</v>
      </c>
      <c r="O146" s="48">
        <f t="shared" si="42"/>
        <v>44145</v>
      </c>
      <c r="P146" s="48">
        <f t="shared" si="43"/>
        <v>29430</v>
      </c>
      <c r="Q146" s="47">
        <f t="shared" si="44"/>
        <v>3023985</v>
      </c>
      <c r="R146" s="47">
        <f t="shared" si="45"/>
        <v>0</v>
      </c>
      <c r="S146" s="55">
        <f t="shared" si="49"/>
        <v>3023985</v>
      </c>
      <c r="T146" s="47"/>
      <c r="U146" s="123"/>
      <c r="V146" s="45"/>
      <c r="W146" s="34"/>
      <c r="X146" s="5"/>
      <c r="Y146" s="5"/>
      <c r="Z146" s="5"/>
      <c r="AA146" s="4"/>
      <c r="AB146" s="4"/>
      <c r="AC146" s="4"/>
      <c r="AD146" s="4"/>
      <c r="AE146" s="4"/>
    </row>
    <row r="147" spans="1:31" s="44" customFormat="1" ht="23.25" customHeight="1">
      <c r="A147" s="46">
        <v>23</v>
      </c>
      <c r="B147" s="163" t="s">
        <v>119</v>
      </c>
      <c r="C147" s="102" t="str">
        <f t="shared" si="33"/>
        <v>Huỳnh Minh Hiếu</v>
      </c>
      <c r="D147" s="135" t="str">
        <f t="shared" si="34"/>
        <v>Công nhân</v>
      </c>
      <c r="E147" s="103">
        <f t="shared" si="35"/>
        <v>2943000</v>
      </c>
      <c r="F147" s="108">
        <f>VLOOKUP(B147,'CC - 03'!$B$93:$AS$164,36,0)</f>
        <v>26</v>
      </c>
      <c r="G147" s="243">
        <f t="shared" si="46"/>
        <v>2943000</v>
      </c>
      <c r="H147" s="108">
        <f>(VLOOKUP(B147,'CC - 03'!$B$93:$AS$164,37,0)+VLOOKUP(B147,'CC - 03'!$B$93:$AS$164,38,0))</f>
        <v>0</v>
      </c>
      <c r="I147" s="243">
        <f t="shared" si="47"/>
        <v>0</v>
      </c>
      <c r="J147" s="109">
        <f t="shared" si="48"/>
        <v>26</v>
      </c>
      <c r="K147" s="47">
        <f t="shared" si="38"/>
        <v>2943000</v>
      </c>
      <c r="L147" s="241">
        <f t="shared" si="39"/>
        <v>390000</v>
      </c>
      <c r="M147" s="49">
        <f t="shared" si="40"/>
        <v>3333000</v>
      </c>
      <c r="N147" s="48">
        <f t="shared" si="41"/>
        <v>235440</v>
      </c>
      <c r="O147" s="48">
        <f t="shared" si="42"/>
        <v>44145</v>
      </c>
      <c r="P147" s="48">
        <f t="shared" si="43"/>
        <v>29430</v>
      </c>
      <c r="Q147" s="47">
        <f t="shared" si="44"/>
        <v>3023985</v>
      </c>
      <c r="R147" s="47">
        <f t="shared" si="45"/>
        <v>0</v>
      </c>
      <c r="S147" s="55">
        <f t="shared" si="49"/>
        <v>3023985</v>
      </c>
      <c r="T147" s="47"/>
      <c r="U147" s="123"/>
      <c r="V147" s="45"/>
      <c r="W147" s="34"/>
      <c r="X147" s="5"/>
      <c r="Y147" s="5"/>
      <c r="Z147" s="5"/>
      <c r="AA147" s="4"/>
      <c r="AB147" s="4"/>
      <c r="AC147" s="4"/>
      <c r="AD147" s="4"/>
      <c r="AE147" s="4"/>
    </row>
    <row r="148" spans="1:31" s="44" customFormat="1" ht="23.25" customHeight="1">
      <c r="A148" s="46">
        <v>24</v>
      </c>
      <c r="B148" s="163" t="s">
        <v>120</v>
      </c>
      <c r="C148" s="102" t="str">
        <f t="shared" si="33"/>
        <v>Lý Thị Sà Kha</v>
      </c>
      <c r="D148" s="135" t="str">
        <f t="shared" si="34"/>
        <v>Công nhân</v>
      </c>
      <c r="E148" s="103">
        <f t="shared" si="35"/>
        <v>2943000</v>
      </c>
      <c r="F148" s="108">
        <f>VLOOKUP(B148,'CC - 03'!$B$93:$AS$164,36,0)</f>
        <v>26</v>
      </c>
      <c r="G148" s="243">
        <f t="shared" si="46"/>
        <v>2943000</v>
      </c>
      <c r="H148" s="108">
        <f>(VLOOKUP(B148,'CC - 03'!$B$93:$AS$164,37,0)+VLOOKUP(B148,'CC - 03'!$B$93:$AS$164,38,0))</f>
        <v>0</v>
      </c>
      <c r="I148" s="243">
        <f t="shared" si="47"/>
        <v>0</v>
      </c>
      <c r="J148" s="109">
        <f t="shared" si="48"/>
        <v>26</v>
      </c>
      <c r="K148" s="47">
        <f t="shared" si="38"/>
        <v>2943000</v>
      </c>
      <c r="L148" s="241">
        <f t="shared" si="39"/>
        <v>390000</v>
      </c>
      <c r="M148" s="49">
        <f t="shared" si="40"/>
        <v>3333000</v>
      </c>
      <c r="N148" s="48">
        <f t="shared" si="41"/>
        <v>235440</v>
      </c>
      <c r="O148" s="48">
        <f t="shared" si="42"/>
        <v>44145</v>
      </c>
      <c r="P148" s="48">
        <f t="shared" si="43"/>
        <v>29430</v>
      </c>
      <c r="Q148" s="47">
        <f t="shared" si="44"/>
        <v>3023985</v>
      </c>
      <c r="R148" s="47">
        <f t="shared" si="45"/>
        <v>0</v>
      </c>
      <c r="S148" s="55">
        <f t="shared" si="49"/>
        <v>3023985</v>
      </c>
      <c r="T148" s="47"/>
      <c r="U148" s="123"/>
      <c r="V148" s="45"/>
      <c r="W148" s="34"/>
      <c r="X148" s="5"/>
      <c r="Y148" s="5"/>
      <c r="Z148" s="5"/>
      <c r="AA148" s="4"/>
      <c r="AB148" s="4"/>
      <c r="AC148" s="4"/>
      <c r="AD148" s="4"/>
      <c r="AE148" s="4"/>
    </row>
    <row r="149" spans="1:31" s="44" customFormat="1" ht="23.25" customHeight="1">
      <c r="A149" s="46">
        <v>25</v>
      </c>
      <c r="B149" s="163" t="s">
        <v>121</v>
      </c>
      <c r="C149" s="102" t="str">
        <f t="shared" si="33"/>
        <v>Phạm Thành Đô</v>
      </c>
      <c r="D149" s="135" t="str">
        <f t="shared" si="34"/>
        <v>Công nhân</v>
      </c>
      <c r="E149" s="103">
        <f t="shared" si="35"/>
        <v>2943000</v>
      </c>
      <c r="F149" s="108">
        <f>VLOOKUP(B149,'CC - 03'!$B$93:$AS$164,36,0)</f>
        <v>26</v>
      </c>
      <c r="G149" s="243">
        <f t="shared" si="46"/>
        <v>2943000</v>
      </c>
      <c r="H149" s="108">
        <f>(VLOOKUP(B149,'CC - 03'!$B$93:$AS$164,37,0)+VLOOKUP(B149,'CC - 03'!$B$93:$AS$164,38,0))</f>
        <v>0</v>
      </c>
      <c r="I149" s="243">
        <f t="shared" si="47"/>
        <v>0</v>
      </c>
      <c r="J149" s="109">
        <f t="shared" si="48"/>
        <v>26</v>
      </c>
      <c r="K149" s="47">
        <f t="shared" si="38"/>
        <v>2943000</v>
      </c>
      <c r="L149" s="241">
        <f t="shared" si="39"/>
        <v>390000</v>
      </c>
      <c r="M149" s="49">
        <f t="shared" si="40"/>
        <v>3333000</v>
      </c>
      <c r="N149" s="48">
        <f t="shared" si="41"/>
        <v>235440</v>
      </c>
      <c r="O149" s="48">
        <f t="shared" si="42"/>
        <v>44145</v>
      </c>
      <c r="P149" s="48">
        <f t="shared" si="43"/>
        <v>29430</v>
      </c>
      <c r="Q149" s="47">
        <f t="shared" si="44"/>
        <v>3023985</v>
      </c>
      <c r="R149" s="47">
        <f t="shared" si="45"/>
        <v>0</v>
      </c>
      <c r="S149" s="55">
        <f t="shared" si="49"/>
        <v>3023985</v>
      </c>
      <c r="T149" s="47"/>
      <c r="U149" s="123"/>
      <c r="V149" s="45"/>
      <c r="W149" s="34"/>
      <c r="X149" s="5"/>
      <c r="Y149" s="5"/>
      <c r="Z149" s="5"/>
      <c r="AA149" s="4"/>
      <c r="AB149" s="4"/>
      <c r="AC149" s="4"/>
      <c r="AD149" s="4"/>
      <c r="AE149" s="4"/>
    </row>
    <row r="150" spans="1:31" s="44" customFormat="1" ht="23.25" customHeight="1">
      <c r="A150" s="46">
        <v>26</v>
      </c>
      <c r="B150" s="304" t="s">
        <v>126</v>
      </c>
      <c r="C150" s="102" t="str">
        <f t="shared" si="33"/>
        <v>Nguyễn Văn Bé Hai</v>
      </c>
      <c r="D150" s="135" t="str">
        <f t="shared" si="34"/>
        <v>Công nhân</v>
      </c>
      <c r="E150" s="103">
        <f t="shared" si="35"/>
        <v>3237000</v>
      </c>
      <c r="F150" s="108">
        <f>VLOOKUP(B150,'CC - 03'!$B$93:$AS$164,36,0)</f>
        <v>26</v>
      </c>
      <c r="G150" s="243">
        <f t="shared" si="46"/>
        <v>3237000</v>
      </c>
      <c r="H150" s="108">
        <f>(VLOOKUP(B150,'CC - 03'!$B$93:$AS$164,37,0)+VLOOKUP(B150,'CC - 03'!$B$93:$AS$164,38,0))</f>
        <v>0</v>
      </c>
      <c r="I150" s="243">
        <f t="shared" si="47"/>
        <v>0</v>
      </c>
      <c r="J150" s="109">
        <f t="shared" si="48"/>
        <v>26</v>
      </c>
      <c r="K150" s="47">
        <f t="shared" si="38"/>
        <v>3237000</v>
      </c>
      <c r="L150" s="241">
        <f t="shared" si="39"/>
        <v>390000</v>
      </c>
      <c r="M150" s="49">
        <f t="shared" si="40"/>
        <v>3627000</v>
      </c>
      <c r="N150" s="48">
        <f t="shared" si="41"/>
        <v>258960</v>
      </c>
      <c r="O150" s="48">
        <f t="shared" si="42"/>
        <v>48555</v>
      </c>
      <c r="P150" s="48">
        <f t="shared" si="43"/>
        <v>32370</v>
      </c>
      <c r="Q150" s="47">
        <f t="shared" si="44"/>
        <v>3287115</v>
      </c>
      <c r="R150" s="47">
        <f t="shared" si="45"/>
        <v>0</v>
      </c>
      <c r="S150" s="55">
        <f t="shared" si="49"/>
        <v>3287115</v>
      </c>
      <c r="T150" s="47"/>
      <c r="U150" s="123"/>
      <c r="V150" s="45"/>
      <c r="W150" s="34"/>
      <c r="X150" s="5"/>
      <c r="Y150" s="5"/>
      <c r="Z150" s="5"/>
      <c r="AA150" s="4"/>
      <c r="AB150" s="4"/>
      <c r="AC150" s="4"/>
      <c r="AD150" s="4"/>
      <c r="AE150" s="4"/>
    </row>
    <row r="151" spans="1:31" s="44" customFormat="1" ht="23.25" customHeight="1">
      <c r="A151" s="46">
        <v>27</v>
      </c>
      <c r="B151" s="304" t="s">
        <v>127</v>
      </c>
      <c r="C151" s="102" t="str">
        <f t="shared" si="33"/>
        <v>Thạch Tiền</v>
      </c>
      <c r="D151" s="135" t="str">
        <f t="shared" si="34"/>
        <v>Công nhân</v>
      </c>
      <c r="E151" s="103">
        <f t="shared" si="35"/>
        <v>2943000</v>
      </c>
      <c r="F151" s="108">
        <f>VLOOKUP(B151,'CC - 03'!$B$93:$AS$164,36,0)</f>
        <v>26</v>
      </c>
      <c r="G151" s="243">
        <f t="shared" si="46"/>
        <v>2943000</v>
      </c>
      <c r="H151" s="108">
        <f>(VLOOKUP(B151,'CC - 03'!$B$93:$AS$164,37,0)+VLOOKUP(B151,'CC - 03'!$B$93:$AS$164,38,0))</f>
        <v>0</v>
      </c>
      <c r="I151" s="243">
        <f t="shared" si="47"/>
        <v>0</v>
      </c>
      <c r="J151" s="109">
        <f t="shared" si="48"/>
        <v>26</v>
      </c>
      <c r="K151" s="47">
        <f t="shared" si="38"/>
        <v>2943000</v>
      </c>
      <c r="L151" s="241">
        <f t="shared" si="39"/>
        <v>390000</v>
      </c>
      <c r="M151" s="49">
        <f t="shared" si="40"/>
        <v>3333000</v>
      </c>
      <c r="N151" s="48">
        <f t="shared" si="41"/>
        <v>235440</v>
      </c>
      <c r="O151" s="48">
        <f t="shared" si="42"/>
        <v>44145</v>
      </c>
      <c r="P151" s="48">
        <f t="shared" si="43"/>
        <v>29430</v>
      </c>
      <c r="Q151" s="47">
        <f t="shared" si="44"/>
        <v>3023985</v>
      </c>
      <c r="R151" s="47">
        <f t="shared" si="45"/>
        <v>0</v>
      </c>
      <c r="S151" s="55">
        <f t="shared" si="49"/>
        <v>3023985</v>
      </c>
      <c r="T151" s="47"/>
      <c r="U151" s="123"/>
      <c r="V151" s="45"/>
      <c r="W151" s="34"/>
      <c r="X151" s="5"/>
      <c r="Y151" s="5"/>
      <c r="Z151" s="5"/>
      <c r="AA151" s="4"/>
      <c r="AB151" s="4"/>
      <c r="AC151" s="4"/>
      <c r="AD151" s="4"/>
      <c r="AE151" s="4"/>
    </row>
    <row r="152" spans="1:31" s="44" customFormat="1" ht="23.25" customHeight="1">
      <c r="A152" s="46">
        <v>28</v>
      </c>
      <c r="B152" s="304" t="s">
        <v>128</v>
      </c>
      <c r="C152" s="102" t="str">
        <f t="shared" si="33"/>
        <v>Hứa Hậu</v>
      </c>
      <c r="D152" s="135" t="str">
        <f t="shared" si="34"/>
        <v>Công nhân</v>
      </c>
      <c r="E152" s="103">
        <f t="shared" si="35"/>
        <v>2943000</v>
      </c>
      <c r="F152" s="108">
        <f>VLOOKUP(B152,'CC - 03'!$B$93:$AS$164,36,0)</f>
        <v>26</v>
      </c>
      <c r="G152" s="243">
        <f t="shared" si="46"/>
        <v>2943000</v>
      </c>
      <c r="H152" s="108">
        <f>(VLOOKUP(B152,'CC - 03'!$B$93:$AS$164,37,0)+VLOOKUP(B152,'CC - 03'!$B$93:$AS$164,38,0))</f>
        <v>0</v>
      </c>
      <c r="I152" s="243">
        <f t="shared" si="47"/>
        <v>0</v>
      </c>
      <c r="J152" s="109">
        <f t="shared" si="48"/>
        <v>26</v>
      </c>
      <c r="K152" s="47">
        <f t="shared" si="38"/>
        <v>2943000</v>
      </c>
      <c r="L152" s="241">
        <f t="shared" si="39"/>
        <v>390000</v>
      </c>
      <c r="M152" s="49">
        <f t="shared" si="40"/>
        <v>3333000</v>
      </c>
      <c r="N152" s="48">
        <f t="shared" si="41"/>
        <v>235440</v>
      </c>
      <c r="O152" s="48">
        <f t="shared" si="42"/>
        <v>44145</v>
      </c>
      <c r="P152" s="48">
        <f t="shared" si="43"/>
        <v>29430</v>
      </c>
      <c r="Q152" s="47">
        <f t="shared" si="44"/>
        <v>3023985</v>
      </c>
      <c r="R152" s="47">
        <f t="shared" si="45"/>
        <v>0</v>
      </c>
      <c r="S152" s="55">
        <f t="shared" si="49"/>
        <v>3023985</v>
      </c>
      <c r="T152" s="47"/>
      <c r="U152" s="123"/>
      <c r="V152" s="45"/>
      <c r="W152" s="34"/>
      <c r="X152" s="5"/>
      <c r="Y152" s="5"/>
      <c r="Z152" s="5"/>
      <c r="AA152" s="4"/>
      <c r="AB152" s="4"/>
      <c r="AC152" s="4"/>
      <c r="AD152" s="4"/>
      <c r="AE152" s="4"/>
    </row>
    <row r="153" spans="1:31" s="44" customFormat="1" ht="23.25" customHeight="1">
      <c r="A153" s="46">
        <v>29</v>
      </c>
      <c r="B153" s="304" t="s">
        <v>129</v>
      </c>
      <c r="C153" s="102" t="str">
        <f t="shared" si="33"/>
        <v>Sơn Pép</v>
      </c>
      <c r="D153" s="135" t="str">
        <f t="shared" si="34"/>
        <v>Công nhân</v>
      </c>
      <c r="E153" s="103">
        <f t="shared" si="35"/>
        <v>2943000</v>
      </c>
      <c r="F153" s="108">
        <f>VLOOKUP(B153,'CC - 03'!$B$93:$AS$164,36,0)</f>
        <v>26</v>
      </c>
      <c r="G153" s="243">
        <f t="shared" si="46"/>
        <v>2943000</v>
      </c>
      <c r="H153" s="108">
        <f>(VLOOKUP(B153,'CC - 03'!$B$93:$AS$164,37,0)+VLOOKUP(B153,'CC - 03'!$B$93:$AS$164,38,0))</f>
        <v>0</v>
      </c>
      <c r="I153" s="243">
        <f t="shared" si="47"/>
        <v>0</v>
      </c>
      <c r="J153" s="109">
        <f t="shared" si="48"/>
        <v>26</v>
      </c>
      <c r="K153" s="47">
        <f t="shared" si="38"/>
        <v>2943000</v>
      </c>
      <c r="L153" s="241">
        <f t="shared" si="39"/>
        <v>390000</v>
      </c>
      <c r="M153" s="49">
        <f t="shared" si="40"/>
        <v>3333000</v>
      </c>
      <c r="N153" s="48">
        <f t="shared" si="41"/>
        <v>235440</v>
      </c>
      <c r="O153" s="48">
        <f t="shared" si="42"/>
        <v>44145</v>
      </c>
      <c r="P153" s="48">
        <f t="shared" si="43"/>
        <v>29430</v>
      </c>
      <c r="Q153" s="47">
        <f t="shared" si="44"/>
        <v>3023985</v>
      </c>
      <c r="R153" s="47">
        <f t="shared" si="45"/>
        <v>0</v>
      </c>
      <c r="S153" s="55">
        <f t="shared" si="49"/>
        <v>3023985</v>
      </c>
      <c r="T153" s="47"/>
      <c r="U153" s="123"/>
      <c r="V153" s="45"/>
      <c r="W153" s="34"/>
      <c r="X153" s="5"/>
      <c r="Y153" s="5"/>
      <c r="Z153" s="5"/>
      <c r="AA153" s="4"/>
      <c r="AB153" s="4"/>
      <c r="AC153" s="4"/>
      <c r="AD153" s="4"/>
      <c r="AE153" s="4"/>
    </row>
    <row r="154" spans="1:31" s="44" customFormat="1" ht="23.25" customHeight="1">
      <c r="A154" s="46">
        <v>30</v>
      </c>
      <c r="B154" s="304" t="s">
        <v>130</v>
      </c>
      <c r="C154" s="102" t="str">
        <f t="shared" si="33"/>
        <v>Nguyễn Văn Tâm</v>
      </c>
      <c r="D154" s="135" t="str">
        <f t="shared" si="34"/>
        <v>Công nhân</v>
      </c>
      <c r="E154" s="103">
        <f t="shared" si="35"/>
        <v>2943000</v>
      </c>
      <c r="F154" s="108">
        <f>VLOOKUP(B154,'CC - 03'!$B$93:$AS$164,36,0)</f>
        <v>26</v>
      </c>
      <c r="G154" s="243">
        <f t="shared" si="46"/>
        <v>2943000</v>
      </c>
      <c r="H154" s="108">
        <f>(VLOOKUP(B154,'CC - 03'!$B$93:$AS$164,37,0)+VLOOKUP(B154,'CC - 03'!$B$93:$AS$164,38,0))</f>
        <v>0</v>
      </c>
      <c r="I154" s="243">
        <f t="shared" si="47"/>
        <v>0</v>
      </c>
      <c r="J154" s="109">
        <f t="shared" si="48"/>
        <v>26</v>
      </c>
      <c r="K154" s="47">
        <f t="shared" si="38"/>
        <v>2943000</v>
      </c>
      <c r="L154" s="241">
        <f t="shared" si="39"/>
        <v>390000</v>
      </c>
      <c r="M154" s="49">
        <f t="shared" si="40"/>
        <v>3333000</v>
      </c>
      <c r="N154" s="48">
        <f t="shared" si="41"/>
        <v>235440</v>
      </c>
      <c r="O154" s="48">
        <f t="shared" si="42"/>
        <v>44145</v>
      </c>
      <c r="P154" s="48">
        <f t="shared" si="43"/>
        <v>29430</v>
      </c>
      <c r="Q154" s="47">
        <f t="shared" si="44"/>
        <v>3023985</v>
      </c>
      <c r="R154" s="47">
        <f t="shared" si="45"/>
        <v>0</v>
      </c>
      <c r="S154" s="55">
        <f t="shared" si="49"/>
        <v>3023985</v>
      </c>
      <c r="T154" s="47"/>
      <c r="U154" s="123"/>
      <c r="V154" s="45"/>
      <c r="W154" s="34"/>
      <c r="X154" s="5"/>
      <c r="Y154" s="5"/>
      <c r="Z154" s="5"/>
      <c r="AA154" s="4"/>
      <c r="AB154" s="4"/>
      <c r="AC154" s="4"/>
      <c r="AD154" s="4"/>
      <c r="AE154" s="4"/>
    </row>
    <row r="155" spans="1:31" s="44" customFormat="1" ht="23.25" customHeight="1">
      <c r="A155" s="46">
        <v>31</v>
      </c>
      <c r="B155" s="304" t="s">
        <v>131</v>
      </c>
      <c r="C155" s="102" t="str">
        <f t="shared" si="33"/>
        <v>Sơn Lét</v>
      </c>
      <c r="D155" s="135" t="str">
        <f t="shared" si="34"/>
        <v>Công nhân</v>
      </c>
      <c r="E155" s="103">
        <f t="shared" si="35"/>
        <v>2943000</v>
      </c>
      <c r="F155" s="108">
        <f>VLOOKUP(B155,'CC - 03'!$B$93:$AS$164,36,0)</f>
        <v>26</v>
      </c>
      <c r="G155" s="243">
        <f t="shared" si="46"/>
        <v>2943000</v>
      </c>
      <c r="H155" s="108">
        <f>(VLOOKUP(B155,'CC - 03'!$B$93:$AS$164,37,0)+VLOOKUP(B155,'CC - 03'!$B$93:$AS$164,38,0))</f>
        <v>0</v>
      </c>
      <c r="I155" s="243">
        <f t="shared" si="47"/>
        <v>0</v>
      </c>
      <c r="J155" s="109">
        <f t="shared" si="48"/>
        <v>26</v>
      </c>
      <c r="K155" s="47">
        <f t="shared" si="38"/>
        <v>2943000</v>
      </c>
      <c r="L155" s="241">
        <f t="shared" si="39"/>
        <v>390000</v>
      </c>
      <c r="M155" s="49">
        <f t="shared" si="40"/>
        <v>3333000</v>
      </c>
      <c r="N155" s="48">
        <f t="shared" si="41"/>
        <v>235440</v>
      </c>
      <c r="O155" s="48">
        <f t="shared" si="42"/>
        <v>44145</v>
      </c>
      <c r="P155" s="48">
        <f t="shared" si="43"/>
        <v>29430</v>
      </c>
      <c r="Q155" s="47">
        <f t="shared" si="44"/>
        <v>3023985</v>
      </c>
      <c r="R155" s="47">
        <f t="shared" si="45"/>
        <v>0</v>
      </c>
      <c r="S155" s="55">
        <f t="shared" si="49"/>
        <v>3023985</v>
      </c>
      <c r="T155" s="47"/>
      <c r="U155" s="123"/>
      <c r="V155" s="45"/>
      <c r="W155" s="34"/>
      <c r="X155" s="5"/>
      <c r="Y155" s="5"/>
      <c r="Z155" s="5"/>
      <c r="AA155" s="4"/>
      <c r="AB155" s="4"/>
      <c r="AC155" s="4"/>
      <c r="AD155" s="4"/>
      <c r="AE155" s="4"/>
    </row>
    <row r="156" spans="1:31" s="44" customFormat="1" ht="23.25" customHeight="1">
      <c r="A156" s="46">
        <v>32</v>
      </c>
      <c r="B156" s="304" t="s">
        <v>132</v>
      </c>
      <c r="C156" s="102" t="str">
        <f t="shared" si="33"/>
        <v>Trần Nhiên</v>
      </c>
      <c r="D156" s="135" t="str">
        <f t="shared" si="34"/>
        <v>Công nhân</v>
      </c>
      <c r="E156" s="103">
        <f t="shared" si="35"/>
        <v>2943000</v>
      </c>
      <c r="F156" s="108">
        <f>VLOOKUP(B156,'CC - 03'!$B$93:$AS$164,36,0)</f>
        <v>26</v>
      </c>
      <c r="G156" s="243">
        <f t="shared" si="46"/>
        <v>2943000</v>
      </c>
      <c r="H156" s="108">
        <f>(VLOOKUP(B156,'CC - 03'!$B$93:$AS$164,37,0)+VLOOKUP(B156,'CC - 03'!$B$93:$AS$164,38,0))</f>
        <v>0</v>
      </c>
      <c r="I156" s="243">
        <f t="shared" si="47"/>
        <v>0</v>
      </c>
      <c r="J156" s="109">
        <f t="shared" si="48"/>
        <v>26</v>
      </c>
      <c r="K156" s="47">
        <f t="shared" si="38"/>
        <v>2943000</v>
      </c>
      <c r="L156" s="241">
        <f t="shared" si="39"/>
        <v>390000</v>
      </c>
      <c r="M156" s="49">
        <f t="shared" si="40"/>
        <v>3333000</v>
      </c>
      <c r="N156" s="48">
        <f t="shared" si="41"/>
        <v>235440</v>
      </c>
      <c r="O156" s="48">
        <f t="shared" si="42"/>
        <v>44145</v>
      </c>
      <c r="P156" s="48">
        <f t="shared" si="43"/>
        <v>29430</v>
      </c>
      <c r="Q156" s="47">
        <f t="shared" si="44"/>
        <v>3023985</v>
      </c>
      <c r="R156" s="47">
        <f t="shared" si="45"/>
        <v>0</v>
      </c>
      <c r="S156" s="55">
        <f t="shared" si="49"/>
        <v>3023985</v>
      </c>
      <c r="T156" s="47"/>
      <c r="U156" s="123"/>
      <c r="V156" s="45"/>
      <c r="W156" s="34"/>
      <c r="X156" s="5"/>
      <c r="Y156" s="5"/>
      <c r="Z156" s="5"/>
      <c r="AA156" s="4"/>
      <c r="AB156" s="4"/>
      <c r="AC156" s="4"/>
      <c r="AD156" s="4"/>
      <c r="AE156" s="4"/>
    </row>
    <row r="157" spans="1:31" s="44" customFormat="1" ht="23.25" customHeight="1">
      <c r="A157" s="46">
        <v>33</v>
      </c>
      <c r="B157" s="304" t="s">
        <v>133</v>
      </c>
      <c r="C157" s="102" t="str">
        <f t="shared" si="33"/>
        <v>Thạch Giang</v>
      </c>
      <c r="D157" s="135" t="str">
        <f t="shared" si="34"/>
        <v>Công nhân</v>
      </c>
      <c r="E157" s="103">
        <f t="shared" si="35"/>
        <v>2943000</v>
      </c>
      <c r="F157" s="108">
        <f>VLOOKUP(B157,'CC - 03'!$B$93:$AS$164,36,0)</f>
        <v>26</v>
      </c>
      <c r="G157" s="243">
        <f t="shared" si="46"/>
        <v>2943000</v>
      </c>
      <c r="H157" s="108">
        <f>(VLOOKUP(B157,'CC - 03'!$B$93:$AS$164,37,0)+VLOOKUP(B157,'CC - 03'!$B$93:$AS$164,38,0))</f>
        <v>0</v>
      </c>
      <c r="I157" s="243">
        <f t="shared" si="47"/>
        <v>0</v>
      </c>
      <c r="J157" s="109">
        <f t="shared" si="48"/>
        <v>26</v>
      </c>
      <c r="K157" s="47">
        <f t="shared" si="38"/>
        <v>2943000</v>
      </c>
      <c r="L157" s="241">
        <f t="shared" si="39"/>
        <v>390000</v>
      </c>
      <c r="M157" s="49">
        <f t="shared" si="40"/>
        <v>3333000</v>
      </c>
      <c r="N157" s="48">
        <f t="shared" si="41"/>
        <v>235440</v>
      </c>
      <c r="O157" s="48">
        <f t="shared" si="42"/>
        <v>44145</v>
      </c>
      <c r="P157" s="48">
        <f t="shared" si="43"/>
        <v>29430</v>
      </c>
      <c r="Q157" s="47">
        <f t="shared" si="44"/>
        <v>3023985</v>
      </c>
      <c r="R157" s="47">
        <f t="shared" si="45"/>
        <v>0</v>
      </c>
      <c r="S157" s="55">
        <f t="shared" si="49"/>
        <v>3023985</v>
      </c>
      <c r="T157" s="47"/>
      <c r="U157" s="123"/>
      <c r="V157" s="45"/>
      <c r="W157" s="34"/>
      <c r="X157" s="5"/>
      <c r="Y157" s="5"/>
      <c r="Z157" s="5"/>
      <c r="AA157" s="4"/>
      <c r="AB157" s="4"/>
      <c r="AC157" s="4"/>
      <c r="AD157" s="4"/>
      <c r="AE157" s="4"/>
    </row>
    <row r="158" spans="1:31" s="44" customFormat="1" ht="23.25" customHeight="1">
      <c r="A158" s="46">
        <v>34</v>
      </c>
      <c r="B158" s="304" t="s">
        <v>134</v>
      </c>
      <c r="C158" s="102" t="str">
        <f t="shared" si="33"/>
        <v>Thạch Quyền</v>
      </c>
      <c r="D158" s="135" t="str">
        <f t="shared" si="34"/>
        <v>Công nhân</v>
      </c>
      <c r="E158" s="103">
        <f t="shared" si="35"/>
        <v>2943000</v>
      </c>
      <c r="F158" s="108">
        <f>VLOOKUP(B158,'CC - 03'!$B$93:$AS$164,36,0)</f>
        <v>26</v>
      </c>
      <c r="G158" s="243">
        <f t="shared" si="46"/>
        <v>2943000</v>
      </c>
      <c r="H158" s="108">
        <f>(VLOOKUP(B158,'CC - 03'!$B$93:$AS$164,37,0)+VLOOKUP(B158,'CC - 03'!$B$93:$AS$164,38,0))</f>
        <v>0</v>
      </c>
      <c r="I158" s="243">
        <f t="shared" si="47"/>
        <v>0</v>
      </c>
      <c r="J158" s="109">
        <f t="shared" si="48"/>
        <v>26</v>
      </c>
      <c r="K158" s="47">
        <f t="shared" si="38"/>
        <v>2943000</v>
      </c>
      <c r="L158" s="241">
        <f t="shared" si="39"/>
        <v>390000</v>
      </c>
      <c r="M158" s="49">
        <f t="shared" si="40"/>
        <v>3333000</v>
      </c>
      <c r="N158" s="48">
        <f t="shared" si="41"/>
        <v>235440</v>
      </c>
      <c r="O158" s="48">
        <f t="shared" si="42"/>
        <v>44145</v>
      </c>
      <c r="P158" s="48">
        <f t="shared" si="43"/>
        <v>29430</v>
      </c>
      <c r="Q158" s="47">
        <f t="shared" si="44"/>
        <v>3023985</v>
      </c>
      <c r="R158" s="47">
        <f t="shared" si="45"/>
        <v>0</v>
      </c>
      <c r="S158" s="55">
        <f t="shared" si="49"/>
        <v>3023985</v>
      </c>
      <c r="T158" s="47"/>
      <c r="U158" s="123"/>
      <c r="V158" s="45"/>
      <c r="W158" s="34"/>
      <c r="X158" s="5"/>
      <c r="Y158" s="5"/>
      <c r="Z158" s="5"/>
      <c r="AA158" s="4"/>
      <c r="AB158" s="4"/>
      <c r="AC158" s="4"/>
      <c r="AD158" s="4"/>
      <c r="AE158" s="4"/>
    </row>
    <row r="159" spans="1:31" s="44" customFormat="1" ht="23.25" customHeight="1">
      <c r="A159" s="46">
        <v>35</v>
      </c>
      <c r="B159" s="304" t="s">
        <v>135</v>
      </c>
      <c r="C159" s="102" t="str">
        <f t="shared" si="33"/>
        <v>Lâm Lin</v>
      </c>
      <c r="D159" s="135" t="str">
        <f t="shared" si="34"/>
        <v>Công nhân</v>
      </c>
      <c r="E159" s="103">
        <f t="shared" si="35"/>
        <v>2943000</v>
      </c>
      <c r="F159" s="108">
        <f>VLOOKUP(B159,'CC - 03'!$B$93:$AS$164,36,0)</f>
        <v>26</v>
      </c>
      <c r="G159" s="243">
        <f t="shared" si="46"/>
        <v>2943000</v>
      </c>
      <c r="H159" s="108">
        <f>(VLOOKUP(B159,'CC - 03'!$B$93:$AS$164,37,0)+VLOOKUP(B159,'CC - 03'!$B$93:$AS$164,38,0))</f>
        <v>0</v>
      </c>
      <c r="I159" s="243">
        <f t="shared" si="47"/>
        <v>0</v>
      </c>
      <c r="J159" s="109">
        <f t="shared" si="48"/>
        <v>26</v>
      </c>
      <c r="K159" s="47">
        <f t="shared" si="38"/>
        <v>2943000</v>
      </c>
      <c r="L159" s="241">
        <f t="shared" si="39"/>
        <v>390000</v>
      </c>
      <c r="M159" s="49">
        <f t="shared" si="40"/>
        <v>3333000</v>
      </c>
      <c r="N159" s="48">
        <f t="shared" si="41"/>
        <v>235440</v>
      </c>
      <c r="O159" s="48">
        <f t="shared" si="42"/>
        <v>44145</v>
      </c>
      <c r="P159" s="48">
        <f t="shared" si="43"/>
        <v>29430</v>
      </c>
      <c r="Q159" s="47">
        <f t="shared" si="44"/>
        <v>3023985</v>
      </c>
      <c r="R159" s="47">
        <f t="shared" si="45"/>
        <v>0</v>
      </c>
      <c r="S159" s="55">
        <f t="shared" si="49"/>
        <v>3023985</v>
      </c>
      <c r="T159" s="47"/>
      <c r="U159" s="123"/>
      <c r="V159" s="45"/>
      <c r="W159" s="34"/>
      <c r="X159" s="5"/>
      <c r="Y159" s="5"/>
      <c r="Z159" s="5"/>
      <c r="AA159" s="4"/>
      <c r="AB159" s="4"/>
      <c r="AC159" s="4"/>
      <c r="AD159" s="4"/>
      <c r="AE159" s="4"/>
    </row>
    <row r="160" spans="1:31" s="44" customFormat="1" ht="23.25" customHeight="1">
      <c r="A160" s="46">
        <v>36</v>
      </c>
      <c r="B160" s="304" t="s">
        <v>136</v>
      </c>
      <c r="C160" s="102" t="str">
        <f t="shared" ref="C160" si="50">VLOOKUP(B160,DS,2,0)</f>
        <v>Lâm Chanh Đa Ra</v>
      </c>
      <c r="D160" s="135" t="str">
        <f t="shared" ref="D160" si="51">VLOOKUP(B160,DS,3,0)</f>
        <v>Công nhân</v>
      </c>
      <c r="E160" s="103">
        <f t="shared" ref="E160" si="52">VLOOKUP(B160,DS,4,0)</f>
        <v>2943000</v>
      </c>
      <c r="F160" s="108">
        <f>VLOOKUP(B160,'CC - 03'!$B$93:$AS$164,36,0)</f>
        <v>26</v>
      </c>
      <c r="G160" s="243">
        <f t="shared" ref="G160" si="53">ROUND(E160/$U$2*F160,0)</f>
        <v>2943000</v>
      </c>
      <c r="H160" s="108">
        <f>(VLOOKUP(B160,'CC - 03'!$B$93:$AS$164,37,0)+VLOOKUP(B160,'CC - 03'!$B$93:$AS$164,38,0))</f>
        <v>0</v>
      </c>
      <c r="I160" s="243">
        <f t="shared" ref="I160" si="54">ROUND(E160/$U$2*H160,0)</f>
        <v>0</v>
      </c>
      <c r="J160" s="109">
        <f t="shared" ref="J160" si="55">F160+H160</f>
        <v>26</v>
      </c>
      <c r="K160" s="47">
        <f t="shared" si="38"/>
        <v>2943000</v>
      </c>
      <c r="L160" s="241">
        <f t="shared" ref="L160" si="56">+F160*15000</f>
        <v>390000</v>
      </c>
      <c r="M160" s="49">
        <f t="shared" ref="M160" si="57">K160+L160</f>
        <v>3333000</v>
      </c>
      <c r="N160" s="48">
        <f t="shared" si="41"/>
        <v>235440</v>
      </c>
      <c r="O160" s="48">
        <f t="shared" si="42"/>
        <v>44145</v>
      </c>
      <c r="P160" s="48">
        <f t="shared" si="43"/>
        <v>29430</v>
      </c>
      <c r="Q160" s="47">
        <f t="shared" si="44"/>
        <v>3023985</v>
      </c>
      <c r="R160" s="47">
        <f t="shared" ref="R160" si="58">VLOOKUP(B160,DS,23,0)</f>
        <v>0</v>
      </c>
      <c r="S160" s="55">
        <f t="shared" ref="S160" si="59">Q160-R160</f>
        <v>3023985</v>
      </c>
      <c r="T160" s="47"/>
      <c r="U160" s="123"/>
      <c r="V160" s="45"/>
      <c r="W160" s="34"/>
      <c r="X160" s="5"/>
      <c r="Y160" s="5"/>
      <c r="Z160" s="5"/>
      <c r="AA160" s="4"/>
      <c r="AB160" s="4"/>
      <c r="AC160" s="4"/>
      <c r="AD160" s="4"/>
      <c r="AE160" s="4"/>
    </row>
    <row r="161" spans="1:26" s="44" customFormat="1" ht="21" customHeight="1">
      <c r="A161" s="50"/>
      <c r="B161" s="302"/>
      <c r="C161" s="51"/>
      <c r="D161" s="3"/>
      <c r="E161" s="52"/>
      <c r="F161" s="52"/>
      <c r="G161" s="52"/>
      <c r="H161" s="52"/>
      <c r="I161" s="52"/>
      <c r="J161" s="53"/>
      <c r="K161" s="52"/>
      <c r="L161" s="52"/>
      <c r="M161" s="54"/>
      <c r="N161" s="52"/>
      <c r="O161" s="52"/>
      <c r="P161" s="52"/>
      <c r="Q161" s="47">
        <f t="shared" si="44"/>
        <v>0</v>
      </c>
      <c r="R161" s="47"/>
      <c r="S161" s="55">
        <f>Q161-R161</f>
        <v>0</v>
      </c>
      <c r="T161" s="47"/>
      <c r="U161" s="123"/>
      <c r="V161" s="45"/>
      <c r="W161" s="45"/>
      <c r="X161" s="45"/>
      <c r="Y161" s="45"/>
      <c r="Z161" s="45"/>
    </row>
    <row r="162" spans="1:26" s="40" customFormat="1" ht="21" customHeight="1">
      <c r="A162" s="422" t="s">
        <v>26</v>
      </c>
      <c r="B162" s="423"/>
      <c r="C162" s="423"/>
      <c r="D162" s="423"/>
      <c r="E162" s="32">
        <f>SUM(E125:E161)</f>
        <v>106536000</v>
      </c>
      <c r="F162" s="32">
        <f>SUM(F125:F161)</f>
        <v>936</v>
      </c>
      <c r="G162" s="32">
        <f>SUM(G125:G161)</f>
        <v>106536000</v>
      </c>
      <c r="H162" s="32">
        <f>SUM(H125:H161)</f>
        <v>0</v>
      </c>
      <c r="I162" s="32">
        <f>SUM(I125:I161)</f>
        <v>0</v>
      </c>
      <c r="J162" s="32"/>
      <c r="K162" s="32">
        <f>SUM(K125:K161)</f>
        <v>106536000</v>
      </c>
      <c r="L162" s="32">
        <f>SUM(L125:L161)</f>
        <v>14040000</v>
      </c>
      <c r="M162" s="32">
        <f>SUM(M125:M161)</f>
        <v>120576000</v>
      </c>
      <c r="N162" s="32">
        <f>SUM(N125:N161)</f>
        <v>8522880</v>
      </c>
      <c r="O162" s="32">
        <f>SUM(O125:O161)</f>
        <v>1598040</v>
      </c>
      <c r="P162" s="32">
        <f>SUM(P125:P161)</f>
        <v>1065360</v>
      </c>
      <c r="Q162" s="32">
        <f>SUM(Q125:Q161)</f>
        <v>109389720</v>
      </c>
      <c r="R162" s="32">
        <f>SUM(R125:R161)</f>
        <v>0</v>
      </c>
      <c r="S162" s="32">
        <f>SUM(S125:S161)</f>
        <v>109389720</v>
      </c>
      <c r="T162" s="32"/>
      <c r="U162" s="123"/>
      <c r="V162" s="41"/>
      <c r="W162" s="41"/>
      <c r="X162" s="41"/>
      <c r="Y162" s="41"/>
      <c r="Z162" s="41"/>
    </row>
    <row r="163" spans="1:26" ht="11.25" customHeight="1">
      <c r="A163" s="10"/>
      <c r="B163" s="38"/>
      <c r="C163" s="11"/>
      <c r="D163" s="136"/>
      <c r="E163" s="110"/>
      <c r="F163" s="11"/>
      <c r="G163" s="11"/>
      <c r="H163" s="11"/>
      <c r="I163" s="11"/>
      <c r="K163" s="11"/>
      <c r="L163" s="11"/>
      <c r="M163" s="121"/>
      <c r="N163" s="11"/>
      <c r="O163" s="11"/>
      <c r="P163" s="11"/>
      <c r="Q163" s="11"/>
      <c r="R163" s="11"/>
      <c r="S163" s="11"/>
      <c r="T163" s="11"/>
      <c r="U163" s="123"/>
    </row>
    <row r="164" spans="1:26" s="44" customFormat="1" ht="11.25" customHeight="1">
      <c r="A164" s="91"/>
      <c r="B164" s="155"/>
      <c r="C164" s="91"/>
      <c r="D164" s="155"/>
      <c r="E164" s="156"/>
      <c r="F164" s="91"/>
      <c r="G164" s="91"/>
      <c r="H164" s="91"/>
      <c r="I164" s="91"/>
      <c r="J164" s="157"/>
      <c r="K164" s="156"/>
      <c r="L164" s="91"/>
      <c r="M164" s="91"/>
      <c r="N164" s="91"/>
      <c r="O164" s="91"/>
      <c r="P164" s="91"/>
      <c r="Q164" s="91"/>
      <c r="R164" s="91"/>
      <c r="S164" s="127" t="str">
        <f>$S$17</f>
        <v>Long An, ngày  31   tháng   03   năm 2015</v>
      </c>
      <c r="T164" s="91"/>
      <c r="U164" s="158"/>
      <c r="V164" s="45"/>
      <c r="W164" s="45"/>
      <c r="X164" s="45"/>
      <c r="Y164" s="45"/>
      <c r="Z164" s="45"/>
    </row>
    <row r="165" spans="1:26" s="44" customFormat="1" ht="14.25" customHeight="1">
      <c r="A165" s="35"/>
      <c r="B165" s="158"/>
      <c r="C165" s="35" t="s">
        <v>63</v>
      </c>
      <c r="D165" s="159"/>
      <c r="E165" s="92"/>
      <c r="F165" s="158"/>
      <c r="G165" s="92"/>
      <c r="H165" s="92"/>
      <c r="I165" s="92"/>
      <c r="J165" s="160"/>
      <c r="K165" s="45"/>
      <c r="L165" s="303"/>
      <c r="M165" s="288"/>
      <c r="N165" s="26"/>
      <c r="O165" s="26"/>
      <c r="P165" s="26"/>
      <c r="Q165" s="26"/>
      <c r="S165" s="26" t="s">
        <v>23</v>
      </c>
      <c r="T165" s="158"/>
      <c r="U165" s="158"/>
      <c r="V165" s="45"/>
      <c r="W165" s="45"/>
      <c r="X165" s="45"/>
      <c r="Y165" s="45"/>
      <c r="Z165" s="45"/>
    </row>
    <row r="166" spans="1:26" ht="12">
      <c r="A166" s="10"/>
      <c r="B166" s="38"/>
      <c r="C166" s="20"/>
      <c r="E166" s="17"/>
      <c r="F166" s="16"/>
      <c r="G166" s="17"/>
      <c r="H166" s="17"/>
      <c r="I166" s="17"/>
      <c r="K166" s="8"/>
      <c r="L166" s="20"/>
      <c r="M166" s="6"/>
      <c r="N166" s="15"/>
      <c r="O166" s="15"/>
      <c r="P166" s="15"/>
      <c r="Q166" s="15"/>
      <c r="S166" s="15"/>
      <c r="T166" s="16"/>
      <c r="U166" s="123"/>
    </row>
    <row r="167" spans="1:26">
      <c r="M167" s="6"/>
    </row>
    <row r="168" spans="1:26">
      <c r="M168" s="6"/>
    </row>
    <row r="169" spans="1:26">
      <c r="M169" s="6"/>
    </row>
    <row r="170" spans="1:26">
      <c r="M170" s="6"/>
    </row>
    <row r="171" spans="1:26">
      <c r="M171" s="6"/>
    </row>
    <row r="172" spans="1:26">
      <c r="M172" s="6"/>
    </row>
    <row r="173" spans="1:26">
      <c r="M173" s="6"/>
    </row>
    <row r="174" spans="1:26">
      <c r="M174" s="6"/>
    </row>
    <row r="175" spans="1:26">
      <c r="M175" s="6"/>
    </row>
    <row r="176" spans="1:26">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sheetData>
  <protectedRanges>
    <protectedRange password="CC78" sqref="V14:IK15 A22 L14 C6:D8 B18:C18 V6:W9 A14:A19 B14:B17 B19 J14:J15 A21:B21 V22:IK22 Q6:T8 V24:IK55 L15:T15 E22:K22 E6:I7 AF6:IK13 A10:B13 D15:I15 Q10:S13 A80:A115 N6:P7 L6 F80:IK113 L65 L18 J7:K8 L8 L63 M22:T22 A24:A57 N14:S14 F114:T115 W114:IK115 U114:V122 W56:IK57 V56:V64 W10:W13 A167:IK65555 C24:T57 C80:E115 B22:B115 K10:K15 K67:K73 K125:K160" name="Range1"/>
    <protectedRange password="CC78" sqref="F8:G8" name="Range1_4"/>
    <protectedRange password="CC78" sqref="V18:IK19 S18:T19 N18:Q19 E18:I19" name="Range1_1_1"/>
    <protectedRange password="CC78" sqref="Q23 C23 N23 V23:IK23 L23 T23 E23:I23" name="Range1_3_1"/>
    <protectedRange password="CC78" sqref="U1 R2:S4 V4:V5 W1:IK5 Q5:T5 N1:Q4 T4:U4 U5:U64 X6:AE13 B1:M5" name="Range1_2"/>
    <protectedRange password="CC78" sqref="V10:V13" name="Range1_1"/>
    <protectedRange password="CC78" sqref="S23" name="Range1_3_1_1"/>
    <protectedRange password="CC78" sqref="A1:A4" name="Range1_2_1_1"/>
    <protectedRange password="CC78" sqref="V1:V3" name="Range1_2_1"/>
    <protectedRange password="CC78" sqref="H8:I8" name="Range1_4_1"/>
    <protectedRange password="CC78" sqref="U2:U3" name="Range1_2_2_1"/>
    <protectedRange password="CC78" sqref="V74:IK75 L74 C63:D65 B78:C78 V65:W66 A74:A79 B74:B77 B79 N63:P64 Q63:T65 K74:K75 L75:T75 E63:I64 AF63:IK73 D75:J75 J74 A67:B73 Q67:S73 J64:K65 L78 N74:S74 W63:W64 W67:W73" name="Range1_3"/>
    <protectedRange password="CC78" sqref="F65:G65" name="Range1_4_2"/>
    <protectedRange password="CC78" sqref="V78:IK79 N78:Q79 S78:T79 E78:I79" name="Range1_1_1_1"/>
    <protectedRange password="CC78" sqref="R59:S61 W58:IK62 N62:T62 U65:U79 N58:Q61 T61 B58:M62 X63:AE73" name="Range1_2_2"/>
    <protectedRange password="CC78" sqref="V67:V73" name="Range1_1_2"/>
    <protectedRange password="CC78" sqref="A58:A61 A116:A119" name="Range1_2_1_1_1"/>
    <protectedRange password="CC78" sqref="H65:I65" name="Range1_4_1_1"/>
    <protectedRange password="CC78" sqref="V161:IK162 L161 C121:D123 B165:C165 V123:W124 A161:A166 B161:B164 B166 Q121:T123 N121:P122 E121:I122 D162:I162 J122:K123 L165 L162:T162 N161:P161 J161:K162 W121:W122 W125:W160 A125:B160 AF121:IK160 Q125:S161" name="Range1_5"/>
    <protectedRange password="CC78" sqref="F123:G123" name="Range1_4_3"/>
    <protectedRange password="CC78" sqref="V165:IK166 N165:Q166 S165:T166 E165:I166" name="Range1_1_1_2"/>
    <protectedRange password="CC78" sqref="R117:S119 Q116:Q119 W116:IK120 Q120:T120 T119 B116:P120 X121:AE160 U123:U166" name="Range1_2_3"/>
    <protectedRange password="CC78" sqref="V125:V160" name="Range1_1_3"/>
    <protectedRange password="CC78" sqref="H123:I123" name="Range1_4_1_2"/>
    <protectedRange password="CC78" sqref="L123 L121" name="Range1_3_2"/>
    <protectedRange password="CC78" sqref="N5:P5" name="Range1_2_4"/>
  </protectedRanges>
  <autoFilter ref="A8:AE10"/>
  <mergeCells count="69">
    <mergeCell ref="D1:Q1"/>
    <mergeCell ref="R1:T1"/>
    <mergeCell ref="F6:K6"/>
    <mergeCell ref="L6:L8"/>
    <mergeCell ref="O7:O8"/>
    <mergeCell ref="M6:M8"/>
    <mergeCell ref="N6:P6"/>
    <mergeCell ref="Q6:Q8"/>
    <mergeCell ref="R6:R8"/>
    <mergeCell ref="F7:G7"/>
    <mergeCell ref="H7:I7"/>
    <mergeCell ref="J7:J8"/>
    <mergeCell ref="D6:D8"/>
    <mergeCell ref="E6:E8"/>
    <mergeCell ref="K7:K8"/>
    <mergeCell ref="N7:N8"/>
    <mergeCell ref="A15:D15"/>
    <mergeCell ref="D58:Q58"/>
    <mergeCell ref="R58:T58"/>
    <mergeCell ref="S6:S8"/>
    <mergeCell ref="T6:T8"/>
    <mergeCell ref="P7:P8"/>
    <mergeCell ref="A6:A8"/>
    <mergeCell ref="B6:B8"/>
    <mergeCell ref="C6:C8"/>
    <mergeCell ref="A63:A65"/>
    <mergeCell ref="B63:B65"/>
    <mergeCell ref="C63:C65"/>
    <mergeCell ref="D63:D65"/>
    <mergeCell ref="E63:E65"/>
    <mergeCell ref="F63:K63"/>
    <mergeCell ref="T63:T65"/>
    <mergeCell ref="F64:G64"/>
    <mergeCell ref="H64:I64"/>
    <mergeCell ref="J64:J65"/>
    <mergeCell ref="K64:K65"/>
    <mergeCell ref="N64:N65"/>
    <mergeCell ref="O64:O65"/>
    <mergeCell ref="P64:P65"/>
    <mergeCell ref="L63:L65"/>
    <mergeCell ref="M63:M65"/>
    <mergeCell ref="N63:P63"/>
    <mergeCell ref="Q63:Q65"/>
    <mergeCell ref="R63:R65"/>
    <mergeCell ref="S63:S65"/>
    <mergeCell ref="A75:D75"/>
    <mergeCell ref="D116:Q116"/>
    <mergeCell ref="R116:T116"/>
    <mergeCell ref="A121:A123"/>
    <mergeCell ref="B121:B123"/>
    <mergeCell ref="C121:C123"/>
    <mergeCell ref="D121:D123"/>
    <mergeCell ref="E121:E123"/>
    <mergeCell ref="F121:K121"/>
    <mergeCell ref="A162:D162"/>
    <mergeCell ref="T121:T123"/>
    <mergeCell ref="F122:G122"/>
    <mergeCell ref="H122:I122"/>
    <mergeCell ref="J122:J123"/>
    <mergeCell ref="K122:K123"/>
    <mergeCell ref="N122:N123"/>
    <mergeCell ref="O122:O123"/>
    <mergeCell ref="P122:P123"/>
    <mergeCell ref="L121:L123"/>
    <mergeCell ref="M121:M123"/>
    <mergeCell ref="N121:P121"/>
    <mergeCell ref="Q121:Q123"/>
    <mergeCell ref="R121:R123"/>
    <mergeCell ref="S121:S123"/>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7.xml><?xml version="1.0" encoding="utf-8"?>
<worksheet xmlns="http://schemas.openxmlformats.org/spreadsheetml/2006/main" xmlns:r="http://schemas.openxmlformats.org/officeDocument/2006/relationships">
  <sheetPr>
    <tabColor rgb="FFC00000"/>
  </sheetPr>
  <dimension ref="A1:CM179"/>
  <sheetViews>
    <sheetView zoomScaleNormal="115" workbookViewId="0">
      <pane xSplit="3" ySplit="6" topLeftCell="D149" activePane="bottomRight" state="frozen"/>
      <selection activeCell="Q48" sqref="Q48"/>
      <selection pane="topRight" activeCell="Q48" sqref="Q48"/>
      <selection pane="bottomLeft" activeCell="Q48" sqref="Q48"/>
      <selection pane="bottomRight" activeCell="A109" sqref="A109:A162"/>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134" customWidth="1"/>
    <col min="5" max="5" width="7.140625" style="2" customWidth="1"/>
    <col min="6" max="33" width="3.42578125" style="143" customWidth="1"/>
    <col min="34" max="35" width="3.42578125" style="144" customWidth="1"/>
    <col min="36" max="36" width="3.42578125" style="144" hidden="1"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1.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04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4</v>
      </c>
      <c r="D4" s="74"/>
      <c r="E4" s="75">
        <v>42095</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42095</v>
      </c>
      <c r="G5" s="137">
        <f t="shared" ref="G5:AI5" si="0">F5+1</f>
        <v>42096</v>
      </c>
      <c r="H5" s="137">
        <f t="shared" si="0"/>
        <v>42097</v>
      </c>
      <c r="I5" s="137">
        <f t="shared" si="0"/>
        <v>42098</v>
      </c>
      <c r="J5" s="137">
        <f t="shared" si="0"/>
        <v>42099</v>
      </c>
      <c r="K5" s="137">
        <f t="shared" si="0"/>
        <v>42100</v>
      </c>
      <c r="L5" s="137">
        <f t="shared" si="0"/>
        <v>42101</v>
      </c>
      <c r="M5" s="137">
        <f t="shared" si="0"/>
        <v>42102</v>
      </c>
      <c r="N5" s="137">
        <f t="shared" si="0"/>
        <v>42103</v>
      </c>
      <c r="O5" s="137">
        <f t="shared" si="0"/>
        <v>42104</v>
      </c>
      <c r="P5" s="137">
        <f t="shared" si="0"/>
        <v>42105</v>
      </c>
      <c r="Q5" s="137">
        <f t="shared" si="0"/>
        <v>42106</v>
      </c>
      <c r="R5" s="137">
        <f t="shared" si="0"/>
        <v>42107</v>
      </c>
      <c r="S5" s="137">
        <f t="shared" si="0"/>
        <v>42108</v>
      </c>
      <c r="T5" s="137">
        <f t="shared" si="0"/>
        <v>42109</v>
      </c>
      <c r="U5" s="137">
        <f t="shared" si="0"/>
        <v>42110</v>
      </c>
      <c r="V5" s="137">
        <f t="shared" si="0"/>
        <v>42111</v>
      </c>
      <c r="W5" s="137">
        <f t="shared" si="0"/>
        <v>42112</v>
      </c>
      <c r="X5" s="137">
        <f t="shared" si="0"/>
        <v>42113</v>
      </c>
      <c r="Y5" s="137">
        <f t="shared" si="0"/>
        <v>42114</v>
      </c>
      <c r="Z5" s="137">
        <f t="shared" si="0"/>
        <v>42115</v>
      </c>
      <c r="AA5" s="137">
        <f t="shared" si="0"/>
        <v>42116</v>
      </c>
      <c r="AB5" s="137">
        <f t="shared" si="0"/>
        <v>42117</v>
      </c>
      <c r="AC5" s="137">
        <f t="shared" si="0"/>
        <v>42118</v>
      </c>
      <c r="AD5" s="137">
        <f t="shared" si="0"/>
        <v>42119</v>
      </c>
      <c r="AE5" s="137">
        <f t="shared" si="0"/>
        <v>42120</v>
      </c>
      <c r="AF5" s="137">
        <f t="shared" si="0"/>
        <v>42121</v>
      </c>
      <c r="AG5" s="137">
        <f t="shared" si="0"/>
        <v>42122</v>
      </c>
      <c r="AH5" s="137">
        <f>AG5+1</f>
        <v>42123</v>
      </c>
      <c r="AI5" s="137">
        <f t="shared" si="0"/>
        <v>42124</v>
      </c>
      <c r="AJ5" s="137"/>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T.Tư</v>
      </c>
      <c r="G6" s="138" t="str">
        <f t="shared" ref="G6:AI6" si="1">CHOOSE(WEEKDAY(G5),"C.Nhật","T.Hai","T.Ba","T.Tư","T.Năm","T.Sáu","T.Bảy")</f>
        <v>T.Năm</v>
      </c>
      <c r="H6" s="138" t="str">
        <f t="shared" si="1"/>
        <v>T.Sáu</v>
      </c>
      <c r="I6" s="138" t="str">
        <f t="shared" si="1"/>
        <v>T.Bảy</v>
      </c>
      <c r="J6" s="138" t="str">
        <f t="shared" si="1"/>
        <v>C.Nhật</v>
      </c>
      <c r="K6" s="138" t="str">
        <f t="shared" si="1"/>
        <v>T.Hai</v>
      </c>
      <c r="L6" s="138" t="str">
        <f t="shared" si="1"/>
        <v>T.Ba</v>
      </c>
      <c r="M6" s="138" t="str">
        <f t="shared" si="1"/>
        <v>T.Tư</v>
      </c>
      <c r="N6" s="138" t="str">
        <f t="shared" si="1"/>
        <v>T.Năm</v>
      </c>
      <c r="O6" s="138" t="str">
        <f t="shared" si="1"/>
        <v>T.Sáu</v>
      </c>
      <c r="P6" s="138" t="str">
        <f t="shared" si="1"/>
        <v>T.Bảy</v>
      </c>
      <c r="Q6" s="138" t="str">
        <f t="shared" si="1"/>
        <v>C.Nhật</v>
      </c>
      <c r="R6" s="138" t="str">
        <f t="shared" si="1"/>
        <v>T.Hai</v>
      </c>
      <c r="S6" s="138" t="str">
        <f t="shared" si="1"/>
        <v>T.Ba</v>
      </c>
      <c r="T6" s="138" t="str">
        <f t="shared" si="1"/>
        <v>T.Tư</v>
      </c>
      <c r="U6" s="138" t="str">
        <f t="shared" si="1"/>
        <v>T.Năm</v>
      </c>
      <c r="V6" s="138" t="str">
        <f t="shared" si="1"/>
        <v>T.Sáu</v>
      </c>
      <c r="W6" s="138" t="str">
        <f t="shared" si="1"/>
        <v>T.Bảy</v>
      </c>
      <c r="X6" s="138" t="str">
        <f t="shared" si="1"/>
        <v>C.Nhật</v>
      </c>
      <c r="Y6" s="138" t="str">
        <f t="shared" si="1"/>
        <v>T.Hai</v>
      </c>
      <c r="Z6" s="138" t="str">
        <f t="shared" si="1"/>
        <v>T.Ba</v>
      </c>
      <c r="AA6" s="138" t="str">
        <f t="shared" si="1"/>
        <v>T.Tư</v>
      </c>
      <c r="AB6" s="138" t="str">
        <f t="shared" si="1"/>
        <v>T.Năm</v>
      </c>
      <c r="AC6" s="138" t="str">
        <f t="shared" si="1"/>
        <v>T.Sáu</v>
      </c>
      <c r="AD6" s="138" t="str">
        <f t="shared" si="1"/>
        <v>T.Bảy</v>
      </c>
      <c r="AE6" s="138" t="str">
        <f t="shared" si="1"/>
        <v>C.Nhật</v>
      </c>
      <c r="AF6" s="138" t="str">
        <f t="shared" si="1"/>
        <v>T.Hai</v>
      </c>
      <c r="AG6" s="138" t="str">
        <f t="shared" si="1"/>
        <v>T.Ba</v>
      </c>
      <c r="AH6" s="138" t="str">
        <f t="shared" si="1"/>
        <v>T.Tư</v>
      </c>
      <c r="AI6" s="138" t="str">
        <f t="shared" si="1"/>
        <v>T.Năm</v>
      </c>
      <c r="AJ6" s="138"/>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c r="AK7" s="151">
        <v>37</v>
      </c>
      <c r="AL7" s="151">
        <v>38</v>
      </c>
      <c r="AM7" s="151">
        <v>39</v>
      </c>
      <c r="AN7" s="151">
        <v>40</v>
      </c>
      <c r="AO7" s="151">
        <v>41</v>
      </c>
      <c r="AP7" s="151">
        <v>42</v>
      </c>
      <c r="AQ7" s="151">
        <v>43</v>
      </c>
      <c r="AR7" s="151">
        <v>44</v>
      </c>
      <c r="AS7" s="151">
        <v>45</v>
      </c>
      <c r="AT7" s="286"/>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v>8</v>
      </c>
      <c r="G8" s="193">
        <v>8</v>
      </c>
      <c r="H8" s="193">
        <v>8</v>
      </c>
      <c r="I8" s="193">
        <v>8</v>
      </c>
      <c r="J8" s="193"/>
      <c r="K8" s="193">
        <v>8</v>
      </c>
      <c r="L8" s="193">
        <v>8</v>
      </c>
      <c r="M8" s="193">
        <v>8</v>
      </c>
      <c r="N8" s="193">
        <v>8</v>
      </c>
      <c r="O8" s="193">
        <v>8</v>
      </c>
      <c r="P8" s="193">
        <v>8</v>
      </c>
      <c r="Q8" s="193"/>
      <c r="R8" s="193">
        <v>8</v>
      </c>
      <c r="S8" s="193">
        <v>8</v>
      </c>
      <c r="T8" s="193">
        <v>8</v>
      </c>
      <c r="U8" s="193">
        <v>8</v>
      </c>
      <c r="V8" s="193">
        <v>8</v>
      </c>
      <c r="W8" s="193">
        <v>8</v>
      </c>
      <c r="X8" s="193"/>
      <c r="Y8" s="193">
        <v>8</v>
      </c>
      <c r="Z8" s="193">
        <v>8</v>
      </c>
      <c r="AA8" s="193">
        <v>8</v>
      </c>
      <c r="AB8" s="193">
        <v>8</v>
      </c>
      <c r="AC8" s="193">
        <v>8</v>
      </c>
      <c r="AD8" s="193">
        <v>8</v>
      </c>
      <c r="AE8" s="193"/>
      <c r="AF8" s="193">
        <v>8</v>
      </c>
      <c r="AG8" s="193">
        <v>8</v>
      </c>
      <c r="AH8" s="193">
        <v>8</v>
      </c>
      <c r="AI8" s="193"/>
      <c r="AJ8" s="193"/>
      <c r="AK8" s="378">
        <f>((SUM(F8:AJ8))/8)-(SUMIF($F$6:$AJ$6,"C.Nhật",F8:AJ8)/8)</f>
        <v>25</v>
      </c>
      <c r="AL8" s="378">
        <f>SUM(F9:AJ9)/8*1.5</f>
        <v>0</v>
      </c>
      <c r="AM8" s="380">
        <f>SUMIF($F$6:$AJ$6,"C.Nhật",$F8:$AJ9)/8*2</f>
        <v>0</v>
      </c>
      <c r="AN8" s="382">
        <f t="shared" ref="AN8:AN14" si="2">SUM(AK8:AM9)</f>
        <v>25</v>
      </c>
      <c r="AO8" s="384">
        <v>0</v>
      </c>
      <c r="AP8" s="382"/>
      <c r="AQ8" s="382"/>
      <c r="AR8" s="382"/>
      <c r="AS8" s="372"/>
      <c r="AT8" s="286"/>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73"/>
      <c r="AT9" s="286"/>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v>8</v>
      </c>
      <c r="G10" s="193">
        <v>8</v>
      </c>
      <c r="H10" s="193">
        <v>8</v>
      </c>
      <c r="I10" s="193">
        <v>8</v>
      </c>
      <c r="J10" s="193"/>
      <c r="K10" s="193">
        <v>8</v>
      </c>
      <c r="L10" s="193">
        <v>8</v>
      </c>
      <c r="M10" s="193">
        <v>8</v>
      </c>
      <c r="N10" s="193">
        <v>8</v>
      </c>
      <c r="O10" s="193">
        <v>8</v>
      </c>
      <c r="P10" s="193">
        <v>8</v>
      </c>
      <c r="Q10" s="193"/>
      <c r="R10" s="193">
        <v>8</v>
      </c>
      <c r="S10" s="193">
        <v>8</v>
      </c>
      <c r="T10" s="193">
        <v>8</v>
      </c>
      <c r="U10" s="193">
        <v>8</v>
      </c>
      <c r="V10" s="193">
        <v>8</v>
      </c>
      <c r="W10" s="193">
        <v>8</v>
      </c>
      <c r="X10" s="193"/>
      <c r="Y10" s="193">
        <v>8</v>
      </c>
      <c r="Z10" s="193">
        <v>8</v>
      </c>
      <c r="AA10" s="193">
        <v>8</v>
      </c>
      <c r="AB10" s="193">
        <v>8</v>
      </c>
      <c r="AC10" s="193">
        <v>8</v>
      </c>
      <c r="AD10" s="193">
        <v>8</v>
      </c>
      <c r="AE10" s="193"/>
      <c r="AF10" s="193">
        <v>8</v>
      </c>
      <c r="AG10" s="193">
        <v>8</v>
      </c>
      <c r="AH10" s="193">
        <v>8</v>
      </c>
      <c r="AI10" s="193"/>
      <c r="AJ10" s="193"/>
      <c r="AK10" s="378">
        <f t="shared" ref="AK10" si="3">((SUM(F10:AJ10))/8)-(SUMIF($F$6:$AJ$6,"C.Nhật",F10:AJ10)/8)</f>
        <v>25</v>
      </c>
      <c r="AL10" s="378">
        <f t="shared" ref="AL10" si="4">SUM(F11:AJ11)/8*1.5</f>
        <v>0</v>
      </c>
      <c r="AM10" s="380">
        <f t="shared" ref="AM10" si="5">SUMIF($F$6:$AJ$6,"C.Nhật",$F10:$AJ11)/8*2</f>
        <v>0</v>
      </c>
      <c r="AN10" s="382">
        <f t="shared" si="2"/>
        <v>25</v>
      </c>
      <c r="AO10" s="384">
        <v>0</v>
      </c>
      <c r="AP10" s="382"/>
      <c r="AQ10" s="382"/>
      <c r="AR10" s="382"/>
      <c r="AS10" s="372"/>
      <c r="AT10" s="286"/>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73"/>
      <c r="AT11" s="286"/>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A10+1</f>
        <v>3</v>
      </c>
      <c r="B12" s="386" t="s">
        <v>69</v>
      </c>
      <c r="C12" s="374" t="str">
        <f>VLOOKUP(B12,DS,2,0)</f>
        <v>Võ Thị Út</v>
      </c>
      <c r="D12" s="376" t="str">
        <f>VLOOKUP(B12,DS,3,0)</f>
        <v>KCS</v>
      </c>
      <c r="E12" s="79" t="s">
        <v>33</v>
      </c>
      <c r="F12" s="193">
        <v>8</v>
      </c>
      <c r="G12" s="193">
        <v>8</v>
      </c>
      <c r="H12" s="193">
        <v>8</v>
      </c>
      <c r="I12" s="193">
        <v>8</v>
      </c>
      <c r="J12" s="193"/>
      <c r="K12" s="193">
        <v>8</v>
      </c>
      <c r="L12" s="193">
        <v>8</v>
      </c>
      <c r="M12" s="193">
        <v>8</v>
      </c>
      <c r="N12" s="193">
        <v>8</v>
      </c>
      <c r="O12" s="193">
        <v>8</v>
      </c>
      <c r="P12" s="193">
        <v>8</v>
      </c>
      <c r="Q12" s="193"/>
      <c r="R12" s="193">
        <v>8</v>
      </c>
      <c r="S12" s="193">
        <v>8</v>
      </c>
      <c r="T12" s="193">
        <v>8</v>
      </c>
      <c r="U12" s="193">
        <v>8</v>
      </c>
      <c r="V12" s="193">
        <v>8</v>
      </c>
      <c r="W12" s="193">
        <v>8</v>
      </c>
      <c r="X12" s="193"/>
      <c r="Y12" s="193">
        <v>8</v>
      </c>
      <c r="Z12" s="193">
        <v>8</v>
      </c>
      <c r="AA12" s="193">
        <v>8</v>
      </c>
      <c r="AB12" s="193">
        <v>8</v>
      </c>
      <c r="AC12" s="193">
        <v>8</v>
      </c>
      <c r="AD12" s="193">
        <v>8</v>
      </c>
      <c r="AE12" s="193"/>
      <c r="AF12" s="193">
        <v>8</v>
      </c>
      <c r="AG12" s="193">
        <v>8</v>
      </c>
      <c r="AH12" s="193">
        <v>8</v>
      </c>
      <c r="AI12" s="193"/>
      <c r="AJ12" s="80"/>
      <c r="AK12" s="378">
        <f t="shared" ref="AK12" si="6">((SUM(F12:AJ12))/8)-(SUMIF($F$6:$AJ$6,"C.Nhật",F12:AJ12)/8)</f>
        <v>25</v>
      </c>
      <c r="AL12" s="378">
        <f t="shared" ref="AL12" si="7">SUM(F13:AJ13)/8*1.5</f>
        <v>0</v>
      </c>
      <c r="AM12" s="380">
        <f t="shared" ref="AM12" si="8">SUMIF($F$6:$AJ$6,"C.Nhật",$F12:$AJ13)/8*2</f>
        <v>0</v>
      </c>
      <c r="AN12" s="382">
        <f t="shared" si="2"/>
        <v>25</v>
      </c>
      <c r="AO12" s="384">
        <v>0</v>
      </c>
      <c r="AP12" s="382"/>
      <c r="AQ12" s="382"/>
      <c r="AR12" s="382"/>
      <c r="AS12" s="372"/>
      <c r="AT12" s="286"/>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82"/>
      <c r="AK13" s="379"/>
      <c r="AL13" s="379"/>
      <c r="AM13" s="381"/>
      <c r="AN13" s="383"/>
      <c r="AO13" s="385"/>
      <c r="AP13" s="383"/>
      <c r="AQ13" s="383"/>
      <c r="AR13" s="383"/>
      <c r="AS13" s="373"/>
      <c r="AT13" s="286"/>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A12+1</f>
        <v>4</v>
      </c>
      <c r="B14" s="386" t="s">
        <v>70</v>
      </c>
      <c r="C14" s="374" t="str">
        <f>VLOOKUP(B14,DS,2,0)</f>
        <v>Nguyễn Thị Thiết</v>
      </c>
      <c r="D14" s="376" t="str">
        <f>VLOOKUP(B14,DS,3,0)</f>
        <v>KCS</v>
      </c>
      <c r="E14" s="79" t="s">
        <v>33</v>
      </c>
      <c r="F14" s="193">
        <v>8</v>
      </c>
      <c r="G14" s="193">
        <v>8</v>
      </c>
      <c r="H14" s="193">
        <v>8</v>
      </c>
      <c r="I14" s="193">
        <v>8</v>
      </c>
      <c r="J14" s="193"/>
      <c r="K14" s="193">
        <v>8</v>
      </c>
      <c r="L14" s="193">
        <v>8</v>
      </c>
      <c r="M14" s="193">
        <v>8</v>
      </c>
      <c r="N14" s="193">
        <v>8</v>
      </c>
      <c r="O14" s="193">
        <v>8</v>
      </c>
      <c r="P14" s="193">
        <v>8</v>
      </c>
      <c r="Q14" s="193"/>
      <c r="R14" s="193">
        <v>8</v>
      </c>
      <c r="S14" s="193">
        <v>8</v>
      </c>
      <c r="T14" s="193">
        <v>8</v>
      </c>
      <c r="U14" s="193">
        <v>8</v>
      </c>
      <c r="V14" s="193">
        <v>8</v>
      </c>
      <c r="W14" s="193">
        <v>8</v>
      </c>
      <c r="X14" s="193"/>
      <c r="Y14" s="193">
        <v>8</v>
      </c>
      <c r="Z14" s="193">
        <v>8</v>
      </c>
      <c r="AA14" s="193">
        <v>8</v>
      </c>
      <c r="AB14" s="193">
        <v>8</v>
      </c>
      <c r="AC14" s="193">
        <v>8</v>
      </c>
      <c r="AD14" s="193">
        <v>8</v>
      </c>
      <c r="AE14" s="193"/>
      <c r="AF14" s="193">
        <v>8</v>
      </c>
      <c r="AG14" s="193">
        <v>8</v>
      </c>
      <c r="AH14" s="193">
        <v>8</v>
      </c>
      <c r="AI14" s="193"/>
      <c r="AJ14" s="80"/>
      <c r="AK14" s="378">
        <f t="shared" ref="AK14" si="9">((SUM(F14:AJ14))/8)-(SUMIF($F$6:$AJ$6,"C.Nhật",F14:AJ14)/8)</f>
        <v>25</v>
      </c>
      <c r="AL14" s="378">
        <f t="shared" ref="AL14" si="10">SUM(F15:AJ15)/8*1.5</f>
        <v>0</v>
      </c>
      <c r="AM14" s="380">
        <f t="shared" ref="AM14" si="11">SUMIF($F$6:$AJ$6,"C.Nhật",$F14:$AJ15)/8*2</f>
        <v>0</v>
      </c>
      <c r="AN14" s="382">
        <f t="shared" si="2"/>
        <v>25</v>
      </c>
      <c r="AO14" s="384">
        <v>0</v>
      </c>
      <c r="AP14" s="382"/>
      <c r="AQ14" s="382"/>
      <c r="AR14" s="382"/>
      <c r="AS14" s="372"/>
      <c r="AT14" s="286"/>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82"/>
      <c r="AK15" s="379"/>
      <c r="AL15" s="379"/>
      <c r="AM15" s="381"/>
      <c r="AN15" s="383"/>
      <c r="AO15" s="385"/>
      <c r="AP15" s="383"/>
      <c r="AQ15" s="383"/>
      <c r="AR15" s="383"/>
      <c r="AS15" s="373"/>
      <c r="AT15" s="286"/>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83" customFormat="1" ht="12.75">
      <c r="A16" s="19"/>
      <c r="B16" s="84"/>
      <c r="C16" s="4"/>
      <c r="D16" s="132"/>
      <c r="E16" s="4"/>
      <c r="F16" s="88"/>
      <c r="G16" s="88"/>
      <c r="H16" s="85"/>
      <c r="I16" s="85"/>
      <c r="J16" s="140"/>
      <c r="K16" s="88"/>
      <c r="L16" s="85"/>
      <c r="M16" s="88"/>
      <c r="N16" s="88"/>
      <c r="O16" s="88"/>
      <c r="P16" s="88"/>
      <c r="Q16" s="85"/>
      <c r="R16" s="88"/>
      <c r="S16" s="88"/>
      <c r="T16" s="140"/>
      <c r="U16" s="88"/>
      <c r="V16" s="88"/>
      <c r="W16" s="88"/>
      <c r="X16" s="84"/>
      <c r="Y16" s="88"/>
      <c r="Z16" s="88"/>
      <c r="AA16" s="88"/>
      <c r="AB16" s="88"/>
      <c r="AC16" s="88"/>
      <c r="AD16" s="85"/>
      <c r="AE16" s="88"/>
      <c r="AF16" s="88"/>
      <c r="AG16" s="88"/>
      <c r="AH16" s="88"/>
      <c r="AI16" s="88"/>
      <c r="AJ16" s="88"/>
      <c r="AK16" s="4"/>
      <c r="AL16" s="4"/>
      <c r="AM16" s="117"/>
      <c r="AN16" s="87"/>
      <c r="AO16" s="87"/>
      <c r="AP16" s="87"/>
      <c r="AQ16" s="87"/>
      <c r="AR16" s="87"/>
      <c r="AS16" s="4"/>
      <c r="AT16" s="123"/>
    </row>
    <row r="17" spans="1:46" s="83" customFormat="1" ht="12.75">
      <c r="A17" s="19"/>
      <c r="B17" s="84"/>
      <c r="C17" s="19" t="s">
        <v>14</v>
      </c>
      <c r="D17" s="132"/>
      <c r="E17" s="4"/>
      <c r="F17" s="88"/>
      <c r="G17" s="88"/>
      <c r="H17" s="85"/>
      <c r="I17" s="85"/>
      <c r="J17" s="140"/>
      <c r="K17" s="88"/>
      <c r="L17" s="85"/>
      <c r="M17" s="88"/>
      <c r="N17" s="88"/>
      <c r="O17" s="88"/>
      <c r="P17" s="88"/>
      <c r="Q17" s="85"/>
      <c r="R17" s="88"/>
      <c r="S17" s="88"/>
      <c r="T17" s="140"/>
      <c r="U17" s="88"/>
      <c r="V17" s="88"/>
      <c r="W17" s="88"/>
      <c r="X17" s="84"/>
      <c r="Y17" s="88"/>
      <c r="Z17" s="88"/>
      <c r="AA17" s="88"/>
      <c r="AB17" s="88"/>
      <c r="AC17" s="88"/>
      <c r="AD17" s="85"/>
      <c r="AE17" s="88"/>
      <c r="AF17" s="88"/>
      <c r="AG17" s="88"/>
      <c r="AH17" s="88"/>
      <c r="AI17" s="88"/>
      <c r="AJ17" s="88"/>
      <c r="AK17" s="4"/>
      <c r="AL17" s="4"/>
      <c r="AM17" s="117"/>
      <c r="AN17" s="87"/>
      <c r="AO17" s="87"/>
      <c r="AP17" s="87"/>
      <c r="AQ17" s="87"/>
      <c r="AR17" s="87"/>
      <c r="AS17" s="4"/>
      <c r="AT17" s="123"/>
    </row>
    <row r="18" spans="1:46" s="83" customFormat="1" ht="12.75">
      <c r="A18" s="16"/>
      <c r="B18" s="16"/>
      <c r="C18" s="4"/>
      <c r="D18" s="132"/>
      <c r="E18" s="4"/>
      <c r="F18" s="88"/>
      <c r="G18" s="88"/>
      <c r="H18" s="141"/>
      <c r="I18" s="141"/>
      <c r="J18" s="141"/>
      <c r="K18" s="88"/>
      <c r="L18" s="141"/>
      <c r="M18" s="88"/>
      <c r="N18" s="88"/>
      <c r="O18" s="88"/>
      <c r="P18" s="88"/>
      <c r="Q18" s="88"/>
      <c r="R18" s="88"/>
      <c r="S18" s="88"/>
      <c r="T18" s="88"/>
      <c r="U18" s="88"/>
      <c r="V18" s="88"/>
      <c r="W18" s="88"/>
      <c r="X18" s="88"/>
      <c r="Y18" s="88"/>
      <c r="Z18" s="88"/>
      <c r="AA18" s="88"/>
      <c r="AB18" s="88"/>
      <c r="AC18" s="88"/>
      <c r="AD18" s="141"/>
      <c r="AE18" s="88"/>
      <c r="AF18" s="88"/>
      <c r="AG18" s="88"/>
      <c r="AH18" s="88"/>
      <c r="AI18" s="88"/>
      <c r="AJ18" s="88"/>
      <c r="AK18" s="4"/>
      <c r="AL18" s="4"/>
      <c r="AM18" s="117"/>
      <c r="AN18" s="89"/>
      <c r="AO18" s="89"/>
      <c r="AP18" s="89"/>
      <c r="AQ18" s="89"/>
      <c r="AR18" s="89"/>
      <c r="AS18" s="4"/>
      <c r="AT18" s="123"/>
    </row>
    <row r="19" spans="1:46" s="86" customFormat="1" ht="15" customHeight="1">
      <c r="A19" s="16"/>
      <c r="B19" s="16"/>
      <c r="C19" s="4"/>
      <c r="D19" s="132"/>
      <c r="E19" s="4"/>
      <c r="F19" s="88"/>
      <c r="G19" s="88"/>
      <c r="H19" s="141"/>
      <c r="I19" s="141"/>
      <c r="J19" s="141"/>
      <c r="K19" s="88"/>
      <c r="L19" s="141"/>
      <c r="M19" s="88"/>
      <c r="N19" s="88"/>
      <c r="O19" s="88"/>
      <c r="P19" s="88"/>
      <c r="Q19" s="88"/>
      <c r="R19" s="88"/>
      <c r="S19" s="88"/>
      <c r="T19" s="88"/>
      <c r="U19" s="88"/>
      <c r="V19" s="88"/>
      <c r="W19" s="88"/>
      <c r="X19" s="88"/>
      <c r="Y19" s="88"/>
      <c r="Z19" s="88"/>
      <c r="AA19" s="88"/>
      <c r="AB19" s="88"/>
      <c r="AC19" s="88"/>
      <c r="AD19" s="141"/>
      <c r="AE19" s="88"/>
      <c r="AF19" s="88"/>
      <c r="AG19" s="88"/>
      <c r="AH19" s="88"/>
      <c r="AI19" s="88"/>
      <c r="AJ19" s="88"/>
      <c r="AK19" s="4"/>
      <c r="AL19" s="4"/>
      <c r="AM19" s="117"/>
      <c r="AN19" s="89"/>
      <c r="AO19" s="89"/>
      <c r="AP19" s="89"/>
      <c r="AQ19" s="89"/>
      <c r="AR19" s="89"/>
      <c r="AS19" s="4"/>
      <c r="AT19" s="4"/>
    </row>
    <row r="20" spans="1:46" s="86" customFormat="1" ht="11.2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4"/>
    </row>
    <row r="21" spans="1:46" s="86" customFormat="1" ht="11.25">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46" s="86" customFormat="1" ht="11.25">
      <c r="A22" s="13"/>
      <c r="B22" s="13"/>
      <c r="C22" s="19"/>
      <c r="D22" s="133"/>
      <c r="E22" s="90"/>
      <c r="F22" s="140"/>
      <c r="G22" s="142"/>
      <c r="H22" s="85"/>
      <c r="I22" s="85"/>
      <c r="J22" s="85"/>
      <c r="K22" s="142"/>
      <c r="L22" s="85"/>
      <c r="M22" s="142"/>
      <c r="N22" s="142"/>
      <c r="O22" s="142"/>
      <c r="P22" s="142"/>
      <c r="Q22" s="85"/>
      <c r="R22" s="140"/>
      <c r="S22" s="142"/>
      <c r="T22" s="142"/>
      <c r="U22" s="85"/>
      <c r="V22" s="142"/>
      <c r="W22" s="142"/>
      <c r="X22" s="85"/>
      <c r="Y22" s="142"/>
      <c r="Z22" s="142"/>
      <c r="AA22" s="142"/>
      <c r="AB22" s="142"/>
      <c r="AC22" s="142"/>
      <c r="AD22" s="85"/>
      <c r="AE22" s="142"/>
      <c r="AF22" s="142"/>
      <c r="AG22" s="142"/>
      <c r="AH22" s="142"/>
      <c r="AI22" s="142"/>
      <c r="AJ22" s="142"/>
      <c r="AK22" s="90"/>
      <c r="AM22" s="118"/>
      <c r="AN22" s="13"/>
      <c r="AO22" s="13"/>
      <c r="AP22" s="13"/>
      <c r="AQ22" s="13"/>
      <c r="AR22" s="13"/>
      <c r="AS22" s="19"/>
      <c r="AT22" s="4"/>
    </row>
    <row r="23" spans="1:46" s="86" customFormat="1" ht="12.75">
      <c r="A23" s="2"/>
      <c r="B23" s="2" t="s">
        <v>0</v>
      </c>
      <c r="C23" s="2"/>
      <c r="D23" s="134"/>
      <c r="E23" s="2"/>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4"/>
      <c r="AI23" s="144"/>
      <c r="AJ23" s="144"/>
      <c r="AK23" s="2"/>
      <c r="AL23" s="2"/>
      <c r="AM23" s="119"/>
      <c r="AN23" s="2"/>
      <c r="AO23" s="2"/>
      <c r="AP23" s="2"/>
      <c r="AQ23" s="2"/>
      <c r="AR23" s="2"/>
      <c r="AS23" s="2"/>
      <c r="AT23" s="4"/>
    </row>
    <row r="24" spans="1:46" s="86" customFormat="1" ht="12.75">
      <c r="A24" s="2"/>
      <c r="B24" s="2"/>
      <c r="C24" s="2" t="s">
        <v>48</v>
      </c>
      <c r="D24" s="134"/>
      <c r="E24" s="2"/>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4"/>
      <c r="AI24" s="144"/>
      <c r="AJ24" s="144"/>
      <c r="AK24" s="2"/>
      <c r="AL24" s="2"/>
      <c r="AM24" s="119"/>
      <c r="AN24" s="2"/>
      <c r="AO24" s="2"/>
      <c r="AP24" s="2"/>
      <c r="AQ24" s="2"/>
      <c r="AR24" s="2"/>
      <c r="AS24" s="2"/>
      <c r="AT24" s="19"/>
    </row>
    <row r="25" spans="1:46" ht="15" customHeight="1">
      <c r="C25" s="2" t="s">
        <v>49</v>
      </c>
    </row>
    <row r="26" spans="1:46" ht="15" customHeight="1">
      <c r="C26" s="2" t="s">
        <v>50</v>
      </c>
    </row>
    <row r="27" spans="1:46" ht="15" customHeight="1">
      <c r="C27" s="2" t="s">
        <v>51</v>
      </c>
    </row>
    <row r="28" spans="1:46" ht="15" customHeight="1">
      <c r="C28" s="2" t="s">
        <v>52</v>
      </c>
    </row>
    <row r="29" spans="1:46" ht="15" customHeight="1">
      <c r="C29" s="2" t="s">
        <v>53</v>
      </c>
    </row>
    <row r="30" spans="1:46" ht="15" customHeight="1">
      <c r="C30" s="2" t="s">
        <v>54</v>
      </c>
    </row>
    <row r="31" spans="1:46" ht="15" customHeight="1">
      <c r="C31" s="2" t="s">
        <v>55</v>
      </c>
    </row>
    <row r="32" spans="1:46" ht="15" customHeight="1">
      <c r="C32" s="2" t="s">
        <v>56</v>
      </c>
    </row>
    <row r="43" spans="1:91" s="171" customFormat="1" ht="20.25">
      <c r="A43" s="161" t="str">
        <f>$A$1</f>
        <v>Công ty TNHH Hải sản An Lạc</v>
      </c>
      <c r="B43" s="165"/>
      <c r="C43" s="165"/>
      <c r="D43" s="166"/>
      <c r="E43" s="165"/>
      <c r="F43" s="166"/>
      <c r="G43" s="166"/>
      <c r="H43" s="166"/>
      <c r="I43" s="166"/>
      <c r="J43" s="166"/>
      <c r="K43" s="167"/>
      <c r="L43" s="167"/>
      <c r="M43" s="167"/>
      <c r="N43" s="167"/>
      <c r="O43" s="167"/>
      <c r="P43" s="167"/>
      <c r="Q43" s="167"/>
      <c r="R43" s="167"/>
      <c r="S43" s="168" t="str">
        <f>S1</f>
        <v>BẢNG CHẤM CÔNG THÁNG 04 NĂM 2015</v>
      </c>
      <c r="T43" s="167"/>
      <c r="U43" s="167"/>
      <c r="V43" s="167"/>
      <c r="W43" s="167"/>
      <c r="X43" s="167"/>
      <c r="Y43" s="167"/>
      <c r="Z43" s="167"/>
      <c r="AA43" s="167"/>
      <c r="AB43" s="167"/>
      <c r="AC43" s="167"/>
      <c r="AD43" s="167"/>
      <c r="AE43" s="167"/>
      <c r="AF43" s="167"/>
      <c r="AG43" s="167"/>
      <c r="AH43" s="167"/>
      <c r="AI43" s="167"/>
      <c r="AJ43" s="167"/>
      <c r="AK43" s="169"/>
      <c r="AL43" s="169"/>
      <c r="AM43" s="390" t="s">
        <v>125</v>
      </c>
      <c r="AN43" s="391"/>
      <c r="AO43" s="391"/>
      <c r="AP43" s="391"/>
      <c r="AQ43" s="391"/>
      <c r="AR43" s="391"/>
      <c r="AS43" s="392"/>
      <c r="AT43" s="170"/>
    </row>
    <row r="44" spans="1:91" s="171" customFormat="1" ht="20.25">
      <c r="A44" s="161" t="str">
        <f>$A$2</f>
        <v>Địa chỉ: Lô A14, đường 4A, KCN Hải Sơn, Đức Hòa, Long An</v>
      </c>
      <c r="B44" s="166"/>
      <c r="C44" s="166"/>
      <c r="D44" s="166"/>
      <c r="E44" s="166"/>
      <c r="F44" s="166"/>
      <c r="G44" s="166"/>
      <c r="H44" s="166"/>
      <c r="I44" s="166"/>
      <c r="J44" s="166"/>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9"/>
      <c r="AL44" s="169"/>
      <c r="AM44" s="172"/>
      <c r="AN44" s="173"/>
      <c r="AO44" s="173"/>
      <c r="AP44" s="173"/>
      <c r="AQ44" s="173"/>
      <c r="AR44" s="173"/>
      <c r="AS44" s="174"/>
      <c r="AT44" s="174"/>
    </row>
    <row r="45" spans="1:91" s="171" customFormat="1" ht="21" customHeight="1">
      <c r="A45" s="161" t="str">
        <f>$A$3</f>
        <v>MST: 1100878093</v>
      </c>
      <c r="B45" s="175"/>
      <c r="C45" s="175"/>
      <c r="D45" s="176"/>
      <c r="E45" s="176"/>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9"/>
      <c r="AL45" s="169"/>
      <c r="AM45" s="172"/>
      <c r="AN45" s="170"/>
      <c r="AO45" s="170"/>
      <c r="AP45" s="170"/>
      <c r="AQ45" s="170"/>
      <c r="AR45" s="170"/>
      <c r="AS45" s="177"/>
      <c r="AT45" s="177"/>
    </row>
    <row r="46" spans="1:91" s="171" customFormat="1" ht="14.25" customHeight="1">
      <c r="A46" s="178"/>
      <c r="B46" s="178"/>
      <c r="C46" s="179"/>
      <c r="D46" s="180"/>
      <c r="E46" s="181">
        <f>$E$4</f>
        <v>42095</v>
      </c>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3"/>
      <c r="AI46" s="183"/>
      <c r="AJ46" s="183"/>
      <c r="AK46" s="178"/>
      <c r="AL46" s="178"/>
      <c r="AM46" s="184"/>
      <c r="AN46" s="178"/>
      <c r="AO46" s="178"/>
      <c r="AP46" s="178"/>
      <c r="AQ46" s="178"/>
      <c r="AR46" s="178"/>
      <c r="AS46" s="178"/>
      <c r="AT46" s="185"/>
    </row>
    <row r="47" spans="1:91" s="187" customFormat="1" ht="18.75" customHeight="1">
      <c r="A47" s="393" t="s">
        <v>29</v>
      </c>
      <c r="B47" s="393" t="s">
        <v>3</v>
      </c>
      <c r="C47" s="393" t="s">
        <v>1</v>
      </c>
      <c r="D47" s="414" t="s">
        <v>30</v>
      </c>
      <c r="E47" s="393" t="s">
        <v>31</v>
      </c>
      <c r="F47" s="186">
        <f>+E46</f>
        <v>42095</v>
      </c>
      <c r="G47" s="186">
        <f t="shared" ref="G47:AI47" si="12">F47+1</f>
        <v>42096</v>
      </c>
      <c r="H47" s="186">
        <f t="shared" si="12"/>
        <v>42097</v>
      </c>
      <c r="I47" s="186">
        <f t="shared" si="12"/>
        <v>42098</v>
      </c>
      <c r="J47" s="186">
        <f t="shared" si="12"/>
        <v>42099</v>
      </c>
      <c r="K47" s="186">
        <f t="shared" si="12"/>
        <v>42100</v>
      </c>
      <c r="L47" s="186">
        <f t="shared" si="12"/>
        <v>42101</v>
      </c>
      <c r="M47" s="186">
        <f t="shared" si="12"/>
        <v>42102</v>
      </c>
      <c r="N47" s="186">
        <f t="shared" si="12"/>
        <v>42103</v>
      </c>
      <c r="O47" s="186">
        <f t="shared" si="12"/>
        <v>42104</v>
      </c>
      <c r="P47" s="186">
        <f t="shared" si="12"/>
        <v>42105</v>
      </c>
      <c r="Q47" s="186">
        <f t="shared" si="12"/>
        <v>42106</v>
      </c>
      <c r="R47" s="186">
        <f t="shared" si="12"/>
        <v>42107</v>
      </c>
      <c r="S47" s="186">
        <f t="shared" si="12"/>
        <v>42108</v>
      </c>
      <c r="T47" s="186">
        <f t="shared" si="12"/>
        <v>42109</v>
      </c>
      <c r="U47" s="186">
        <f t="shared" si="12"/>
        <v>42110</v>
      </c>
      <c r="V47" s="186">
        <f t="shared" si="12"/>
        <v>42111</v>
      </c>
      <c r="W47" s="186">
        <f t="shared" si="12"/>
        <v>42112</v>
      </c>
      <c r="X47" s="186">
        <f t="shared" si="12"/>
        <v>42113</v>
      </c>
      <c r="Y47" s="186">
        <f t="shared" si="12"/>
        <v>42114</v>
      </c>
      <c r="Z47" s="186">
        <f t="shared" si="12"/>
        <v>42115</v>
      </c>
      <c r="AA47" s="186">
        <f t="shared" si="12"/>
        <v>42116</v>
      </c>
      <c r="AB47" s="186">
        <f t="shared" si="12"/>
        <v>42117</v>
      </c>
      <c r="AC47" s="186">
        <f t="shared" si="12"/>
        <v>42118</v>
      </c>
      <c r="AD47" s="186">
        <f t="shared" si="12"/>
        <v>42119</v>
      </c>
      <c r="AE47" s="186">
        <f t="shared" si="12"/>
        <v>42120</v>
      </c>
      <c r="AF47" s="186">
        <f t="shared" si="12"/>
        <v>42121</v>
      </c>
      <c r="AG47" s="186">
        <f t="shared" si="12"/>
        <v>42122</v>
      </c>
      <c r="AH47" s="186">
        <f>AG47+1</f>
        <v>42123</v>
      </c>
      <c r="AI47" s="186">
        <f t="shared" si="12"/>
        <v>42124</v>
      </c>
      <c r="AJ47" s="186"/>
      <c r="AK47" s="416" t="s">
        <v>15</v>
      </c>
      <c r="AL47" s="417"/>
      <c r="AM47" s="418"/>
      <c r="AN47" s="419" t="s">
        <v>47</v>
      </c>
      <c r="AO47" s="419" t="s">
        <v>43</v>
      </c>
      <c r="AP47" s="419" t="s">
        <v>44</v>
      </c>
      <c r="AQ47" s="419" t="s">
        <v>45</v>
      </c>
      <c r="AR47" s="419" t="s">
        <v>46</v>
      </c>
      <c r="AS47" s="414" t="s">
        <v>0</v>
      </c>
      <c r="AT47" s="421"/>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57.75" customHeight="1">
      <c r="A48" s="394"/>
      <c r="B48" s="394"/>
      <c r="C48" s="394"/>
      <c r="D48" s="394"/>
      <c r="E48" s="415"/>
      <c r="F48" s="188" t="str">
        <f>CHOOSE(WEEKDAY(F47),"C.Nhật","T.Hai","T.Ba","T.Tư","T.Năm","T.Sáu","T.Bảy")</f>
        <v>T.Tư</v>
      </c>
      <c r="G48" s="188" t="str">
        <f t="shared" ref="G48:AI48" si="13">CHOOSE(WEEKDAY(G47),"C.Nhật","T.Hai","T.Ba","T.Tư","T.Năm","T.Sáu","T.Bảy")</f>
        <v>T.Năm</v>
      </c>
      <c r="H48" s="188" t="str">
        <f t="shared" si="13"/>
        <v>T.Sáu</v>
      </c>
      <c r="I48" s="188" t="str">
        <f t="shared" si="13"/>
        <v>T.Bảy</v>
      </c>
      <c r="J48" s="188" t="str">
        <f t="shared" si="13"/>
        <v>C.Nhật</v>
      </c>
      <c r="K48" s="188" t="str">
        <f t="shared" si="13"/>
        <v>T.Hai</v>
      </c>
      <c r="L48" s="188" t="str">
        <f t="shared" si="13"/>
        <v>T.Ba</v>
      </c>
      <c r="M48" s="188" t="str">
        <f t="shared" si="13"/>
        <v>T.Tư</v>
      </c>
      <c r="N48" s="188" t="str">
        <f t="shared" si="13"/>
        <v>T.Năm</v>
      </c>
      <c r="O48" s="188" t="str">
        <f t="shared" si="13"/>
        <v>T.Sáu</v>
      </c>
      <c r="P48" s="188" t="str">
        <f t="shared" si="13"/>
        <v>T.Bảy</v>
      </c>
      <c r="Q48" s="188" t="str">
        <f t="shared" si="13"/>
        <v>C.Nhật</v>
      </c>
      <c r="R48" s="188" t="str">
        <f t="shared" si="13"/>
        <v>T.Hai</v>
      </c>
      <c r="S48" s="188" t="str">
        <f t="shared" si="13"/>
        <v>T.Ba</v>
      </c>
      <c r="T48" s="188" t="str">
        <f t="shared" si="13"/>
        <v>T.Tư</v>
      </c>
      <c r="U48" s="188" t="str">
        <f t="shared" si="13"/>
        <v>T.Năm</v>
      </c>
      <c r="V48" s="188" t="str">
        <f t="shared" si="13"/>
        <v>T.Sáu</v>
      </c>
      <c r="W48" s="188" t="str">
        <f t="shared" si="13"/>
        <v>T.Bảy</v>
      </c>
      <c r="X48" s="188" t="str">
        <f t="shared" si="13"/>
        <v>C.Nhật</v>
      </c>
      <c r="Y48" s="188" t="str">
        <f t="shared" si="13"/>
        <v>T.Hai</v>
      </c>
      <c r="Z48" s="188" t="str">
        <f t="shared" si="13"/>
        <v>T.Ba</v>
      </c>
      <c r="AA48" s="188" t="str">
        <f t="shared" si="13"/>
        <v>T.Tư</v>
      </c>
      <c r="AB48" s="188" t="str">
        <f t="shared" si="13"/>
        <v>T.Năm</v>
      </c>
      <c r="AC48" s="188" t="str">
        <f t="shared" si="13"/>
        <v>T.Sáu</v>
      </c>
      <c r="AD48" s="188" t="str">
        <f t="shared" si="13"/>
        <v>T.Bảy</v>
      </c>
      <c r="AE48" s="188" t="str">
        <f t="shared" si="13"/>
        <v>C.Nhật</v>
      </c>
      <c r="AF48" s="188" t="str">
        <f t="shared" si="13"/>
        <v>T.Hai</v>
      </c>
      <c r="AG48" s="188" t="str">
        <f t="shared" si="13"/>
        <v>T.Ba</v>
      </c>
      <c r="AH48" s="188" t="str">
        <f t="shared" si="13"/>
        <v>T.Tư</v>
      </c>
      <c r="AI48" s="188" t="str">
        <f t="shared" si="13"/>
        <v>T.Năm</v>
      </c>
      <c r="AJ48" s="188"/>
      <c r="AK48" s="189" t="s">
        <v>16</v>
      </c>
      <c r="AL48" s="189" t="s">
        <v>32</v>
      </c>
      <c r="AM48" s="190" t="s">
        <v>17</v>
      </c>
      <c r="AN48" s="420"/>
      <c r="AO48" s="420"/>
      <c r="AP48" s="420"/>
      <c r="AQ48" s="420"/>
      <c r="AR48" s="420"/>
      <c r="AS48" s="394"/>
      <c r="AT48" s="421"/>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2.75" customHeight="1">
      <c r="A49" s="191">
        <v>1</v>
      </c>
      <c r="B49" s="191">
        <v>2</v>
      </c>
      <c r="C49" s="191">
        <v>3</v>
      </c>
      <c r="D49" s="191">
        <v>4</v>
      </c>
      <c r="E49" s="191">
        <v>5</v>
      </c>
      <c r="F49" s="191">
        <v>6</v>
      </c>
      <c r="G49" s="191">
        <v>7</v>
      </c>
      <c r="H49" s="191">
        <v>8</v>
      </c>
      <c r="I49" s="191">
        <v>9</v>
      </c>
      <c r="J49" s="191">
        <v>10</v>
      </c>
      <c r="K49" s="191">
        <v>11</v>
      </c>
      <c r="L49" s="191">
        <v>12</v>
      </c>
      <c r="M49" s="191">
        <v>13</v>
      </c>
      <c r="N49" s="191">
        <v>14</v>
      </c>
      <c r="O49" s="191">
        <v>15</v>
      </c>
      <c r="P49" s="191">
        <v>16</v>
      </c>
      <c r="Q49" s="191">
        <v>17</v>
      </c>
      <c r="R49" s="191">
        <v>18</v>
      </c>
      <c r="S49" s="191">
        <v>19</v>
      </c>
      <c r="T49" s="191">
        <v>20</v>
      </c>
      <c r="U49" s="191">
        <v>21</v>
      </c>
      <c r="V49" s="191">
        <v>22</v>
      </c>
      <c r="W49" s="191">
        <v>23</v>
      </c>
      <c r="X49" s="191">
        <v>24</v>
      </c>
      <c r="Y49" s="191">
        <v>25</v>
      </c>
      <c r="Z49" s="191">
        <v>26</v>
      </c>
      <c r="AA49" s="191">
        <v>27</v>
      </c>
      <c r="AB49" s="191">
        <v>28</v>
      </c>
      <c r="AC49" s="191">
        <v>29</v>
      </c>
      <c r="AD49" s="191">
        <v>30</v>
      </c>
      <c r="AE49" s="191">
        <v>31</v>
      </c>
      <c r="AF49" s="191">
        <v>32</v>
      </c>
      <c r="AG49" s="191">
        <v>33</v>
      </c>
      <c r="AH49" s="191">
        <v>34</v>
      </c>
      <c r="AI49" s="191">
        <v>35</v>
      </c>
      <c r="AJ49" s="191"/>
      <c r="AK49" s="191">
        <v>37</v>
      </c>
      <c r="AL49" s="191">
        <v>38</v>
      </c>
      <c r="AM49" s="191">
        <v>39</v>
      </c>
      <c r="AN49" s="191">
        <v>40</v>
      </c>
      <c r="AO49" s="191">
        <v>41</v>
      </c>
      <c r="AP49" s="191">
        <v>42</v>
      </c>
      <c r="AQ49" s="191">
        <v>43</v>
      </c>
      <c r="AR49" s="191">
        <v>44</v>
      </c>
      <c r="AS49" s="191">
        <v>45</v>
      </c>
      <c r="AT49" s="287"/>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v>1</v>
      </c>
      <c r="B50" s="388" t="s">
        <v>78</v>
      </c>
      <c r="C50" s="374" t="str">
        <f>VLOOKUP(B50,DS,2,0)</f>
        <v>Nguyễn Thiện Duy</v>
      </c>
      <c r="D50" s="376" t="str">
        <f>VLOOKUP(B50,DS,3,0)</f>
        <v>Giám đốc</v>
      </c>
      <c r="E50" s="79" t="s">
        <v>33</v>
      </c>
      <c r="F50" s="193">
        <v>8</v>
      </c>
      <c r="G50" s="193">
        <v>8</v>
      </c>
      <c r="H50" s="193">
        <v>8</v>
      </c>
      <c r="I50" s="193">
        <v>8</v>
      </c>
      <c r="J50" s="193"/>
      <c r="K50" s="193">
        <v>8</v>
      </c>
      <c r="L50" s="193">
        <v>8</v>
      </c>
      <c r="M50" s="193">
        <v>8</v>
      </c>
      <c r="N50" s="193">
        <v>8</v>
      </c>
      <c r="O50" s="193">
        <v>8</v>
      </c>
      <c r="P50" s="193">
        <v>8</v>
      </c>
      <c r="Q50" s="193"/>
      <c r="R50" s="193">
        <v>8</v>
      </c>
      <c r="S50" s="193">
        <v>8</v>
      </c>
      <c r="T50" s="193">
        <v>8</v>
      </c>
      <c r="U50" s="193">
        <v>8</v>
      </c>
      <c r="V50" s="193">
        <v>8</v>
      </c>
      <c r="W50" s="193">
        <v>8</v>
      </c>
      <c r="X50" s="193"/>
      <c r="Y50" s="193">
        <v>8</v>
      </c>
      <c r="Z50" s="193">
        <v>8</v>
      </c>
      <c r="AA50" s="193">
        <v>8</v>
      </c>
      <c r="AB50" s="193">
        <v>8</v>
      </c>
      <c r="AC50" s="193">
        <v>8</v>
      </c>
      <c r="AD50" s="193">
        <v>8</v>
      </c>
      <c r="AE50" s="193"/>
      <c r="AF50" s="193">
        <v>8</v>
      </c>
      <c r="AG50" s="193">
        <v>8</v>
      </c>
      <c r="AH50" s="193">
        <v>8</v>
      </c>
      <c r="AI50" s="193"/>
      <c r="AJ50" s="193"/>
      <c r="AK50" s="378">
        <f t="shared" ref="AK50" si="14">((SUM(F50:AJ50))/8)-(SUMIF($F$6:$AJ$6,"C.Nhật",F50:AJ50)/8)</f>
        <v>25</v>
      </c>
      <c r="AL50" s="378">
        <f t="shared" ref="AL50" si="15">SUM(F51:AJ51)/8*1.5</f>
        <v>0</v>
      </c>
      <c r="AM50" s="380">
        <f t="shared" ref="AM50" si="16">SUMIF($F$6:$AJ$6,"C.Nhật",$F50:$AJ51)/8*2</f>
        <v>0</v>
      </c>
      <c r="AN50" s="382">
        <f t="shared" ref="AN50:AN64" si="17">SUM(AK50:AM51)</f>
        <v>25</v>
      </c>
      <c r="AO50" s="404">
        <v>0</v>
      </c>
      <c r="AP50" s="398"/>
      <c r="AQ50" s="398"/>
      <c r="AR50" s="398"/>
      <c r="AS50" s="396"/>
      <c r="AT50" s="287"/>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c r="AH51" s="194"/>
      <c r="AI51" s="194"/>
      <c r="AJ51" s="194"/>
      <c r="AK51" s="379"/>
      <c r="AL51" s="379"/>
      <c r="AM51" s="381"/>
      <c r="AN51" s="383"/>
      <c r="AO51" s="405"/>
      <c r="AP51" s="399"/>
      <c r="AQ51" s="399"/>
      <c r="AR51" s="399"/>
      <c r="AS51" s="397"/>
      <c r="AT51" s="287"/>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A50+1</f>
        <v>2</v>
      </c>
      <c r="B52" s="388" t="s">
        <v>80</v>
      </c>
      <c r="C52" s="374" t="str">
        <f>VLOOKUP(B52,DS,2,0)</f>
        <v>Nguyễn Văn Sẽ</v>
      </c>
      <c r="D52" s="376" t="str">
        <f>VLOOKUP(B52,DS,3,0)</f>
        <v>Kỹ Thuật</v>
      </c>
      <c r="E52" s="79" t="s">
        <v>33</v>
      </c>
      <c r="F52" s="193">
        <v>8</v>
      </c>
      <c r="G52" s="193">
        <v>8</v>
      </c>
      <c r="H52" s="193">
        <v>8</v>
      </c>
      <c r="I52" s="193">
        <v>8</v>
      </c>
      <c r="J52" s="193"/>
      <c r="K52" s="193">
        <v>8</v>
      </c>
      <c r="L52" s="193">
        <v>8</v>
      </c>
      <c r="M52" s="193">
        <v>8</v>
      </c>
      <c r="N52" s="193">
        <v>8</v>
      </c>
      <c r="O52" s="193">
        <v>8</v>
      </c>
      <c r="P52" s="193">
        <v>8</v>
      </c>
      <c r="Q52" s="193"/>
      <c r="R52" s="193">
        <v>8</v>
      </c>
      <c r="S52" s="193">
        <v>8</v>
      </c>
      <c r="T52" s="193">
        <v>8</v>
      </c>
      <c r="U52" s="193">
        <v>8</v>
      </c>
      <c r="V52" s="193">
        <v>8</v>
      </c>
      <c r="W52" s="193">
        <v>8</v>
      </c>
      <c r="X52" s="193"/>
      <c r="Y52" s="193">
        <v>8</v>
      </c>
      <c r="Z52" s="193">
        <v>8</v>
      </c>
      <c r="AA52" s="193">
        <v>8</v>
      </c>
      <c r="AB52" s="193">
        <v>8</v>
      </c>
      <c r="AC52" s="193">
        <v>8</v>
      </c>
      <c r="AD52" s="193">
        <v>8</v>
      </c>
      <c r="AE52" s="193"/>
      <c r="AF52" s="193">
        <v>8</v>
      </c>
      <c r="AG52" s="193">
        <v>8</v>
      </c>
      <c r="AH52" s="193">
        <v>8</v>
      </c>
      <c r="AI52" s="193"/>
      <c r="AJ52" s="193"/>
      <c r="AK52" s="378">
        <f t="shared" ref="AK52" si="18">((SUM(F52:AJ52))/8)-(SUMIF($F$6:$AJ$6,"C.Nhật",F52:AJ52)/8)</f>
        <v>25</v>
      </c>
      <c r="AL52" s="378">
        <f t="shared" ref="AL52" si="19">SUM(F53:AJ53)/8*1.5</f>
        <v>0</v>
      </c>
      <c r="AM52" s="380">
        <f t="shared" ref="AM52" si="20">SUMIF($F$6:$AJ$6,"C.Nhật",$F52:$AJ53)/8*2</f>
        <v>0</v>
      </c>
      <c r="AN52" s="382">
        <f t="shared" si="17"/>
        <v>25</v>
      </c>
      <c r="AO52" s="404">
        <v>0</v>
      </c>
      <c r="AP52" s="398"/>
      <c r="AQ52" s="398"/>
      <c r="AR52" s="398"/>
      <c r="AS52" s="396"/>
      <c r="AT52" s="287"/>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287"/>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 t="shared" ref="A54" si="21">A52+1</f>
        <v>3</v>
      </c>
      <c r="B54" s="388" t="s">
        <v>82</v>
      </c>
      <c r="C54" s="374" t="str">
        <f>VLOOKUP(B54,DS,2,0)</f>
        <v>Võ Uyên Phương</v>
      </c>
      <c r="D54" s="376" t="str">
        <f>VLOOKUP(B54,DS,3,0)</f>
        <v>LĐ- TL</v>
      </c>
      <c r="E54" s="79" t="s">
        <v>33</v>
      </c>
      <c r="F54" s="193">
        <v>8</v>
      </c>
      <c r="G54" s="193">
        <v>8</v>
      </c>
      <c r="H54" s="193">
        <v>8</v>
      </c>
      <c r="I54" s="193">
        <v>8</v>
      </c>
      <c r="J54" s="193"/>
      <c r="K54" s="193">
        <v>8</v>
      </c>
      <c r="L54" s="193">
        <v>8</v>
      </c>
      <c r="M54" s="193">
        <v>8</v>
      </c>
      <c r="N54" s="193">
        <v>8</v>
      </c>
      <c r="O54" s="193">
        <v>8</v>
      </c>
      <c r="P54" s="193">
        <v>8</v>
      </c>
      <c r="Q54" s="193"/>
      <c r="R54" s="193">
        <v>8</v>
      </c>
      <c r="S54" s="193">
        <v>8</v>
      </c>
      <c r="T54" s="193">
        <v>8</v>
      </c>
      <c r="U54" s="193">
        <v>8</v>
      </c>
      <c r="V54" s="193">
        <v>8</v>
      </c>
      <c r="W54" s="193">
        <v>8</v>
      </c>
      <c r="X54" s="193"/>
      <c r="Y54" s="193">
        <v>8</v>
      </c>
      <c r="Z54" s="193">
        <v>8</v>
      </c>
      <c r="AA54" s="193">
        <v>8</v>
      </c>
      <c r="AB54" s="193">
        <v>8</v>
      </c>
      <c r="AC54" s="193">
        <v>8</v>
      </c>
      <c r="AD54" s="193">
        <v>8</v>
      </c>
      <c r="AE54" s="193"/>
      <c r="AF54" s="193">
        <v>8</v>
      </c>
      <c r="AG54" s="193">
        <v>8</v>
      </c>
      <c r="AH54" s="193">
        <v>8</v>
      </c>
      <c r="AI54" s="193"/>
      <c r="AJ54" s="193"/>
      <c r="AK54" s="378">
        <f t="shared" ref="AK54" si="22">((SUM(F54:AJ54))/8)-(SUMIF($F$6:$AJ$6,"C.Nhật",F54:AJ54)/8)</f>
        <v>25</v>
      </c>
      <c r="AL54" s="378">
        <f t="shared" ref="AL54" si="23">SUM(F55:AJ55)/8*1.5</f>
        <v>0</v>
      </c>
      <c r="AM54" s="380">
        <f t="shared" ref="AM54" si="24">SUMIF($F$6:$AJ$6,"C.Nhật",$F54:$AJ55)/8*2</f>
        <v>0</v>
      </c>
      <c r="AN54" s="382">
        <f t="shared" si="17"/>
        <v>25</v>
      </c>
      <c r="AO54" s="404">
        <v>0</v>
      </c>
      <c r="AP54" s="398"/>
      <c r="AQ54" s="398"/>
      <c r="AR54" s="398"/>
      <c r="AS54" s="396"/>
      <c r="AT54" s="287"/>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287"/>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 t="shared" ref="A56" si="25">A54+1</f>
        <v>4</v>
      </c>
      <c r="B56" s="388" t="s">
        <v>85</v>
      </c>
      <c r="C56" s="374" t="str">
        <f>VLOOKUP(B56,DS,2,0)</f>
        <v>Lê Nguyễn Huy Cường</v>
      </c>
      <c r="D56" s="376" t="str">
        <f>VLOOKUP(B56,DS,3,0)</f>
        <v>XNK</v>
      </c>
      <c r="E56" s="79" t="s">
        <v>33</v>
      </c>
      <c r="F56" s="193">
        <v>8</v>
      </c>
      <c r="G56" s="193">
        <v>8</v>
      </c>
      <c r="H56" s="193">
        <v>8</v>
      </c>
      <c r="I56" s="193">
        <v>8</v>
      </c>
      <c r="J56" s="193"/>
      <c r="K56" s="193">
        <v>8</v>
      </c>
      <c r="L56" s="193">
        <v>8</v>
      </c>
      <c r="M56" s="193">
        <v>8</v>
      </c>
      <c r="N56" s="193">
        <v>8</v>
      </c>
      <c r="O56" s="193">
        <v>8</v>
      </c>
      <c r="P56" s="193">
        <v>8</v>
      </c>
      <c r="Q56" s="193"/>
      <c r="R56" s="193">
        <v>8</v>
      </c>
      <c r="S56" s="193">
        <v>8</v>
      </c>
      <c r="T56" s="193">
        <v>8</v>
      </c>
      <c r="U56" s="193">
        <v>8</v>
      </c>
      <c r="V56" s="193">
        <v>8</v>
      </c>
      <c r="W56" s="193">
        <v>8</v>
      </c>
      <c r="X56" s="193"/>
      <c r="Y56" s="193">
        <v>8</v>
      </c>
      <c r="Z56" s="193">
        <v>8</v>
      </c>
      <c r="AA56" s="193">
        <v>8</v>
      </c>
      <c r="AB56" s="193">
        <v>8</v>
      </c>
      <c r="AC56" s="193">
        <v>8</v>
      </c>
      <c r="AD56" s="193">
        <v>8</v>
      </c>
      <c r="AE56" s="193"/>
      <c r="AF56" s="193">
        <v>8</v>
      </c>
      <c r="AG56" s="193">
        <v>8</v>
      </c>
      <c r="AH56" s="193">
        <v>8</v>
      </c>
      <c r="AI56" s="193"/>
      <c r="AJ56" s="193"/>
      <c r="AK56" s="378">
        <f t="shared" ref="AK56" si="26">((SUM(F56:AJ56))/8)-(SUMIF($F$6:$AJ$6,"C.Nhật",F56:AJ56)/8)</f>
        <v>25</v>
      </c>
      <c r="AL56" s="378">
        <f t="shared" ref="AL56" si="27">SUM(F57:AJ57)/8*1.5</f>
        <v>0</v>
      </c>
      <c r="AM56" s="380">
        <f t="shared" ref="AM56" si="28">SUMIF($F$6:$AJ$6,"C.Nhật",$F56:$AJ57)/8*2</f>
        <v>0</v>
      </c>
      <c r="AN56" s="382">
        <f t="shared" si="17"/>
        <v>25</v>
      </c>
      <c r="AO56" s="404">
        <v>0</v>
      </c>
      <c r="AP56" s="398"/>
      <c r="AQ56" s="398"/>
      <c r="AR56" s="398"/>
      <c r="AS56" s="396"/>
      <c r="AT56" s="287"/>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287"/>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 t="shared" ref="A58" si="29">A56+1</f>
        <v>5</v>
      </c>
      <c r="B58" s="388" t="s">
        <v>88</v>
      </c>
      <c r="C58" s="374" t="str">
        <f>VLOOKUP(B58,DS,2,0)</f>
        <v>Nguyễn Văn Bé Tư</v>
      </c>
      <c r="D58" s="376" t="str">
        <f>VLOOKUP(B58,DS,3,0)</f>
        <v>Tài xế</v>
      </c>
      <c r="E58" s="79" t="s">
        <v>33</v>
      </c>
      <c r="F58" s="193">
        <v>8</v>
      </c>
      <c r="G58" s="193">
        <v>8</v>
      </c>
      <c r="H58" s="193">
        <v>8</v>
      </c>
      <c r="I58" s="193">
        <v>8</v>
      </c>
      <c r="J58" s="193"/>
      <c r="K58" s="193">
        <v>8</v>
      </c>
      <c r="L58" s="193">
        <v>8</v>
      </c>
      <c r="M58" s="193">
        <v>8</v>
      </c>
      <c r="N58" s="193">
        <v>8</v>
      </c>
      <c r="O58" s="193">
        <v>8</v>
      </c>
      <c r="P58" s="193">
        <v>8</v>
      </c>
      <c r="Q58" s="193"/>
      <c r="R58" s="193">
        <v>8</v>
      </c>
      <c r="S58" s="193">
        <v>8</v>
      </c>
      <c r="T58" s="193">
        <v>8</v>
      </c>
      <c r="U58" s="193">
        <v>8</v>
      </c>
      <c r="V58" s="193">
        <v>8</v>
      </c>
      <c r="W58" s="193">
        <v>8</v>
      </c>
      <c r="X58" s="193"/>
      <c r="Y58" s="193">
        <v>8</v>
      </c>
      <c r="Z58" s="193">
        <v>8</v>
      </c>
      <c r="AA58" s="193">
        <v>8</v>
      </c>
      <c r="AB58" s="193">
        <v>8</v>
      </c>
      <c r="AC58" s="193">
        <v>8</v>
      </c>
      <c r="AD58" s="193">
        <v>8</v>
      </c>
      <c r="AE58" s="193"/>
      <c r="AF58" s="193">
        <v>8</v>
      </c>
      <c r="AG58" s="193">
        <v>8</v>
      </c>
      <c r="AH58" s="193">
        <v>8</v>
      </c>
      <c r="AI58" s="193"/>
      <c r="AJ58" s="193"/>
      <c r="AK58" s="378">
        <f t="shared" ref="AK58" si="30">((SUM(F58:AJ58))/8)-(SUMIF($F$6:$AJ$6,"C.Nhật",F58:AJ58)/8)</f>
        <v>25</v>
      </c>
      <c r="AL58" s="378">
        <f t="shared" ref="AL58" si="31">SUM(F59:AJ59)/8*1.5</f>
        <v>0</v>
      </c>
      <c r="AM58" s="380">
        <f t="shared" ref="AM58" si="32">SUMIF($F$6:$AJ$6,"C.Nhật",$F58:$AJ59)/8*2</f>
        <v>0</v>
      </c>
      <c r="AN58" s="382">
        <f t="shared" si="17"/>
        <v>25</v>
      </c>
      <c r="AO58" s="404">
        <v>0</v>
      </c>
      <c r="AP58" s="398"/>
      <c r="AQ58" s="398"/>
      <c r="AR58" s="398"/>
      <c r="AS58" s="396"/>
      <c r="AT58" s="287"/>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287"/>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33">A58+1</f>
        <v>6</v>
      </c>
      <c r="B60" s="388" t="s">
        <v>89</v>
      </c>
      <c r="C60" s="374" t="str">
        <f>VLOOKUP(B60,DS,2,0)</f>
        <v>Dương Thanh Tuấn</v>
      </c>
      <c r="D60" s="376" t="str">
        <f>VLOOKUP(B60,DS,3,0)</f>
        <v>Nhân sự</v>
      </c>
      <c r="E60" s="79" t="s">
        <v>33</v>
      </c>
      <c r="F60" s="193">
        <v>8</v>
      </c>
      <c r="G60" s="193">
        <v>8</v>
      </c>
      <c r="H60" s="193">
        <v>8</v>
      </c>
      <c r="I60" s="193">
        <v>8</v>
      </c>
      <c r="J60" s="193"/>
      <c r="K60" s="193">
        <v>8</v>
      </c>
      <c r="L60" s="193">
        <v>8</v>
      </c>
      <c r="M60" s="193">
        <v>8</v>
      </c>
      <c r="N60" s="193">
        <v>8</v>
      </c>
      <c r="O60" s="193">
        <v>8</v>
      </c>
      <c r="P60" s="193">
        <v>8</v>
      </c>
      <c r="Q60" s="193"/>
      <c r="R60" s="193">
        <v>8</v>
      </c>
      <c r="S60" s="193">
        <v>8</v>
      </c>
      <c r="T60" s="193">
        <v>8</v>
      </c>
      <c r="U60" s="193">
        <v>8</v>
      </c>
      <c r="V60" s="193">
        <v>8</v>
      </c>
      <c r="W60" s="193">
        <v>8</v>
      </c>
      <c r="X60" s="193"/>
      <c r="Y60" s="193">
        <v>8</v>
      </c>
      <c r="Z60" s="193">
        <v>8</v>
      </c>
      <c r="AA60" s="193">
        <v>8</v>
      </c>
      <c r="AB60" s="193">
        <v>8</v>
      </c>
      <c r="AC60" s="193">
        <v>8</v>
      </c>
      <c r="AD60" s="193">
        <v>8</v>
      </c>
      <c r="AE60" s="193"/>
      <c r="AF60" s="193">
        <v>8</v>
      </c>
      <c r="AG60" s="193">
        <v>8</v>
      </c>
      <c r="AH60" s="193">
        <v>8</v>
      </c>
      <c r="AI60" s="193"/>
      <c r="AJ60" s="193"/>
      <c r="AK60" s="378">
        <f t="shared" ref="AK60" si="34">((SUM(F60:AJ60))/8)-(SUMIF($F$6:$AJ$6,"C.Nhật",F60:AJ60)/8)</f>
        <v>25</v>
      </c>
      <c r="AL60" s="378">
        <f t="shared" ref="AL60" si="35">SUM(F61:AJ61)/8*1.5</f>
        <v>0</v>
      </c>
      <c r="AM60" s="380">
        <f t="shared" ref="AM60:AM64" si="36">SUMIF($F$6:$AJ$6,"C.Nhật",$F60:$AJ61)/8*2</f>
        <v>0</v>
      </c>
      <c r="AN60" s="382">
        <f t="shared" ref="AN60" si="37">SUM(AK60:AM61)</f>
        <v>25</v>
      </c>
      <c r="AO60" s="404">
        <v>0</v>
      </c>
      <c r="AP60" s="398"/>
      <c r="AQ60" s="398"/>
      <c r="AR60" s="398"/>
      <c r="AS60" s="396"/>
      <c r="AT60" s="354"/>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354"/>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38">A60+1</f>
        <v>7</v>
      </c>
      <c r="B62" s="388" t="s">
        <v>92</v>
      </c>
      <c r="C62" s="374" t="str">
        <f>VLOOKUP(B62,DS,2,0)</f>
        <v>Trần Văn Đoạn</v>
      </c>
      <c r="D62" s="376" t="str">
        <f>VLOOKUP(B62,DS,3,0)</f>
        <v>Tài xế</v>
      </c>
      <c r="E62" s="79" t="s">
        <v>33</v>
      </c>
      <c r="F62" s="193">
        <v>8</v>
      </c>
      <c r="G62" s="193">
        <v>8</v>
      </c>
      <c r="H62" s="193">
        <v>8</v>
      </c>
      <c r="I62" s="193">
        <v>8</v>
      </c>
      <c r="J62" s="193"/>
      <c r="K62" s="193">
        <v>8</v>
      </c>
      <c r="L62" s="193">
        <v>8</v>
      </c>
      <c r="M62" s="193">
        <v>8</v>
      </c>
      <c r="N62" s="193">
        <v>8</v>
      </c>
      <c r="O62" s="193">
        <v>8</v>
      </c>
      <c r="P62" s="193">
        <v>8</v>
      </c>
      <c r="Q62" s="193"/>
      <c r="R62" s="193">
        <v>8</v>
      </c>
      <c r="S62" s="193">
        <v>8</v>
      </c>
      <c r="T62" s="193">
        <v>8</v>
      </c>
      <c r="U62" s="193">
        <v>8</v>
      </c>
      <c r="V62" s="193">
        <v>8</v>
      </c>
      <c r="W62" s="193">
        <v>8</v>
      </c>
      <c r="X62" s="193"/>
      <c r="Y62" s="193">
        <v>8</v>
      </c>
      <c r="Z62" s="193">
        <v>8</v>
      </c>
      <c r="AA62" s="193">
        <v>8</v>
      </c>
      <c r="AB62" s="193">
        <v>8</v>
      </c>
      <c r="AC62" s="193">
        <v>8</v>
      </c>
      <c r="AD62" s="193">
        <v>8</v>
      </c>
      <c r="AE62" s="193"/>
      <c r="AF62" s="193">
        <v>8</v>
      </c>
      <c r="AG62" s="193">
        <v>8</v>
      </c>
      <c r="AH62" s="193">
        <v>8</v>
      </c>
      <c r="AI62" s="193"/>
      <c r="AJ62" s="193"/>
      <c r="AK62" s="378">
        <f t="shared" ref="AK62" si="39">((SUM(F62:AJ62))/8)-(SUMIF($F$6:$AJ$6,"C.Nhật",F62:AJ62)/8)</f>
        <v>25</v>
      </c>
      <c r="AL62" s="378">
        <f t="shared" ref="AL62" si="40">SUM(F63:AJ63)/8*1.5</f>
        <v>0</v>
      </c>
      <c r="AM62" s="380">
        <f t="shared" si="36"/>
        <v>0</v>
      </c>
      <c r="AN62" s="382">
        <f t="shared" ref="AN62" si="41">SUM(AK62:AM63)</f>
        <v>25</v>
      </c>
      <c r="AO62" s="404">
        <v>0</v>
      </c>
      <c r="AP62" s="398"/>
      <c r="AQ62" s="398"/>
      <c r="AR62" s="398"/>
      <c r="AS62" s="396"/>
      <c r="AT62" s="354"/>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354"/>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 t="shared" ref="A64" si="42">A62+1</f>
        <v>8</v>
      </c>
      <c r="B64" s="388" t="s">
        <v>94</v>
      </c>
      <c r="C64" s="374" t="str">
        <f>VLOOKUP(B64,DS,2,0)</f>
        <v>Nguyễn Thị Mỹ Phương</v>
      </c>
      <c r="D64" s="376" t="str">
        <f>VLOOKUP(B64,DS,3,0)</f>
        <v>Kỹ Thuật</v>
      </c>
      <c r="E64" s="79" t="s">
        <v>33</v>
      </c>
      <c r="F64" s="193">
        <v>8</v>
      </c>
      <c r="G64" s="193">
        <v>8</v>
      </c>
      <c r="H64" s="193">
        <v>8</v>
      </c>
      <c r="I64" s="193">
        <v>8</v>
      </c>
      <c r="J64" s="193"/>
      <c r="K64" s="193">
        <v>8</v>
      </c>
      <c r="L64" s="193">
        <v>8</v>
      </c>
      <c r="M64" s="193">
        <v>8</v>
      </c>
      <c r="N64" s="193">
        <v>8</v>
      </c>
      <c r="O64" s="193">
        <v>8</v>
      </c>
      <c r="P64" s="193">
        <v>8</v>
      </c>
      <c r="Q64" s="193"/>
      <c r="R64" s="193">
        <v>8</v>
      </c>
      <c r="S64" s="193">
        <v>8</v>
      </c>
      <c r="T64" s="193">
        <v>8</v>
      </c>
      <c r="U64" s="193">
        <v>8</v>
      </c>
      <c r="V64" s="193">
        <v>8</v>
      </c>
      <c r="W64" s="193">
        <v>8</v>
      </c>
      <c r="X64" s="193"/>
      <c r="Y64" s="193">
        <v>8</v>
      </c>
      <c r="Z64" s="193">
        <v>8</v>
      </c>
      <c r="AA64" s="193">
        <v>8</v>
      </c>
      <c r="AB64" s="193">
        <v>8</v>
      </c>
      <c r="AC64" s="193">
        <v>8</v>
      </c>
      <c r="AD64" s="193">
        <v>8</v>
      </c>
      <c r="AE64" s="193"/>
      <c r="AF64" s="193">
        <v>8</v>
      </c>
      <c r="AG64" s="193">
        <v>8</v>
      </c>
      <c r="AH64" s="193">
        <v>8</v>
      </c>
      <c r="AI64" s="193"/>
      <c r="AJ64" s="193"/>
      <c r="AK64" s="378">
        <f t="shared" ref="AK64" si="43">((SUM(F64:AJ64))/8)-(SUMIF($F$6:$AJ$6,"C.Nhật",F64:AJ64)/8)</f>
        <v>25</v>
      </c>
      <c r="AL64" s="378">
        <f t="shared" ref="AL64" si="44">SUM(F65:AJ65)/8*1.5</f>
        <v>0</v>
      </c>
      <c r="AM64" s="380">
        <f t="shared" si="36"/>
        <v>0</v>
      </c>
      <c r="AN64" s="382">
        <f t="shared" si="17"/>
        <v>25</v>
      </c>
      <c r="AO64" s="404">
        <v>0</v>
      </c>
      <c r="AP64" s="398"/>
      <c r="AQ64" s="398"/>
      <c r="AR64" s="398"/>
      <c r="AS64" s="396"/>
      <c r="AT64" s="287"/>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c r="AH65" s="194"/>
      <c r="AI65" s="194"/>
      <c r="AJ65" s="194"/>
      <c r="AK65" s="379"/>
      <c r="AL65" s="379"/>
      <c r="AM65" s="381"/>
      <c r="AN65" s="383"/>
      <c r="AO65" s="405"/>
      <c r="AP65" s="399"/>
      <c r="AQ65" s="399"/>
      <c r="AR65" s="399"/>
      <c r="AS65" s="397"/>
      <c r="AT65" s="287"/>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205" customFormat="1" ht="12.75">
      <c r="A66" s="195"/>
      <c r="B66" s="196"/>
      <c r="C66" s="197"/>
      <c r="D66" s="198"/>
      <c r="E66" s="197"/>
      <c r="F66" s="199"/>
      <c r="G66" s="199"/>
      <c r="H66" s="200"/>
      <c r="I66" s="200"/>
      <c r="J66" s="201"/>
      <c r="K66" s="199"/>
      <c r="L66" s="200"/>
      <c r="M66" s="199"/>
      <c r="N66" s="199"/>
      <c r="O66" s="199"/>
      <c r="P66" s="199"/>
      <c r="Q66" s="200"/>
      <c r="R66" s="199"/>
      <c r="S66" s="199"/>
      <c r="T66" s="201"/>
      <c r="U66" s="199"/>
      <c r="V66" s="199"/>
      <c r="W66" s="199"/>
      <c r="X66" s="196"/>
      <c r="Y66" s="199"/>
      <c r="Z66" s="199"/>
      <c r="AA66" s="199"/>
      <c r="AB66" s="199"/>
      <c r="AC66" s="199"/>
      <c r="AD66" s="200"/>
      <c r="AE66" s="199"/>
      <c r="AF66" s="199"/>
      <c r="AG66" s="199"/>
      <c r="AH66" s="199"/>
      <c r="AI66" s="199"/>
      <c r="AJ66" s="199"/>
      <c r="AK66" s="197"/>
      <c r="AL66" s="197"/>
      <c r="AM66" s="202"/>
      <c r="AN66" s="203"/>
      <c r="AO66" s="203"/>
      <c r="AP66" s="203"/>
      <c r="AQ66" s="203"/>
      <c r="AR66" s="203"/>
      <c r="AS66" s="197"/>
      <c r="AT66" s="204"/>
    </row>
    <row r="67" spans="1:91" s="205" customFormat="1" ht="12.75">
      <c r="A67" s="195"/>
      <c r="B67" s="196"/>
      <c r="C67" s="206" t="s">
        <v>14</v>
      </c>
      <c r="D67" s="198"/>
      <c r="E67" s="197"/>
      <c r="F67" s="199"/>
      <c r="G67" s="199"/>
      <c r="H67" s="200"/>
      <c r="I67" s="200"/>
      <c r="J67" s="201"/>
      <c r="K67" s="199"/>
      <c r="L67" s="200"/>
      <c r="M67" s="199"/>
      <c r="N67" s="199"/>
      <c r="O67" s="199"/>
      <c r="P67" s="199"/>
      <c r="Q67" s="200"/>
      <c r="R67" s="199"/>
      <c r="S67" s="199"/>
      <c r="T67" s="201"/>
      <c r="U67" s="199"/>
      <c r="V67" s="199"/>
      <c r="W67" s="199"/>
      <c r="X67" s="196"/>
      <c r="Y67" s="199"/>
      <c r="Z67" s="199"/>
      <c r="AA67" s="199"/>
      <c r="AB67" s="199"/>
      <c r="AC67" s="199"/>
      <c r="AD67" s="200"/>
      <c r="AE67" s="199"/>
      <c r="AF67" s="199"/>
      <c r="AG67" s="199"/>
      <c r="AH67" s="199"/>
      <c r="AI67" s="199"/>
      <c r="AJ67" s="199"/>
      <c r="AK67" s="197"/>
      <c r="AL67" s="197"/>
      <c r="AM67" s="202"/>
      <c r="AN67" s="203"/>
      <c r="AO67" s="203"/>
      <c r="AP67" s="203"/>
      <c r="AQ67" s="203"/>
      <c r="AR67" s="203"/>
      <c r="AS67" s="197"/>
      <c r="AT67" s="204"/>
    </row>
    <row r="68" spans="1:91" s="205" customFormat="1" ht="12.7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204"/>
    </row>
    <row r="69" spans="1:91" s="210" customFormat="1" ht="15" customHeight="1">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91" s="210" customFormat="1" ht="11.2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197"/>
    </row>
    <row r="71" spans="1:91" s="210" customFormat="1" ht="11.25">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6"/>
      <c r="B72" s="206"/>
      <c r="C72" s="195"/>
      <c r="D72" s="211"/>
      <c r="E72" s="212"/>
      <c r="F72" s="201"/>
      <c r="G72" s="213"/>
      <c r="H72" s="200"/>
      <c r="I72" s="200"/>
      <c r="J72" s="200"/>
      <c r="K72" s="213"/>
      <c r="L72" s="200"/>
      <c r="M72" s="213"/>
      <c r="N72" s="213"/>
      <c r="O72" s="213"/>
      <c r="P72" s="213"/>
      <c r="Q72" s="200"/>
      <c r="R72" s="201"/>
      <c r="S72" s="213"/>
      <c r="T72" s="213"/>
      <c r="U72" s="200"/>
      <c r="V72" s="213"/>
      <c r="W72" s="213"/>
      <c r="X72" s="200"/>
      <c r="Y72" s="213"/>
      <c r="Z72" s="213"/>
      <c r="AA72" s="213"/>
      <c r="AB72" s="213"/>
      <c r="AC72" s="213"/>
      <c r="AD72" s="200"/>
      <c r="AE72" s="213"/>
      <c r="AF72" s="213"/>
      <c r="AG72" s="213"/>
      <c r="AH72" s="213"/>
      <c r="AI72" s="213"/>
      <c r="AJ72" s="213"/>
      <c r="AK72" s="212"/>
      <c r="AM72" s="214"/>
      <c r="AN72" s="206"/>
      <c r="AO72" s="206"/>
      <c r="AP72" s="206"/>
      <c r="AQ72" s="206"/>
      <c r="AR72" s="206"/>
      <c r="AS72" s="195"/>
      <c r="AT72" s="197"/>
    </row>
    <row r="73" spans="1:91" s="210" customFormat="1" ht="12.75">
      <c r="A73" s="171"/>
      <c r="B73" s="171" t="s">
        <v>0</v>
      </c>
      <c r="C73" s="171"/>
      <c r="D73" s="215"/>
      <c r="E73" s="171"/>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K73" s="171"/>
      <c r="AL73" s="171"/>
      <c r="AM73" s="218"/>
      <c r="AN73" s="171"/>
      <c r="AO73" s="171"/>
      <c r="AP73" s="171"/>
      <c r="AQ73" s="171"/>
      <c r="AR73" s="171"/>
      <c r="AS73" s="171"/>
      <c r="AT73" s="197"/>
    </row>
    <row r="74" spans="1:91" s="210" customFormat="1" ht="12.75">
      <c r="A74" s="171"/>
      <c r="B74" s="171"/>
      <c r="C74" s="171" t="s">
        <v>48</v>
      </c>
      <c r="D74" s="215"/>
      <c r="E74" s="171"/>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K74" s="171"/>
      <c r="AL74" s="171"/>
      <c r="AM74" s="218"/>
      <c r="AN74" s="171"/>
      <c r="AO74" s="171"/>
      <c r="AP74" s="171"/>
      <c r="AQ74" s="171"/>
      <c r="AR74" s="171"/>
      <c r="AS74" s="171"/>
      <c r="AT74" s="195"/>
    </row>
    <row r="75" spans="1:91" s="171" customFormat="1" ht="15" customHeight="1">
      <c r="C75" s="171" t="s">
        <v>49</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91" s="171" customFormat="1" ht="15" customHeight="1">
      <c r="C76" s="171" t="s">
        <v>50</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91" s="171" customFormat="1" ht="15" customHeight="1">
      <c r="C77" s="171" t="s">
        <v>51</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52</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53</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54</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55</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56</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8" spans="1:90" ht="20.25">
      <c r="A88" s="161" t="str">
        <f>$A$1</f>
        <v>Công ty TNHH Hải sản An Lạc</v>
      </c>
      <c r="B88" s="64"/>
      <c r="C88" s="64"/>
      <c r="D88" s="68"/>
      <c r="E88" s="64"/>
      <c r="F88" s="68"/>
      <c r="G88" s="68"/>
      <c r="H88" s="68"/>
      <c r="I88" s="68"/>
      <c r="J88" s="68"/>
      <c r="K88" s="139"/>
      <c r="L88" s="139"/>
      <c r="M88" s="139"/>
      <c r="N88" s="139"/>
      <c r="O88" s="139"/>
      <c r="P88" s="139"/>
      <c r="Q88" s="139"/>
      <c r="R88" s="139"/>
      <c r="S88" s="66" t="str">
        <f>S1</f>
        <v>BẢNG CHẤM CÔNG THÁNG 04 NĂM 2015</v>
      </c>
      <c r="T88" s="139"/>
      <c r="U88" s="139"/>
      <c r="V88" s="139"/>
      <c r="W88" s="139"/>
      <c r="X88" s="139"/>
      <c r="Y88" s="139"/>
      <c r="Z88" s="139"/>
      <c r="AA88" s="139"/>
      <c r="AB88" s="139"/>
      <c r="AC88" s="139"/>
      <c r="AD88" s="139"/>
      <c r="AE88" s="139"/>
      <c r="AF88" s="139"/>
      <c r="AG88" s="139"/>
      <c r="AH88" s="139"/>
      <c r="AI88" s="139"/>
      <c r="AJ88" s="139"/>
      <c r="AK88" s="65"/>
      <c r="AL88" s="65"/>
      <c r="AM88" s="411" t="s">
        <v>154</v>
      </c>
      <c r="AN88" s="412"/>
      <c r="AO88" s="412"/>
      <c r="AP88" s="412"/>
      <c r="AQ88" s="412"/>
      <c r="AR88" s="412"/>
      <c r="AS88" s="413"/>
      <c r="AT88" s="67"/>
    </row>
    <row r="89" spans="1:90" ht="20.25">
      <c r="A89" s="161" t="str">
        <f>$A$2</f>
        <v>Địa chỉ: Lô A14, đường 4A, KCN Hải Sơn, Đức Hòa, Long An</v>
      </c>
      <c r="B89" s="68"/>
      <c r="C89" s="68"/>
      <c r="D89" s="68"/>
      <c r="E89" s="68"/>
      <c r="F89" s="68"/>
      <c r="G89" s="68"/>
      <c r="H89" s="68"/>
      <c r="I89" s="68"/>
      <c r="J89" s="68"/>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65"/>
      <c r="AL89" s="65"/>
      <c r="AM89" s="114"/>
      <c r="AN89" s="69"/>
      <c r="AO89" s="69"/>
      <c r="AP89" s="69"/>
      <c r="AQ89" s="69"/>
      <c r="AR89" s="69"/>
      <c r="AS89" s="113"/>
      <c r="AT89" s="113"/>
    </row>
    <row r="90" spans="1:90" ht="21" customHeight="1">
      <c r="A90" s="161" t="str">
        <f>$A$3</f>
        <v>MST: 1100878093</v>
      </c>
      <c r="B90" s="70"/>
      <c r="C90" s="70"/>
      <c r="D90" s="71"/>
      <c r="E90" s="71"/>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65"/>
      <c r="AL90" s="65"/>
      <c r="AM90" s="114"/>
      <c r="AN90" s="67"/>
      <c r="AO90" s="67"/>
      <c r="AP90" s="67"/>
      <c r="AQ90" s="67"/>
      <c r="AR90" s="67"/>
      <c r="AS90" s="72"/>
      <c r="AT90" s="72"/>
    </row>
    <row r="91" spans="1:90" ht="14.25" customHeight="1">
      <c r="A91" s="73"/>
      <c r="B91" s="73"/>
      <c r="C91" s="149"/>
      <c r="D91" s="74"/>
      <c r="E91" s="75">
        <f>$E$4</f>
        <v>42095</v>
      </c>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7"/>
      <c r="AI91" s="77"/>
      <c r="AJ91" s="77"/>
      <c r="AK91" s="73"/>
      <c r="AL91" s="73"/>
      <c r="AM91" s="115"/>
      <c r="AN91" s="73"/>
      <c r="AO91" s="73"/>
      <c r="AP91" s="73"/>
      <c r="AQ91" s="73"/>
      <c r="AR91" s="73"/>
      <c r="AS91" s="73"/>
      <c r="AT91" s="120"/>
    </row>
    <row r="92" spans="1:90" s="78" customFormat="1" ht="18.75" customHeight="1">
      <c r="A92" s="406" t="s">
        <v>29</v>
      </c>
      <c r="B92" s="406" t="s">
        <v>3</v>
      </c>
      <c r="C92" s="406" t="s">
        <v>1</v>
      </c>
      <c r="D92" s="402" t="s">
        <v>30</v>
      </c>
      <c r="E92" s="406" t="s">
        <v>31</v>
      </c>
      <c r="F92" s="137">
        <f>+E91</f>
        <v>42095</v>
      </c>
      <c r="G92" s="137">
        <f t="shared" ref="G92:AI92" si="45">F92+1</f>
        <v>42096</v>
      </c>
      <c r="H92" s="137">
        <f t="shared" si="45"/>
        <v>42097</v>
      </c>
      <c r="I92" s="137">
        <f t="shared" si="45"/>
        <v>42098</v>
      </c>
      <c r="J92" s="137">
        <f t="shared" si="45"/>
        <v>42099</v>
      </c>
      <c r="K92" s="137">
        <f t="shared" si="45"/>
        <v>42100</v>
      </c>
      <c r="L92" s="137">
        <f t="shared" si="45"/>
        <v>42101</v>
      </c>
      <c r="M92" s="137">
        <f t="shared" si="45"/>
        <v>42102</v>
      </c>
      <c r="N92" s="137">
        <f t="shared" si="45"/>
        <v>42103</v>
      </c>
      <c r="O92" s="137">
        <f t="shared" si="45"/>
        <v>42104</v>
      </c>
      <c r="P92" s="137">
        <f t="shared" si="45"/>
        <v>42105</v>
      </c>
      <c r="Q92" s="137">
        <f t="shared" si="45"/>
        <v>42106</v>
      </c>
      <c r="R92" s="137">
        <f t="shared" si="45"/>
        <v>42107</v>
      </c>
      <c r="S92" s="137">
        <f t="shared" si="45"/>
        <v>42108</v>
      </c>
      <c r="T92" s="137">
        <f t="shared" si="45"/>
        <v>42109</v>
      </c>
      <c r="U92" s="137">
        <f t="shared" si="45"/>
        <v>42110</v>
      </c>
      <c r="V92" s="137">
        <f t="shared" si="45"/>
        <v>42111</v>
      </c>
      <c r="W92" s="137">
        <f t="shared" si="45"/>
        <v>42112</v>
      </c>
      <c r="X92" s="137">
        <f t="shared" si="45"/>
        <v>42113</v>
      </c>
      <c r="Y92" s="137">
        <f t="shared" si="45"/>
        <v>42114</v>
      </c>
      <c r="Z92" s="137">
        <f t="shared" si="45"/>
        <v>42115</v>
      </c>
      <c r="AA92" s="137">
        <f t="shared" si="45"/>
        <v>42116</v>
      </c>
      <c r="AB92" s="137">
        <f t="shared" si="45"/>
        <v>42117</v>
      </c>
      <c r="AC92" s="137">
        <f t="shared" si="45"/>
        <v>42118</v>
      </c>
      <c r="AD92" s="137">
        <f t="shared" si="45"/>
        <v>42119</v>
      </c>
      <c r="AE92" s="137">
        <f t="shared" si="45"/>
        <v>42120</v>
      </c>
      <c r="AF92" s="137">
        <f t="shared" si="45"/>
        <v>42121</v>
      </c>
      <c r="AG92" s="137">
        <f t="shared" si="45"/>
        <v>42122</v>
      </c>
      <c r="AH92" s="137">
        <f>AG92+1</f>
        <v>42123</v>
      </c>
      <c r="AI92" s="137">
        <f t="shared" si="45"/>
        <v>42124</v>
      </c>
      <c r="AJ92" s="137"/>
      <c r="AK92" s="408" t="s">
        <v>15</v>
      </c>
      <c r="AL92" s="409"/>
      <c r="AM92" s="410"/>
      <c r="AN92" s="400" t="s">
        <v>47</v>
      </c>
      <c r="AO92" s="400" t="s">
        <v>43</v>
      </c>
      <c r="AP92" s="400" t="s">
        <v>44</v>
      </c>
      <c r="AQ92" s="400" t="s">
        <v>45</v>
      </c>
      <c r="AR92" s="400" t="s">
        <v>46</v>
      </c>
      <c r="AS92" s="402" t="s">
        <v>11</v>
      </c>
      <c r="AT92" s="395"/>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47.25" customHeight="1">
      <c r="A93" s="403"/>
      <c r="B93" s="403"/>
      <c r="C93" s="403"/>
      <c r="D93" s="403"/>
      <c r="E93" s="407"/>
      <c r="F93" s="138" t="str">
        <f>CHOOSE(WEEKDAY(F92),"C.Nhật","T.Hai","T.Ba","T.Tư","T.Năm","T.Sáu","T.Bảy")</f>
        <v>T.Tư</v>
      </c>
      <c r="G93" s="138" t="str">
        <f t="shared" ref="G93:AI93" si="46">CHOOSE(WEEKDAY(G92),"C.Nhật","T.Hai","T.Ba","T.Tư","T.Năm","T.Sáu","T.Bảy")</f>
        <v>T.Năm</v>
      </c>
      <c r="H93" s="138" t="str">
        <f t="shared" si="46"/>
        <v>T.Sáu</v>
      </c>
      <c r="I93" s="138" t="str">
        <f t="shared" si="46"/>
        <v>T.Bảy</v>
      </c>
      <c r="J93" s="138" t="str">
        <f t="shared" si="46"/>
        <v>C.Nhật</v>
      </c>
      <c r="K93" s="138" t="str">
        <f t="shared" si="46"/>
        <v>T.Hai</v>
      </c>
      <c r="L93" s="138" t="str">
        <f t="shared" si="46"/>
        <v>T.Ba</v>
      </c>
      <c r="M93" s="138" t="str">
        <f t="shared" si="46"/>
        <v>T.Tư</v>
      </c>
      <c r="N93" s="138" t="str">
        <f t="shared" si="46"/>
        <v>T.Năm</v>
      </c>
      <c r="O93" s="138" t="str">
        <f t="shared" si="46"/>
        <v>T.Sáu</v>
      </c>
      <c r="P93" s="138" t="str">
        <f t="shared" si="46"/>
        <v>T.Bảy</v>
      </c>
      <c r="Q93" s="138" t="str">
        <f t="shared" si="46"/>
        <v>C.Nhật</v>
      </c>
      <c r="R93" s="138" t="str">
        <f t="shared" si="46"/>
        <v>T.Hai</v>
      </c>
      <c r="S93" s="138" t="str">
        <f t="shared" si="46"/>
        <v>T.Ba</v>
      </c>
      <c r="T93" s="138" t="str">
        <f t="shared" si="46"/>
        <v>T.Tư</v>
      </c>
      <c r="U93" s="138" t="str">
        <f t="shared" si="46"/>
        <v>T.Năm</v>
      </c>
      <c r="V93" s="138" t="str">
        <f t="shared" si="46"/>
        <v>T.Sáu</v>
      </c>
      <c r="W93" s="138" t="str">
        <f t="shared" si="46"/>
        <v>T.Bảy</v>
      </c>
      <c r="X93" s="138" t="str">
        <f t="shared" si="46"/>
        <v>C.Nhật</v>
      </c>
      <c r="Y93" s="138" t="str">
        <f t="shared" si="46"/>
        <v>T.Hai</v>
      </c>
      <c r="Z93" s="138" t="str">
        <f t="shared" si="46"/>
        <v>T.Ba</v>
      </c>
      <c r="AA93" s="138" t="str">
        <f t="shared" si="46"/>
        <v>T.Tư</v>
      </c>
      <c r="AB93" s="138" t="str">
        <f t="shared" si="46"/>
        <v>T.Năm</v>
      </c>
      <c r="AC93" s="138" t="str">
        <f t="shared" si="46"/>
        <v>T.Sáu</v>
      </c>
      <c r="AD93" s="138" t="str">
        <f t="shared" si="46"/>
        <v>T.Bảy</v>
      </c>
      <c r="AE93" s="138" t="str">
        <f t="shared" si="46"/>
        <v>C.Nhật</v>
      </c>
      <c r="AF93" s="138" t="str">
        <f t="shared" si="46"/>
        <v>T.Hai</v>
      </c>
      <c r="AG93" s="138" t="str">
        <f t="shared" si="46"/>
        <v>T.Ba</v>
      </c>
      <c r="AH93" s="138" t="str">
        <f t="shared" si="46"/>
        <v>T.Tư</v>
      </c>
      <c r="AI93" s="138" t="str">
        <f t="shared" si="46"/>
        <v>T.Năm</v>
      </c>
      <c r="AJ93" s="138"/>
      <c r="AK93" s="112" t="s">
        <v>16</v>
      </c>
      <c r="AL93" s="112" t="s">
        <v>32</v>
      </c>
      <c r="AM93" s="116" t="s">
        <v>17</v>
      </c>
      <c r="AN93" s="401"/>
      <c r="AO93" s="401"/>
      <c r="AP93" s="401"/>
      <c r="AQ93" s="401"/>
      <c r="AR93" s="401"/>
      <c r="AS93" s="403"/>
      <c r="AT93" s="395"/>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2.75" customHeight="1">
      <c r="A94" s="151">
        <v>1</v>
      </c>
      <c r="B94" s="151">
        <v>2</v>
      </c>
      <c r="C94" s="151">
        <v>3</v>
      </c>
      <c r="D94" s="151">
        <v>4</v>
      </c>
      <c r="E94" s="151">
        <v>5</v>
      </c>
      <c r="F94" s="151">
        <v>6</v>
      </c>
      <c r="G94" s="151">
        <v>7</v>
      </c>
      <c r="H94" s="151">
        <v>8</v>
      </c>
      <c r="I94" s="151">
        <v>9</v>
      </c>
      <c r="J94" s="151">
        <v>10</v>
      </c>
      <c r="K94" s="151">
        <v>11</v>
      </c>
      <c r="L94" s="151">
        <v>12</v>
      </c>
      <c r="M94" s="151">
        <v>13</v>
      </c>
      <c r="N94" s="151">
        <v>14</v>
      </c>
      <c r="O94" s="151">
        <v>15</v>
      </c>
      <c r="P94" s="151">
        <v>16</v>
      </c>
      <c r="Q94" s="151">
        <v>17</v>
      </c>
      <c r="R94" s="151">
        <v>18</v>
      </c>
      <c r="S94" s="151">
        <v>19</v>
      </c>
      <c r="T94" s="151">
        <v>20</v>
      </c>
      <c r="U94" s="151">
        <v>21</v>
      </c>
      <c r="V94" s="151">
        <v>22</v>
      </c>
      <c r="W94" s="151">
        <v>23</v>
      </c>
      <c r="X94" s="151">
        <v>24</v>
      </c>
      <c r="Y94" s="151">
        <v>25</v>
      </c>
      <c r="Z94" s="151">
        <v>26</v>
      </c>
      <c r="AA94" s="151">
        <v>27</v>
      </c>
      <c r="AB94" s="151">
        <v>28</v>
      </c>
      <c r="AC94" s="151">
        <v>29</v>
      </c>
      <c r="AD94" s="151">
        <v>30</v>
      </c>
      <c r="AE94" s="151">
        <v>31</v>
      </c>
      <c r="AF94" s="151">
        <v>32</v>
      </c>
      <c r="AG94" s="151">
        <v>33</v>
      </c>
      <c r="AH94" s="151">
        <v>34</v>
      </c>
      <c r="AI94" s="151">
        <v>35</v>
      </c>
      <c r="AJ94" s="151"/>
      <c r="AK94" s="151">
        <v>37</v>
      </c>
      <c r="AL94" s="151">
        <v>38</v>
      </c>
      <c r="AM94" s="151">
        <v>39</v>
      </c>
      <c r="AN94" s="151">
        <v>40</v>
      </c>
      <c r="AO94" s="151">
        <v>41</v>
      </c>
      <c r="AP94" s="151">
        <v>42</v>
      </c>
      <c r="AQ94" s="151">
        <v>43</v>
      </c>
      <c r="AR94" s="151">
        <v>44</v>
      </c>
      <c r="AS94" s="151">
        <v>45</v>
      </c>
      <c r="AT94" s="286"/>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v>1</v>
      </c>
      <c r="B95" s="386" t="s">
        <v>96</v>
      </c>
      <c r="C95" s="374" t="str">
        <f>VLOOKUP(B95,DS,2,0)</f>
        <v xml:space="preserve"> Lâm Thị Mộng Kiều </v>
      </c>
      <c r="D95" s="376" t="str">
        <f>VLOOKUP(B95,DS,3,0)</f>
        <v>Công nhân</v>
      </c>
      <c r="E95" s="79" t="s">
        <v>33</v>
      </c>
      <c r="F95" s="193">
        <v>8</v>
      </c>
      <c r="G95" s="193">
        <v>8</v>
      </c>
      <c r="H95" s="193">
        <v>8</v>
      </c>
      <c r="I95" s="193">
        <v>8</v>
      </c>
      <c r="J95" s="193"/>
      <c r="K95" s="193">
        <v>8</v>
      </c>
      <c r="L95" s="193">
        <v>8</v>
      </c>
      <c r="M95" s="193">
        <v>8</v>
      </c>
      <c r="N95" s="193">
        <v>8</v>
      </c>
      <c r="O95" s="193">
        <v>8</v>
      </c>
      <c r="P95" s="193">
        <v>8</v>
      </c>
      <c r="Q95" s="193"/>
      <c r="R95" s="193">
        <v>8</v>
      </c>
      <c r="S95" s="193">
        <v>8</v>
      </c>
      <c r="T95" s="193">
        <v>8</v>
      </c>
      <c r="U95" s="193">
        <v>8</v>
      </c>
      <c r="V95" s="193">
        <v>8</v>
      </c>
      <c r="W95" s="193">
        <v>8</v>
      </c>
      <c r="X95" s="193"/>
      <c r="Y95" s="193">
        <v>8</v>
      </c>
      <c r="Z95" s="193">
        <v>8</v>
      </c>
      <c r="AA95" s="193">
        <v>8</v>
      </c>
      <c r="AB95" s="193">
        <v>8</v>
      </c>
      <c r="AC95" s="193">
        <v>8</v>
      </c>
      <c r="AD95" s="193">
        <v>8</v>
      </c>
      <c r="AE95" s="193"/>
      <c r="AF95" s="193">
        <v>8</v>
      </c>
      <c r="AG95" s="193">
        <v>8</v>
      </c>
      <c r="AH95" s="193">
        <v>8</v>
      </c>
      <c r="AI95" s="193"/>
      <c r="AJ95" s="80"/>
      <c r="AK95" s="378">
        <f t="shared" ref="AK95" si="47">((SUM(F95:AJ95))/8)-(SUMIF($F$6:$AJ$6,"C.Nhật",F95:AJ95)/8)</f>
        <v>25</v>
      </c>
      <c r="AL95" s="378">
        <f t="shared" ref="AL95" si="48">SUM(F96:AJ96)/8*1.5</f>
        <v>0</v>
      </c>
      <c r="AM95" s="380">
        <f t="shared" ref="AM95" si="49">SUMIF($F$6:$AJ$6,"C.Nhật",$F95:$AJ96)/8*2</f>
        <v>0</v>
      </c>
      <c r="AN95" s="382">
        <f t="shared" ref="AN95:AN157" si="50">SUM(AK95:AM96)</f>
        <v>25</v>
      </c>
      <c r="AO95" s="384">
        <v>0</v>
      </c>
      <c r="AP95" s="382"/>
      <c r="AQ95" s="382"/>
      <c r="AR95" s="382"/>
      <c r="AS95" s="372"/>
      <c r="AT95" s="286"/>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82"/>
      <c r="AK96" s="379"/>
      <c r="AL96" s="379"/>
      <c r="AM96" s="381"/>
      <c r="AN96" s="383"/>
      <c r="AO96" s="385"/>
      <c r="AP96" s="383"/>
      <c r="AQ96" s="383"/>
      <c r="AR96" s="383"/>
      <c r="AS96" s="373"/>
      <c r="AT96" s="286"/>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2</v>
      </c>
      <c r="B97" s="386" t="s">
        <v>97</v>
      </c>
      <c r="C97" s="374" t="str">
        <f>VLOOKUP(B97,DS,2,0)</f>
        <v>Huỳnh Thị Hường</v>
      </c>
      <c r="D97" s="376" t="str">
        <f>VLOOKUP(B97,DS,3,0)</f>
        <v>Công nhân</v>
      </c>
      <c r="E97" s="79" t="s">
        <v>33</v>
      </c>
      <c r="F97" s="193">
        <v>8</v>
      </c>
      <c r="G97" s="193">
        <v>8</v>
      </c>
      <c r="H97" s="193">
        <v>8</v>
      </c>
      <c r="I97" s="193">
        <v>8</v>
      </c>
      <c r="J97" s="193"/>
      <c r="K97" s="193">
        <v>8</v>
      </c>
      <c r="L97" s="193">
        <v>8</v>
      </c>
      <c r="M97" s="193">
        <v>8</v>
      </c>
      <c r="N97" s="193">
        <v>8</v>
      </c>
      <c r="O97" s="193">
        <v>8</v>
      </c>
      <c r="P97" s="193">
        <v>8</v>
      </c>
      <c r="Q97" s="193"/>
      <c r="R97" s="193">
        <v>8</v>
      </c>
      <c r="S97" s="193">
        <v>8</v>
      </c>
      <c r="T97" s="193">
        <v>8</v>
      </c>
      <c r="U97" s="193">
        <v>8</v>
      </c>
      <c r="V97" s="193">
        <v>8</v>
      </c>
      <c r="W97" s="193">
        <v>8</v>
      </c>
      <c r="X97" s="193"/>
      <c r="Y97" s="193">
        <v>8</v>
      </c>
      <c r="Z97" s="193">
        <v>8</v>
      </c>
      <c r="AA97" s="193">
        <v>8</v>
      </c>
      <c r="AB97" s="193">
        <v>8</v>
      </c>
      <c r="AC97" s="193">
        <v>8</v>
      </c>
      <c r="AD97" s="193">
        <v>8</v>
      </c>
      <c r="AE97" s="193"/>
      <c r="AF97" s="193">
        <v>8</v>
      </c>
      <c r="AG97" s="193">
        <v>8</v>
      </c>
      <c r="AH97" s="193">
        <v>8</v>
      </c>
      <c r="AI97" s="193"/>
      <c r="AJ97" s="80"/>
      <c r="AK97" s="378">
        <f t="shared" ref="AK97" si="51">((SUM(F97:AJ97))/8)-(SUMIF($F$6:$AJ$6,"C.Nhật",F97:AJ97)/8)</f>
        <v>25</v>
      </c>
      <c r="AL97" s="378">
        <f t="shared" ref="AL97" si="52">SUM(F98:AJ98)/8*1.5</f>
        <v>0</v>
      </c>
      <c r="AM97" s="380">
        <f t="shared" ref="AM97" si="53">SUMIF($F$6:$AJ$6,"C.Nhật",$F97:$AJ98)/8*2</f>
        <v>0</v>
      </c>
      <c r="AN97" s="382">
        <f t="shared" si="50"/>
        <v>25</v>
      </c>
      <c r="AO97" s="384">
        <v>0</v>
      </c>
      <c r="AP97" s="382"/>
      <c r="AQ97" s="382"/>
      <c r="AR97" s="382"/>
      <c r="AS97" s="372"/>
      <c r="AT97" s="286"/>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82"/>
      <c r="AK98" s="379"/>
      <c r="AL98" s="379"/>
      <c r="AM98" s="381"/>
      <c r="AN98" s="383"/>
      <c r="AO98" s="385"/>
      <c r="AP98" s="383"/>
      <c r="AQ98" s="383"/>
      <c r="AR98" s="383"/>
      <c r="AS98" s="373"/>
      <c r="AT98" s="286"/>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3</v>
      </c>
      <c r="B99" s="386" t="s">
        <v>98</v>
      </c>
      <c r="C99" s="374" t="str">
        <f>VLOOKUP(B99,DS,2,0)</f>
        <v>Nguyễn Thị Rong</v>
      </c>
      <c r="D99" s="376" t="str">
        <f>VLOOKUP(B99,DS,3,0)</f>
        <v>Công nhân</v>
      </c>
      <c r="E99" s="79" t="s">
        <v>33</v>
      </c>
      <c r="F99" s="193">
        <v>8</v>
      </c>
      <c r="G99" s="193">
        <v>8</v>
      </c>
      <c r="H99" s="193">
        <v>8</v>
      </c>
      <c r="I99" s="193">
        <v>8</v>
      </c>
      <c r="J99" s="193"/>
      <c r="K99" s="193">
        <v>8</v>
      </c>
      <c r="L99" s="193">
        <v>8</v>
      </c>
      <c r="M99" s="193">
        <v>8</v>
      </c>
      <c r="N99" s="193">
        <v>8</v>
      </c>
      <c r="O99" s="193">
        <v>8</v>
      </c>
      <c r="P99" s="193">
        <v>8</v>
      </c>
      <c r="Q99" s="193"/>
      <c r="R99" s="193">
        <v>8</v>
      </c>
      <c r="S99" s="193">
        <v>8</v>
      </c>
      <c r="T99" s="193">
        <v>8</v>
      </c>
      <c r="U99" s="193">
        <v>8</v>
      </c>
      <c r="V99" s="193">
        <v>8</v>
      </c>
      <c r="W99" s="193">
        <v>8</v>
      </c>
      <c r="X99" s="193"/>
      <c r="Y99" s="193">
        <v>8</v>
      </c>
      <c r="Z99" s="193">
        <v>8</v>
      </c>
      <c r="AA99" s="193">
        <v>8</v>
      </c>
      <c r="AB99" s="193">
        <v>8</v>
      </c>
      <c r="AC99" s="193">
        <v>8</v>
      </c>
      <c r="AD99" s="193">
        <v>8</v>
      </c>
      <c r="AE99" s="193"/>
      <c r="AF99" s="193">
        <v>8</v>
      </c>
      <c r="AG99" s="193">
        <v>8</v>
      </c>
      <c r="AH99" s="193">
        <v>8</v>
      </c>
      <c r="AI99" s="193"/>
      <c r="AJ99" s="80"/>
      <c r="AK99" s="378">
        <f t="shared" ref="AK99" si="54">((SUM(F99:AJ99))/8)-(SUMIF($F$6:$AJ$6,"C.Nhật",F99:AJ99)/8)</f>
        <v>25</v>
      </c>
      <c r="AL99" s="378">
        <f t="shared" ref="AL99" si="55">SUM(F100:AJ100)/8*1.5</f>
        <v>0</v>
      </c>
      <c r="AM99" s="380">
        <f t="shared" ref="AM99" si="56">SUMIF($F$6:$AJ$6,"C.Nhật",$F99:$AJ100)/8*2</f>
        <v>0</v>
      </c>
      <c r="AN99" s="382">
        <f t="shared" si="50"/>
        <v>25</v>
      </c>
      <c r="AO99" s="384">
        <v>0</v>
      </c>
      <c r="AP99" s="382"/>
      <c r="AQ99" s="382"/>
      <c r="AR99" s="382"/>
      <c r="AS99" s="372"/>
      <c r="AT99" s="286"/>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82"/>
      <c r="AK100" s="379"/>
      <c r="AL100" s="379"/>
      <c r="AM100" s="381"/>
      <c r="AN100" s="383"/>
      <c r="AO100" s="385"/>
      <c r="AP100" s="383"/>
      <c r="AQ100" s="383"/>
      <c r="AR100" s="383"/>
      <c r="AS100" s="373"/>
      <c r="AT100" s="286"/>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4</v>
      </c>
      <c r="B101" s="386" t="s">
        <v>99</v>
      </c>
      <c r="C101" s="374" t="str">
        <f>VLOOKUP(B101,DS,2,0)</f>
        <v>Sơn Thị Nil</v>
      </c>
      <c r="D101" s="376" t="str">
        <f>VLOOKUP(B101,DS,3,0)</f>
        <v>Công nhân</v>
      </c>
      <c r="E101" s="79" t="s">
        <v>33</v>
      </c>
      <c r="F101" s="193">
        <v>8</v>
      </c>
      <c r="G101" s="193">
        <v>8</v>
      </c>
      <c r="H101" s="193">
        <v>8</v>
      </c>
      <c r="I101" s="193">
        <v>8</v>
      </c>
      <c r="J101" s="193"/>
      <c r="K101" s="193">
        <v>8</v>
      </c>
      <c r="L101" s="193">
        <v>8</v>
      </c>
      <c r="M101" s="193">
        <v>8</v>
      </c>
      <c r="N101" s="193">
        <v>8</v>
      </c>
      <c r="O101" s="193">
        <v>8</v>
      </c>
      <c r="P101" s="193">
        <v>8</v>
      </c>
      <c r="Q101" s="193"/>
      <c r="R101" s="193">
        <v>8</v>
      </c>
      <c r="S101" s="193">
        <v>8</v>
      </c>
      <c r="T101" s="193">
        <v>8</v>
      </c>
      <c r="U101" s="193">
        <v>8</v>
      </c>
      <c r="V101" s="193">
        <v>8</v>
      </c>
      <c r="W101" s="193">
        <v>8</v>
      </c>
      <c r="X101" s="193"/>
      <c r="Y101" s="193">
        <v>8</v>
      </c>
      <c r="Z101" s="193">
        <v>8</v>
      </c>
      <c r="AA101" s="193">
        <v>8</v>
      </c>
      <c r="AB101" s="193">
        <v>8</v>
      </c>
      <c r="AC101" s="193">
        <v>8</v>
      </c>
      <c r="AD101" s="193">
        <v>8</v>
      </c>
      <c r="AE101" s="193"/>
      <c r="AF101" s="193">
        <v>8</v>
      </c>
      <c r="AG101" s="193">
        <v>8</v>
      </c>
      <c r="AH101" s="193">
        <v>8</v>
      </c>
      <c r="AI101" s="193"/>
      <c r="AJ101" s="80"/>
      <c r="AK101" s="378">
        <f t="shared" ref="AK101" si="57">((SUM(F101:AJ101))/8)-(SUMIF($F$6:$AJ$6,"C.Nhật",F101:AJ101)/8)</f>
        <v>25</v>
      </c>
      <c r="AL101" s="378">
        <f t="shared" ref="AL101" si="58">SUM(F102:AJ102)/8*1.5</f>
        <v>0</v>
      </c>
      <c r="AM101" s="380">
        <f t="shared" ref="AM101" si="59">SUMIF($F$6:$AJ$6,"C.Nhật",$F101:$AJ102)/8*2</f>
        <v>0</v>
      </c>
      <c r="AN101" s="382">
        <f t="shared" si="50"/>
        <v>25</v>
      </c>
      <c r="AO101" s="384">
        <v>0</v>
      </c>
      <c r="AP101" s="382"/>
      <c r="AQ101" s="382"/>
      <c r="AR101" s="382"/>
      <c r="AS101" s="372"/>
      <c r="AT101" s="286"/>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82"/>
      <c r="AK102" s="379"/>
      <c r="AL102" s="379"/>
      <c r="AM102" s="381"/>
      <c r="AN102" s="383"/>
      <c r="AO102" s="385"/>
      <c r="AP102" s="383"/>
      <c r="AQ102" s="383"/>
      <c r="AR102" s="383"/>
      <c r="AS102" s="373"/>
      <c r="AT102" s="286"/>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5</v>
      </c>
      <c r="B103" s="386" t="s">
        <v>100</v>
      </c>
      <c r="C103" s="374" t="str">
        <f>VLOOKUP(B103,DS,2,0)</f>
        <v>Huỳnh Thị Bé Tha</v>
      </c>
      <c r="D103" s="376" t="str">
        <f>VLOOKUP(B103,DS,3,0)</f>
        <v>Công nhân</v>
      </c>
      <c r="E103" s="79" t="s">
        <v>33</v>
      </c>
      <c r="F103" s="193">
        <v>8</v>
      </c>
      <c r="G103" s="193">
        <v>8</v>
      </c>
      <c r="H103" s="193">
        <v>8</v>
      </c>
      <c r="I103" s="193">
        <v>8</v>
      </c>
      <c r="J103" s="193"/>
      <c r="K103" s="193">
        <v>8</v>
      </c>
      <c r="L103" s="193">
        <v>8</v>
      </c>
      <c r="M103" s="193">
        <v>8</v>
      </c>
      <c r="N103" s="193">
        <v>8</v>
      </c>
      <c r="O103" s="193">
        <v>8</v>
      </c>
      <c r="P103" s="193">
        <v>8</v>
      </c>
      <c r="Q103" s="193"/>
      <c r="R103" s="193">
        <v>8</v>
      </c>
      <c r="S103" s="193">
        <v>8</v>
      </c>
      <c r="T103" s="193">
        <v>8</v>
      </c>
      <c r="U103" s="193">
        <v>8</v>
      </c>
      <c r="V103" s="193">
        <v>8</v>
      </c>
      <c r="W103" s="193">
        <v>8</v>
      </c>
      <c r="X103" s="193"/>
      <c r="Y103" s="193">
        <v>8</v>
      </c>
      <c r="Z103" s="193">
        <v>8</v>
      </c>
      <c r="AA103" s="193">
        <v>8</v>
      </c>
      <c r="AB103" s="193">
        <v>8</v>
      </c>
      <c r="AC103" s="193">
        <v>8</v>
      </c>
      <c r="AD103" s="193">
        <v>8</v>
      </c>
      <c r="AE103" s="193"/>
      <c r="AF103" s="193">
        <v>8</v>
      </c>
      <c r="AG103" s="193">
        <v>8</v>
      </c>
      <c r="AH103" s="193">
        <v>8</v>
      </c>
      <c r="AI103" s="193"/>
      <c r="AJ103" s="80"/>
      <c r="AK103" s="378">
        <f t="shared" ref="AK103" si="60">((SUM(F103:AJ103))/8)-(SUMIF($F$6:$AJ$6,"C.Nhật",F103:AJ103)/8)</f>
        <v>25</v>
      </c>
      <c r="AL103" s="378">
        <f t="shared" ref="AL103" si="61">SUM(F104:AJ104)/8*1.5</f>
        <v>0</v>
      </c>
      <c r="AM103" s="380">
        <f t="shared" ref="AM103" si="62">SUMIF($F$6:$AJ$6,"C.Nhật",$F103:$AJ104)/8*2</f>
        <v>0</v>
      </c>
      <c r="AN103" s="382">
        <f t="shared" si="50"/>
        <v>25</v>
      </c>
      <c r="AO103" s="384">
        <v>0</v>
      </c>
      <c r="AP103" s="382"/>
      <c r="AQ103" s="382"/>
      <c r="AR103" s="382"/>
      <c r="AS103" s="372"/>
      <c r="AT103" s="286"/>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82"/>
      <c r="AK104" s="379"/>
      <c r="AL104" s="379"/>
      <c r="AM104" s="381"/>
      <c r="AN104" s="383"/>
      <c r="AO104" s="385"/>
      <c r="AP104" s="383"/>
      <c r="AQ104" s="383"/>
      <c r="AR104" s="383"/>
      <c r="AS104" s="373"/>
      <c r="AT104" s="286"/>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6</v>
      </c>
      <c r="B105" s="386" t="s">
        <v>101</v>
      </c>
      <c r="C105" s="374" t="str">
        <f>VLOOKUP(B105,DS,2,0)</f>
        <v>Huỳnh Thị Bé Thi</v>
      </c>
      <c r="D105" s="376" t="str">
        <f>VLOOKUP(B105,DS,3,0)</f>
        <v>Công nhân</v>
      </c>
      <c r="E105" s="79" t="s">
        <v>33</v>
      </c>
      <c r="F105" s="193">
        <v>8</v>
      </c>
      <c r="G105" s="193">
        <v>8</v>
      </c>
      <c r="H105" s="193">
        <v>8</v>
      </c>
      <c r="I105" s="193">
        <v>8</v>
      </c>
      <c r="J105" s="193"/>
      <c r="K105" s="193">
        <v>8</v>
      </c>
      <c r="L105" s="193">
        <v>8</v>
      </c>
      <c r="M105" s="193">
        <v>8</v>
      </c>
      <c r="N105" s="193">
        <v>8</v>
      </c>
      <c r="O105" s="193">
        <v>8</v>
      </c>
      <c r="P105" s="193">
        <v>8</v>
      </c>
      <c r="Q105" s="193"/>
      <c r="R105" s="193">
        <v>8</v>
      </c>
      <c r="S105" s="193">
        <v>8</v>
      </c>
      <c r="T105" s="193">
        <v>8</v>
      </c>
      <c r="U105" s="193">
        <v>8</v>
      </c>
      <c r="V105" s="193">
        <v>8</v>
      </c>
      <c r="W105" s="193">
        <v>8</v>
      </c>
      <c r="X105" s="193"/>
      <c r="Y105" s="193">
        <v>8</v>
      </c>
      <c r="Z105" s="193">
        <v>8</v>
      </c>
      <c r="AA105" s="193">
        <v>8</v>
      </c>
      <c r="AB105" s="193">
        <v>8</v>
      </c>
      <c r="AC105" s="193">
        <v>8</v>
      </c>
      <c r="AD105" s="193">
        <v>8</v>
      </c>
      <c r="AE105" s="193"/>
      <c r="AF105" s="193">
        <v>8</v>
      </c>
      <c r="AG105" s="193">
        <v>8</v>
      </c>
      <c r="AH105" s="193">
        <v>8</v>
      </c>
      <c r="AI105" s="193"/>
      <c r="AJ105" s="80"/>
      <c r="AK105" s="378">
        <f t="shared" ref="AK105" si="63">((SUM(F105:AJ105))/8)-(SUMIF($F$6:$AJ$6,"C.Nhật",F105:AJ105)/8)</f>
        <v>25</v>
      </c>
      <c r="AL105" s="378">
        <f t="shared" ref="AL105" si="64">SUM(F106:AJ106)/8*1.5</f>
        <v>0</v>
      </c>
      <c r="AM105" s="380">
        <f t="shared" ref="AM105" si="65">SUMIF($F$6:$AJ$6,"C.Nhật",$F105:$AJ106)/8*2</f>
        <v>0</v>
      </c>
      <c r="AN105" s="382">
        <f t="shared" si="50"/>
        <v>25</v>
      </c>
      <c r="AO105" s="384">
        <v>0</v>
      </c>
      <c r="AP105" s="382"/>
      <c r="AQ105" s="382"/>
      <c r="AR105" s="382"/>
      <c r="AS105" s="372"/>
      <c r="AT105" s="286"/>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82"/>
      <c r="AK106" s="379"/>
      <c r="AL106" s="379"/>
      <c r="AM106" s="381"/>
      <c r="AN106" s="383"/>
      <c r="AO106" s="385"/>
      <c r="AP106" s="383"/>
      <c r="AQ106" s="383"/>
      <c r="AR106" s="383"/>
      <c r="AS106" s="373"/>
      <c r="AT106" s="286"/>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A105+1</f>
        <v>7</v>
      </c>
      <c r="B107" s="386" t="s">
        <v>102</v>
      </c>
      <c r="C107" s="374" t="str">
        <f>VLOOKUP(B107,DS,2,0)</f>
        <v>Nguyễn Thị Kim Hồng</v>
      </c>
      <c r="D107" s="376" t="str">
        <f>VLOOKUP(B107,DS,3,0)</f>
        <v>Công nhân</v>
      </c>
      <c r="E107" s="79" t="s">
        <v>33</v>
      </c>
      <c r="F107" s="193">
        <v>8</v>
      </c>
      <c r="G107" s="193">
        <v>8</v>
      </c>
      <c r="H107" s="193">
        <v>8</v>
      </c>
      <c r="I107" s="193">
        <v>8</v>
      </c>
      <c r="J107" s="193"/>
      <c r="K107" s="193">
        <v>8</v>
      </c>
      <c r="L107" s="193">
        <v>8</v>
      </c>
      <c r="M107" s="193">
        <v>8</v>
      </c>
      <c r="N107" s="193">
        <v>8</v>
      </c>
      <c r="O107" s="193">
        <v>8</v>
      </c>
      <c r="P107" s="193">
        <v>8</v>
      </c>
      <c r="Q107" s="193"/>
      <c r="R107" s="193">
        <v>8</v>
      </c>
      <c r="S107" s="193">
        <v>8</v>
      </c>
      <c r="T107" s="193">
        <v>8</v>
      </c>
      <c r="U107" s="193">
        <v>8</v>
      </c>
      <c r="V107" s="193">
        <v>8</v>
      </c>
      <c r="W107" s="193">
        <v>8</v>
      </c>
      <c r="X107" s="193"/>
      <c r="Y107" s="193">
        <v>8</v>
      </c>
      <c r="Z107" s="193">
        <v>8</v>
      </c>
      <c r="AA107" s="193">
        <v>8</v>
      </c>
      <c r="AB107" s="193">
        <v>8</v>
      </c>
      <c r="AC107" s="193">
        <v>8</v>
      </c>
      <c r="AD107" s="193">
        <v>8</v>
      </c>
      <c r="AE107" s="193"/>
      <c r="AF107" s="193">
        <v>8</v>
      </c>
      <c r="AG107" s="193">
        <v>8</v>
      </c>
      <c r="AH107" s="193">
        <v>8</v>
      </c>
      <c r="AI107" s="193"/>
      <c r="AJ107" s="80"/>
      <c r="AK107" s="378">
        <f t="shared" ref="AK107" si="66">((SUM(F107:AJ107))/8)-(SUMIF($F$6:$AJ$6,"C.Nhật",F107:AJ107)/8)</f>
        <v>25</v>
      </c>
      <c r="AL107" s="378">
        <f t="shared" ref="AL107" si="67">SUM(F108:AJ108)/8*1.5</f>
        <v>0</v>
      </c>
      <c r="AM107" s="380">
        <f t="shared" ref="AM107" si="68">SUMIF($F$6:$AJ$6,"C.Nhật",$F107:$AJ108)/8*2</f>
        <v>0</v>
      </c>
      <c r="AN107" s="382">
        <f t="shared" si="50"/>
        <v>25</v>
      </c>
      <c r="AO107" s="384">
        <v>0</v>
      </c>
      <c r="AP107" s="382"/>
      <c r="AQ107" s="382"/>
      <c r="AR107" s="382"/>
      <c r="AS107" s="372"/>
      <c r="AT107" s="286"/>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82"/>
      <c r="AK108" s="379"/>
      <c r="AL108" s="379"/>
      <c r="AM108" s="381"/>
      <c r="AN108" s="383"/>
      <c r="AO108" s="385"/>
      <c r="AP108" s="383"/>
      <c r="AQ108" s="383"/>
      <c r="AR108" s="383"/>
      <c r="AS108" s="373"/>
      <c r="AT108" s="286"/>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8</v>
      </c>
      <c r="B109" s="386" t="s">
        <v>103</v>
      </c>
      <c r="C109" s="374" t="str">
        <f>VLOOKUP(B109,DS,2,0)</f>
        <v>Nguyễn Thị Lựu</v>
      </c>
      <c r="D109" s="376" t="str">
        <f>VLOOKUP(B109,DS,3,0)</f>
        <v>Công nhân</v>
      </c>
      <c r="E109" s="79" t="s">
        <v>33</v>
      </c>
      <c r="F109" s="193">
        <v>8</v>
      </c>
      <c r="G109" s="193">
        <v>8</v>
      </c>
      <c r="H109" s="193">
        <v>8</v>
      </c>
      <c r="I109" s="193">
        <v>8</v>
      </c>
      <c r="J109" s="193"/>
      <c r="K109" s="193">
        <v>8</v>
      </c>
      <c r="L109" s="193">
        <v>8</v>
      </c>
      <c r="M109" s="193">
        <v>8</v>
      </c>
      <c r="N109" s="193">
        <v>8</v>
      </c>
      <c r="O109" s="193">
        <v>8</v>
      </c>
      <c r="P109" s="193">
        <v>8</v>
      </c>
      <c r="Q109" s="193"/>
      <c r="R109" s="193">
        <v>8</v>
      </c>
      <c r="S109" s="193">
        <v>8</v>
      </c>
      <c r="T109" s="193">
        <v>8</v>
      </c>
      <c r="U109" s="193">
        <v>8</v>
      </c>
      <c r="V109" s="193">
        <v>8</v>
      </c>
      <c r="W109" s="193">
        <v>8</v>
      </c>
      <c r="X109" s="193"/>
      <c r="Y109" s="193">
        <v>8</v>
      </c>
      <c r="Z109" s="193">
        <v>8</v>
      </c>
      <c r="AA109" s="193">
        <v>8</v>
      </c>
      <c r="AB109" s="193">
        <v>8</v>
      </c>
      <c r="AC109" s="193">
        <v>8</v>
      </c>
      <c r="AD109" s="193">
        <v>8</v>
      </c>
      <c r="AE109" s="193"/>
      <c r="AF109" s="193">
        <v>8</v>
      </c>
      <c r="AG109" s="193">
        <v>8</v>
      </c>
      <c r="AH109" s="193">
        <v>8</v>
      </c>
      <c r="AI109" s="193"/>
      <c r="AJ109" s="80"/>
      <c r="AK109" s="378">
        <f t="shared" ref="AK109" si="69">((SUM(F109:AJ109))/8)-(SUMIF($F$6:$AJ$6,"C.Nhật",F109:AJ109)/8)</f>
        <v>25</v>
      </c>
      <c r="AL109" s="378">
        <f t="shared" ref="AL109" si="70">SUM(F110:AJ110)/8*1.5</f>
        <v>0</v>
      </c>
      <c r="AM109" s="380">
        <f t="shared" ref="AM109" si="71">SUMIF($F$6:$AJ$6,"C.Nhật",$F109:$AJ110)/8*2</f>
        <v>0</v>
      </c>
      <c r="AN109" s="382">
        <f t="shared" si="50"/>
        <v>25</v>
      </c>
      <c r="AO109" s="384">
        <v>0</v>
      </c>
      <c r="AP109" s="382"/>
      <c r="AQ109" s="382"/>
      <c r="AR109" s="382"/>
      <c r="AS109" s="372"/>
      <c r="AT109" s="286"/>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82"/>
      <c r="AK110" s="379"/>
      <c r="AL110" s="379"/>
      <c r="AM110" s="381"/>
      <c r="AN110" s="383"/>
      <c r="AO110" s="385"/>
      <c r="AP110" s="383"/>
      <c r="AQ110" s="383"/>
      <c r="AR110" s="383"/>
      <c r="AS110" s="373"/>
      <c r="AT110" s="286"/>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v>9</v>
      </c>
      <c r="B111" s="386" t="s">
        <v>104</v>
      </c>
      <c r="C111" s="374" t="str">
        <f>VLOOKUP(B111,DS,2,0)</f>
        <v>Lý Thị Được</v>
      </c>
      <c r="D111" s="376" t="str">
        <f>VLOOKUP(B111,DS,3,0)</f>
        <v>Công nhân</v>
      </c>
      <c r="E111" s="79" t="s">
        <v>33</v>
      </c>
      <c r="F111" s="193">
        <v>8</v>
      </c>
      <c r="G111" s="193">
        <v>8</v>
      </c>
      <c r="H111" s="193">
        <v>8</v>
      </c>
      <c r="I111" s="193">
        <v>8</v>
      </c>
      <c r="J111" s="193"/>
      <c r="K111" s="193">
        <v>8</v>
      </c>
      <c r="L111" s="193">
        <v>8</v>
      </c>
      <c r="M111" s="193">
        <v>8</v>
      </c>
      <c r="N111" s="193">
        <v>8</v>
      </c>
      <c r="O111" s="193">
        <v>8</v>
      </c>
      <c r="P111" s="193">
        <v>8</v>
      </c>
      <c r="Q111" s="193"/>
      <c r="R111" s="193">
        <v>8</v>
      </c>
      <c r="S111" s="193">
        <v>8</v>
      </c>
      <c r="T111" s="193">
        <v>8</v>
      </c>
      <c r="U111" s="193">
        <v>8</v>
      </c>
      <c r="V111" s="193">
        <v>8</v>
      </c>
      <c r="W111" s="193">
        <v>8</v>
      </c>
      <c r="X111" s="193"/>
      <c r="Y111" s="193">
        <v>8</v>
      </c>
      <c r="Z111" s="193">
        <v>8</v>
      </c>
      <c r="AA111" s="193">
        <v>8</v>
      </c>
      <c r="AB111" s="193">
        <v>8</v>
      </c>
      <c r="AC111" s="193">
        <v>8</v>
      </c>
      <c r="AD111" s="193">
        <v>8</v>
      </c>
      <c r="AE111" s="193"/>
      <c r="AF111" s="193">
        <v>8</v>
      </c>
      <c r="AG111" s="193">
        <v>8</v>
      </c>
      <c r="AH111" s="193">
        <v>8</v>
      </c>
      <c r="AI111" s="193"/>
      <c r="AJ111" s="80"/>
      <c r="AK111" s="378">
        <f t="shared" ref="AK111" si="72">((SUM(F111:AJ111))/8)-(SUMIF($F$6:$AJ$6,"C.Nhật",F111:AJ111)/8)</f>
        <v>25</v>
      </c>
      <c r="AL111" s="378">
        <f t="shared" ref="AL111" si="73">SUM(F112:AJ112)/8*1.5</f>
        <v>0</v>
      </c>
      <c r="AM111" s="380">
        <f t="shared" ref="AM111" si="74">SUMIF($F$6:$AJ$6,"C.Nhật",$F111:$AJ112)/8*2</f>
        <v>0</v>
      </c>
      <c r="AN111" s="382">
        <f t="shared" si="50"/>
        <v>25</v>
      </c>
      <c r="AO111" s="384">
        <v>0</v>
      </c>
      <c r="AP111" s="382"/>
      <c r="AQ111" s="382"/>
      <c r="AR111" s="382"/>
      <c r="AS111" s="372"/>
      <c r="AT111" s="286"/>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82"/>
      <c r="AK112" s="379"/>
      <c r="AL112" s="379"/>
      <c r="AM112" s="381"/>
      <c r="AN112" s="383"/>
      <c r="AO112" s="385"/>
      <c r="AP112" s="383"/>
      <c r="AQ112" s="383"/>
      <c r="AR112" s="383"/>
      <c r="AS112" s="373"/>
      <c r="AT112" s="286"/>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v>10</v>
      </c>
      <c r="B113" s="386" t="s">
        <v>105</v>
      </c>
      <c r="C113" s="374" t="str">
        <f>VLOOKUP(B113,DS,2,0)</f>
        <v>Lý La Quan</v>
      </c>
      <c r="D113" s="376" t="str">
        <f>VLOOKUP(B113,DS,3,0)</f>
        <v>Công nhân</v>
      </c>
      <c r="E113" s="79" t="s">
        <v>33</v>
      </c>
      <c r="F113" s="193">
        <v>8</v>
      </c>
      <c r="G113" s="193">
        <v>8</v>
      </c>
      <c r="H113" s="193">
        <v>8</v>
      </c>
      <c r="I113" s="193">
        <v>8</v>
      </c>
      <c r="J113" s="193"/>
      <c r="K113" s="193">
        <v>8</v>
      </c>
      <c r="L113" s="193">
        <v>8</v>
      </c>
      <c r="M113" s="193">
        <v>8</v>
      </c>
      <c r="N113" s="193">
        <v>8</v>
      </c>
      <c r="O113" s="193">
        <v>8</v>
      </c>
      <c r="P113" s="193">
        <v>8</v>
      </c>
      <c r="Q113" s="193"/>
      <c r="R113" s="193">
        <v>8</v>
      </c>
      <c r="S113" s="193">
        <v>8</v>
      </c>
      <c r="T113" s="193">
        <v>8</v>
      </c>
      <c r="U113" s="193">
        <v>8</v>
      </c>
      <c r="V113" s="193">
        <v>8</v>
      </c>
      <c r="W113" s="193">
        <v>8</v>
      </c>
      <c r="X113" s="193"/>
      <c r="Y113" s="193">
        <v>8</v>
      </c>
      <c r="Z113" s="193">
        <v>8</v>
      </c>
      <c r="AA113" s="193">
        <v>8</v>
      </c>
      <c r="AB113" s="193">
        <v>8</v>
      </c>
      <c r="AC113" s="193">
        <v>8</v>
      </c>
      <c r="AD113" s="193">
        <v>8</v>
      </c>
      <c r="AE113" s="193"/>
      <c r="AF113" s="193">
        <v>8</v>
      </c>
      <c r="AG113" s="193">
        <v>8</v>
      </c>
      <c r="AH113" s="193">
        <v>8</v>
      </c>
      <c r="AI113" s="193"/>
      <c r="AJ113" s="80"/>
      <c r="AK113" s="378">
        <f t="shared" ref="AK113" si="75">((SUM(F113:AJ113))/8)-(SUMIF($F$6:$AJ$6,"C.Nhật",F113:AJ113)/8)</f>
        <v>25</v>
      </c>
      <c r="AL113" s="378">
        <f t="shared" ref="AL113" si="76">SUM(F114:AJ114)/8*1.5</f>
        <v>0</v>
      </c>
      <c r="AM113" s="380">
        <f t="shared" ref="AM113" si="77">SUMIF($F$6:$AJ$6,"C.Nhật",$F113:$AJ114)/8*2</f>
        <v>0</v>
      </c>
      <c r="AN113" s="382">
        <f t="shared" si="50"/>
        <v>25</v>
      </c>
      <c r="AO113" s="384">
        <v>0</v>
      </c>
      <c r="AP113" s="382"/>
      <c r="AQ113" s="382"/>
      <c r="AR113" s="382"/>
      <c r="AS113" s="372"/>
      <c r="AT113" s="286"/>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82"/>
      <c r="AK114" s="379"/>
      <c r="AL114" s="379"/>
      <c r="AM114" s="381"/>
      <c r="AN114" s="383"/>
      <c r="AO114" s="385"/>
      <c r="AP114" s="383"/>
      <c r="AQ114" s="383"/>
      <c r="AR114" s="383"/>
      <c r="AS114" s="373"/>
      <c r="AT114" s="286"/>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v>11</v>
      </c>
      <c r="B115" s="386" t="s">
        <v>106</v>
      </c>
      <c r="C115" s="374" t="str">
        <f>VLOOKUP(B115,DS,2,0)</f>
        <v>Trà Thị Soi</v>
      </c>
      <c r="D115" s="376" t="str">
        <f>VLOOKUP(B115,DS,3,0)</f>
        <v>Công nhân</v>
      </c>
      <c r="E115" s="79" t="s">
        <v>33</v>
      </c>
      <c r="F115" s="193">
        <v>8</v>
      </c>
      <c r="G115" s="193">
        <v>8</v>
      </c>
      <c r="H115" s="193">
        <v>8</v>
      </c>
      <c r="I115" s="193">
        <v>8</v>
      </c>
      <c r="J115" s="193"/>
      <c r="K115" s="193">
        <v>8</v>
      </c>
      <c r="L115" s="193">
        <v>8</v>
      </c>
      <c r="M115" s="193">
        <v>8</v>
      </c>
      <c r="N115" s="193">
        <v>8</v>
      </c>
      <c r="O115" s="193">
        <v>8</v>
      </c>
      <c r="P115" s="193">
        <v>8</v>
      </c>
      <c r="Q115" s="193"/>
      <c r="R115" s="193">
        <v>8</v>
      </c>
      <c r="S115" s="193">
        <v>8</v>
      </c>
      <c r="T115" s="193">
        <v>8</v>
      </c>
      <c r="U115" s="193">
        <v>8</v>
      </c>
      <c r="V115" s="193">
        <v>8</v>
      </c>
      <c r="W115" s="193">
        <v>8</v>
      </c>
      <c r="X115" s="193"/>
      <c r="Y115" s="193">
        <v>8</v>
      </c>
      <c r="Z115" s="193">
        <v>8</v>
      </c>
      <c r="AA115" s="193">
        <v>8</v>
      </c>
      <c r="AB115" s="193">
        <v>8</v>
      </c>
      <c r="AC115" s="193">
        <v>8</v>
      </c>
      <c r="AD115" s="193">
        <v>8</v>
      </c>
      <c r="AE115" s="193"/>
      <c r="AF115" s="193">
        <v>8</v>
      </c>
      <c r="AG115" s="193">
        <v>8</v>
      </c>
      <c r="AH115" s="193">
        <v>8</v>
      </c>
      <c r="AI115" s="193"/>
      <c r="AJ115" s="80"/>
      <c r="AK115" s="378">
        <f t="shared" ref="AK115" si="78">((SUM(F115:AJ115))/8)-(SUMIF($F$6:$AJ$6,"C.Nhật",F115:AJ115)/8)</f>
        <v>25</v>
      </c>
      <c r="AL115" s="378">
        <f t="shared" ref="AL115" si="79">SUM(F116:AJ116)/8*1.5</f>
        <v>0</v>
      </c>
      <c r="AM115" s="380">
        <f t="shared" ref="AM115" si="80">SUMIF($F$6:$AJ$6,"C.Nhật",$F115:$AJ116)/8*2</f>
        <v>0</v>
      </c>
      <c r="AN115" s="382">
        <f t="shared" si="50"/>
        <v>25</v>
      </c>
      <c r="AO115" s="384">
        <v>0</v>
      </c>
      <c r="AP115" s="382"/>
      <c r="AQ115" s="382"/>
      <c r="AR115" s="382"/>
      <c r="AS115" s="372"/>
      <c r="AT115" s="286"/>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82"/>
      <c r="AK116" s="379"/>
      <c r="AL116" s="379"/>
      <c r="AM116" s="381"/>
      <c r="AN116" s="383"/>
      <c r="AO116" s="385"/>
      <c r="AP116" s="383"/>
      <c r="AQ116" s="383"/>
      <c r="AR116" s="383"/>
      <c r="AS116" s="373"/>
      <c r="AT116" s="286"/>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v>12</v>
      </c>
      <c r="B117" s="386" t="s">
        <v>108</v>
      </c>
      <c r="C117" s="374" t="str">
        <f>VLOOKUP(B117,DS,2,0)</f>
        <v>Sơn Thị Muỗi Tron</v>
      </c>
      <c r="D117" s="376" t="str">
        <f>VLOOKUP(B117,DS,3,0)</f>
        <v>Công nhân</v>
      </c>
      <c r="E117" s="79" t="s">
        <v>33</v>
      </c>
      <c r="F117" s="193">
        <v>8</v>
      </c>
      <c r="G117" s="193">
        <v>8</v>
      </c>
      <c r="H117" s="193">
        <v>8</v>
      </c>
      <c r="I117" s="193">
        <v>8</v>
      </c>
      <c r="J117" s="193"/>
      <c r="K117" s="193">
        <v>8</v>
      </c>
      <c r="L117" s="193">
        <v>8</v>
      </c>
      <c r="M117" s="193">
        <v>8</v>
      </c>
      <c r="N117" s="193">
        <v>8</v>
      </c>
      <c r="O117" s="193">
        <v>8</v>
      </c>
      <c r="P117" s="193">
        <v>8</v>
      </c>
      <c r="Q117" s="193"/>
      <c r="R117" s="193">
        <v>8</v>
      </c>
      <c r="S117" s="193">
        <v>8</v>
      </c>
      <c r="T117" s="193">
        <v>8</v>
      </c>
      <c r="U117" s="193">
        <v>8</v>
      </c>
      <c r="V117" s="193">
        <v>8</v>
      </c>
      <c r="W117" s="193">
        <v>8</v>
      </c>
      <c r="X117" s="193"/>
      <c r="Y117" s="193">
        <v>8</v>
      </c>
      <c r="Z117" s="193">
        <v>8</v>
      </c>
      <c r="AA117" s="193">
        <v>8</v>
      </c>
      <c r="AB117" s="193">
        <v>8</v>
      </c>
      <c r="AC117" s="193">
        <v>8</v>
      </c>
      <c r="AD117" s="193">
        <v>8</v>
      </c>
      <c r="AE117" s="193"/>
      <c r="AF117" s="193">
        <v>8</v>
      </c>
      <c r="AG117" s="193">
        <v>8</v>
      </c>
      <c r="AH117" s="193">
        <v>8</v>
      </c>
      <c r="AI117" s="193"/>
      <c r="AJ117" s="80"/>
      <c r="AK117" s="378">
        <f t="shared" ref="AK117" si="81">((SUM(F117:AJ117))/8)-(SUMIF($F$6:$AJ$6,"C.Nhật",F117:AJ117)/8)</f>
        <v>25</v>
      </c>
      <c r="AL117" s="378">
        <f t="shared" ref="AL117" si="82">SUM(F118:AJ118)/8*1.5</f>
        <v>0</v>
      </c>
      <c r="AM117" s="380">
        <f t="shared" ref="AM117" si="83">SUMIF($F$6:$AJ$6,"C.Nhật",$F117:$AJ118)/8*2</f>
        <v>0</v>
      </c>
      <c r="AN117" s="382">
        <f t="shared" si="50"/>
        <v>25</v>
      </c>
      <c r="AO117" s="384">
        <v>0</v>
      </c>
      <c r="AP117" s="382"/>
      <c r="AQ117" s="382"/>
      <c r="AR117" s="382"/>
      <c r="AS117" s="372"/>
      <c r="AT117" s="286"/>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82"/>
      <c r="AK118" s="379"/>
      <c r="AL118" s="379"/>
      <c r="AM118" s="381"/>
      <c r="AN118" s="383"/>
      <c r="AO118" s="385"/>
      <c r="AP118" s="383"/>
      <c r="AQ118" s="383"/>
      <c r="AR118" s="383"/>
      <c r="AS118" s="373"/>
      <c r="AT118" s="286"/>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v>13</v>
      </c>
      <c r="B119" s="386" t="s">
        <v>109</v>
      </c>
      <c r="C119" s="374" t="str">
        <f>VLOOKUP(B119,DS,2,0)</f>
        <v>Sơn Thị Thương</v>
      </c>
      <c r="D119" s="376" t="str">
        <f>VLOOKUP(B119,DS,3,0)</f>
        <v>Công nhân</v>
      </c>
      <c r="E119" s="79" t="s">
        <v>33</v>
      </c>
      <c r="F119" s="193">
        <v>8</v>
      </c>
      <c r="G119" s="193">
        <v>8</v>
      </c>
      <c r="H119" s="193">
        <v>8</v>
      </c>
      <c r="I119" s="193">
        <v>8</v>
      </c>
      <c r="J119" s="193"/>
      <c r="K119" s="193">
        <v>8</v>
      </c>
      <c r="L119" s="193">
        <v>8</v>
      </c>
      <c r="M119" s="193">
        <v>8</v>
      </c>
      <c r="N119" s="193">
        <v>8</v>
      </c>
      <c r="O119" s="193">
        <v>8</v>
      </c>
      <c r="P119" s="193">
        <v>8</v>
      </c>
      <c r="Q119" s="193"/>
      <c r="R119" s="193">
        <v>8</v>
      </c>
      <c r="S119" s="193">
        <v>8</v>
      </c>
      <c r="T119" s="193">
        <v>8</v>
      </c>
      <c r="U119" s="193">
        <v>8</v>
      </c>
      <c r="V119" s="193">
        <v>8</v>
      </c>
      <c r="W119" s="193">
        <v>8</v>
      </c>
      <c r="X119" s="193"/>
      <c r="Y119" s="193">
        <v>8</v>
      </c>
      <c r="Z119" s="193">
        <v>8</v>
      </c>
      <c r="AA119" s="193">
        <v>8</v>
      </c>
      <c r="AB119" s="193">
        <v>8</v>
      </c>
      <c r="AC119" s="193">
        <v>8</v>
      </c>
      <c r="AD119" s="193">
        <v>8</v>
      </c>
      <c r="AE119" s="193"/>
      <c r="AF119" s="193">
        <v>8</v>
      </c>
      <c r="AG119" s="193">
        <v>8</v>
      </c>
      <c r="AH119" s="193">
        <v>8</v>
      </c>
      <c r="AI119" s="193"/>
      <c r="AJ119" s="80"/>
      <c r="AK119" s="378">
        <f t="shared" ref="AK119" si="84">((SUM(F119:AJ119))/8)-(SUMIF($F$6:$AJ$6,"C.Nhật",F119:AJ119)/8)</f>
        <v>25</v>
      </c>
      <c r="AL119" s="378">
        <f t="shared" ref="AL119" si="85">SUM(F120:AJ120)/8*1.5</f>
        <v>0</v>
      </c>
      <c r="AM119" s="380">
        <f t="shared" ref="AM119" si="86">SUMIF($F$6:$AJ$6,"C.Nhật",$F119:$AJ120)/8*2</f>
        <v>0</v>
      </c>
      <c r="AN119" s="382">
        <f t="shared" si="50"/>
        <v>25</v>
      </c>
      <c r="AO119" s="384">
        <v>0</v>
      </c>
      <c r="AP119" s="382"/>
      <c r="AQ119" s="382"/>
      <c r="AR119" s="382"/>
      <c r="AS119" s="372"/>
      <c r="AT119" s="286"/>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82"/>
      <c r="AK120" s="379"/>
      <c r="AL120" s="379"/>
      <c r="AM120" s="381"/>
      <c r="AN120" s="383"/>
      <c r="AO120" s="385"/>
      <c r="AP120" s="383"/>
      <c r="AQ120" s="383"/>
      <c r="AR120" s="383"/>
      <c r="AS120" s="373"/>
      <c r="AT120" s="286"/>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v>14</v>
      </c>
      <c r="B121" s="386" t="s">
        <v>110</v>
      </c>
      <c r="C121" s="374" t="str">
        <f>VLOOKUP(B121,DS,2,0)</f>
        <v>Thạch Thị Som Ươne</v>
      </c>
      <c r="D121" s="376" t="str">
        <f>VLOOKUP(B121,DS,3,0)</f>
        <v>Công nhân</v>
      </c>
      <c r="E121" s="79" t="s">
        <v>33</v>
      </c>
      <c r="F121" s="193">
        <v>8</v>
      </c>
      <c r="G121" s="193">
        <v>8</v>
      </c>
      <c r="H121" s="193">
        <v>8</v>
      </c>
      <c r="I121" s="193">
        <v>8</v>
      </c>
      <c r="J121" s="193"/>
      <c r="K121" s="193">
        <v>8</v>
      </c>
      <c r="L121" s="193">
        <v>8</v>
      </c>
      <c r="M121" s="193">
        <v>8</v>
      </c>
      <c r="N121" s="193">
        <v>8</v>
      </c>
      <c r="O121" s="193">
        <v>8</v>
      </c>
      <c r="P121" s="193">
        <v>8</v>
      </c>
      <c r="Q121" s="193"/>
      <c r="R121" s="193">
        <v>8</v>
      </c>
      <c r="S121" s="193">
        <v>8</v>
      </c>
      <c r="T121" s="193">
        <v>8</v>
      </c>
      <c r="U121" s="193">
        <v>8</v>
      </c>
      <c r="V121" s="193">
        <v>8</v>
      </c>
      <c r="W121" s="193">
        <v>8</v>
      </c>
      <c r="X121" s="193"/>
      <c r="Y121" s="193">
        <v>8</v>
      </c>
      <c r="Z121" s="193">
        <v>8</v>
      </c>
      <c r="AA121" s="193">
        <v>8</v>
      </c>
      <c r="AB121" s="193">
        <v>8</v>
      </c>
      <c r="AC121" s="193">
        <v>8</v>
      </c>
      <c r="AD121" s="193">
        <v>8</v>
      </c>
      <c r="AE121" s="193"/>
      <c r="AF121" s="193">
        <v>8</v>
      </c>
      <c r="AG121" s="193">
        <v>8</v>
      </c>
      <c r="AH121" s="193">
        <v>8</v>
      </c>
      <c r="AI121" s="193"/>
      <c r="AJ121" s="80"/>
      <c r="AK121" s="378">
        <f t="shared" ref="AK121" si="87">((SUM(F121:AJ121))/8)-(SUMIF($F$6:$AJ$6,"C.Nhật",F121:AJ121)/8)</f>
        <v>25</v>
      </c>
      <c r="AL121" s="378">
        <f t="shared" ref="AL121" si="88">SUM(F122:AJ122)/8*1.5</f>
        <v>0</v>
      </c>
      <c r="AM121" s="380">
        <f t="shared" ref="AM121" si="89">SUMIF($F$6:$AJ$6,"C.Nhật",$F121:$AJ122)/8*2</f>
        <v>0</v>
      </c>
      <c r="AN121" s="382">
        <f t="shared" si="50"/>
        <v>25</v>
      </c>
      <c r="AO121" s="384">
        <v>0</v>
      </c>
      <c r="AP121" s="382"/>
      <c r="AQ121" s="382"/>
      <c r="AR121" s="382"/>
      <c r="AS121" s="372"/>
      <c r="AT121" s="286"/>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82"/>
      <c r="AK122" s="379"/>
      <c r="AL122" s="379"/>
      <c r="AM122" s="381"/>
      <c r="AN122" s="383"/>
      <c r="AO122" s="385"/>
      <c r="AP122" s="383"/>
      <c r="AQ122" s="383"/>
      <c r="AR122" s="383"/>
      <c r="AS122" s="373"/>
      <c r="AT122" s="286"/>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v>15</v>
      </c>
      <c r="B123" s="386" t="s">
        <v>111</v>
      </c>
      <c r="C123" s="374" t="str">
        <f>VLOOKUP(B123,DS,2,0)</f>
        <v>Huỳnh Thị Như</v>
      </c>
      <c r="D123" s="376" t="str">
        <f>VLOOKUP(B123,DS,3,0)</f>
        <v>Công nhân</v>
      </c>
      <c r="E123" s="79" t="s">
        <v>33</v>
      </c>
      <c r="F123" s="193">
        <v>8</v>
      </c>
      <c r="G123" s="193">
        <v>8</v>
      </c>
      <c r="H123" s="193">
        <v>8</v>
      </c>
      <c r="I123" s="193">
        <v>8</v>
      </c>
      <c r="J123" s="193"/>
      <c r="K123" s="193">
        <v>8</v>
      </c>
      <c r="L123" s="193">
        <v>8</v>
      </c>
      <c r="M123" s="193">
        <v>8</v>
      </c>
      <c r="N123" s="193">
        <v>8</v>
      </c>
      <c r="O123" s="193">
        <v>8</v>
      </c>
      <c r="P123" s="193">
        <v>8</v>
      </c>
      <c r="Q123" s="193"/>
      <c r="R123" s="193">
        <v>8</v>
      </c>
      <c r="S123" s="193">
        <v>8</v>
      </c>
      <c r="T123" s="193">
        <v>8</v>
      </c>
      <c r="U123" s="193">
        <v>8</v>
      </c>
      <c r="V123" s="193">
        <v>8</v>
      </c>
      <c r="W123" s="193">
        <v>8</v>
      </c>
      <c r="X123" s="193"/>
      <c r="Y123" s="193">
        <v>8</v>
      </c>
      <c r="Z123" s="193">
        <v>8</v>
      </c>
      <c r="AA123" s="193">
        <v>8</v>
      </c>
      <c r="AB123" s="193">
        <v>8</v>
      </c>
      <c r="AC123" s="193">
        <v>8</v>
      </c>
      <c r="AD123" s="193">
        <v>8</v>
      </c>
      <c r="AE123" s="193"/>
      <c r="AF123" s="193">
        <v>8</v>
      </c>
      <c r="AG123" s="193">
        <v>8</v>
      </c>
      <c r="AH123" s="193">
        <v>8</v>
      </c>
      <c r="AI123" s="193"/>
      <c r="AJ123" s="80"/>
      <c r="AK123" s="378">
        <f t="shared" ref="AK123" si="90">((SUM(F123:AJ123))/8)-(SUMIF($F$6:$AJ$6,"C.Nhật",F123:AJ123)/8)</f>
        <v>25</v>
      </c>
      <c r="AL123" s="378">
        <f t="shared" ref="AL123" si="91">SUM(F124:AJ124)/8*1.5</f>
        <v>0</v>
      </c>
      <c r="AM123" s="380">
        <f t="shared" ref="AM123" si="92">SUMIF($F$6:$AJ$6,"C.Nhật",$F123:$AJ124)/8*2</f>
        <v>0</v>
      </c>
      <c r="AN123" s="382">
        <f t="shared" si="50"/>
        <v>25</v>
      </c>
      <c r="AO123" s="384">
        <v>0</v>
      </c>
      <c r="AP123" s="382"/>
      <c r="AQ123" s="382"/>
      <c r="AR123" s="382"/>
      <c r="AS123" s="372"/>
      <c r="AT123" s="286"/>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82"/>
      <c r="AK124" s="379"/>
      <c r="AL124" s="379"/>
      <c r="AM124" s="381"/>
      <c r="AN124" s="383"/>
      <c r="AO124" s="385"/>
      <c r="AP124" s="383"/>
      <c r="AQ124" s="383"/>
      <c r="AR124" s="383"/>
      <c r="AS124" s="373"/>
      <c r="AT124" s="286"/>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v>16</v>
      </c>
      <c r="B125" s="386" t="s">
        <v>112</v>
      </c>
      <c r="C125" s="374" t="str">
        <f>VLOOKUP(B125,DS,2,0)</f>
        <v>Sơn Thị Chành Ny</v>
      </c>
      <c r="D125" s="376" t="str">
        <f>VLOOKUP(B125,DS,3,0)</f>
        <v>Công nhân</v>
      </c>
      <c r="E125" s="79" t="s">
        <v>33</v>
      </c>
      <c r="F125" s="193">
        <v>8</v>
      </c>
      <c r="G125" s="193">
        <v>8</v>
      </c>
      <c r="H125" s="193">
        <v>8</v>
      </c>
      <c r="I125" s="193">
        <v>8</v>
      </c>
      <c r="J125" s="193"/>
      <c r="K125" s="193">
        <v>8</v>
      </c>
      <c r="L125" s="193">
        <v>8</v>
      </c>
      <c r="M125" s="193">
        <v>8</v>
      </c>
      <c r="N125" s="193">
        <v>8</v>
      </c>
      <c r="O125" s="193">
        <v>8</v>
      </c>
      <c r="P125" s="193">
        <v>8</v>
      </c>
      <c r="Q125" s="193"/>
      <c r="R125" s="193">
        <v>8</v>
      </c>
      <c r="S125" s="193">
        <v>8</v>
      </c>
      <c r="T125" s="193">
        <v>8</v>
      </c>
      <c r="U125" s="193">
        <v>8</v>
      </c>
      <c r="V125" s="193">
        <v>8</v>
      </c>
      <c r="W125" s="193">
        <v>8</v>
      </c>
      <c r="X125" s="193"/>
      <c r="Y125" s="193">
        <v>8</v>
      </c>
      <c r="Z125" s="193">
        <v>8</v>
      </c>
      <c r="AA125" s="193">
        <v>8</v>
      </c>
      <c r="AB125" s="193">
        <v>8</v>
      </c>
      <c r="AC125" s="193">
        <v>8</v>
      </c>
      <c r="AD125" s="193">
        <v>8</v>
      </c>
      <c r="AE125" s="193"/>
      <c r="AF125" s="193">
        <v>8</v>
      </c>
      <c r="AG125" s="193">
        <v>8</v>
      </c>
      <c r="AH125" s="193">
        <v>8</v>
      </c>
      <c r="AI125" s="193"/>
      <c r="AJ125" s="80"/>
      <c r="AK125" s="378">
        <f t="shared" ref="AK125" si="93">((SUM(F125:AJ125))/8)-(SUMIF($F$6:$AJ$6,"C.Nhật",F125:AJ125)/8)</f>
        <v>25</v>
      </c>
      <c r="AL125" s="378">
        <f t="shared" ref="AL125" si="94">SUM(F126:AJ126)/8*1.5</f>
        <v>0</v>
      </c>
      <c r="AM125" s="380">
        <f t="shared" ref="AM125" si="95">SUMIF($F$6:$AJ$6,"C.Nhật",$F125:$AJ126)/8*2</f>
        <v>0</v>
      </c>
      <c r="AN125" s="382">
        <f t="shared" si="50"/>
        <v>25</v>
      </c>
      <c r="AO125" s="384">
        <v>0</v>
      </c>
      <c r="AP125" s="382"/>
      <c r="AQ125" s="382"/>
      <c r="AR125" s="382"/>
      <c r="AS125" s="372"/>
      <c r="AT125" s="286"/>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82"/>
      <c r="AK126" s="379"/>
      <c r="AL126" s="379"/>
      <c r="AM126" s="381"/>
      <c r="AN126" s="383"/>
      <c r="AO126" s="385"/>
      <c r="AP126" s="383"/>
      <c r="AQ126" s="383"/>
      <c r="AR126" s="383"/>
      <c r="AS126" s="373"/>
      <c r="AT126" s="286"/>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v>17</v>
      </c>
      <c r="B127" s="386" t="s">
        <v>113</v>
      </c>
      <c r="C127" s="374" t="str">
        <f>VLOOKUP(B127,DS,2,0)</f>
        <v>Sơn Thị Chành Đa</v>
      </c>
      <c r="D127" s="376" t="str">
        <f>VLOOKUP(B127,DS,3,0)</f>
        <v>Công nhân</v>
      </c>
      <c r="E127" s="79" t="s">
        <v>33</v>
      </c>
      <c r="F127" s="193">
        <v>8</v>
      </c>
      <c r="G127" s="193">
        <v>8</v>
      </c>
      <c r="H127" s="193">
        <v>8</v>
      </c>
      <c r="I127" s="193">
        <v>8</v>
      </c>
      <c r="J127" s="193"/>
      <c r="K127" s="193">
        <v>8</v>
      </c>
      <c r="L127" s="193">
        <v>8</v>
      </c>
      <c r="M127" s="193">
        <v>8</v>
      </c>
      <c r="N127" s="193">
        <v>8</v>
      </c>
      <c r="O127" s="193">
        <v>8</v>
      </c>
      <c r="P127" s="193">
        <v>8</v>
      </c>
      <c r="Q127" s="193"/>
      <c r="R127" s="193">
        <v>8</v>
      </c>
      <c r="S127" s="193">
        <v>8</v>
      </c>
      <c r="T127" s="193">
        <v>8</v>
      </c>
      <c r="U127" s="193">
        <v>8</v>
      </c>
      <c r="V127" s="193">
        <v>8</v>
      </c>
      <c r="W127" s="193">
        <v>8</v>
      </c>
      <c r="X127" s="193"/>
      <c r="Y127" s="193">
        <v>8</v>
      </c>
      <c r="Z127" s="193">
        <v>8</v>
      </c>
      <c r="AA127" s="193">
        <v>8</v>
      </c>
      <c r="AB127" s="193">
        <v>8</v>
      </c>
      <c r="AC127" s="193">
        <v>8</v>
      </c>
      <c r="AD127" s="193">
        <v>8</v>
      </c>
      <c r="AE127" s="193"/>
      <c r="AF127" s="193">
        <v>8</v>
      </c>
      <c r="AG127" s="193">
        <v>8</v>
      </c>
      <c r="AH127" s="193">
        <v>8</v>
      </c>
      <c r="AI127" s="193"/>
      <c r="AJ127" s="80"/>
      <c r="AK127" s="378">
        <f t="shared" ref="AK127" si="96">((SUM(F127:AJ127))/8)-(SUMIF($F$6:$AJ$6,"C.Nhật",F127:AJ127)/8)</f>
        <v>25</v>
      </c>
      <c r="AL127" s="378">
        <f t="shared" ref="AL127" si="97">SUM(F128:AJ128)/8*1.5</f>
        <v>0</v>
      </c>
      <c r="AM127" s="380">
        <f t="shared" ref="AM127" si="98">SUMIF($F$6:$AJ$6,"C.Nhật",$F127:$AJ128)/8*2</f>
        <v>0</v>
      </c>
      <c r="AN127" s="382">
        <f t="shared" si="50"/>
        <v>25</v>
      </c>
      <c r="AO127" s="384">
        <v>0</v>
      </c>
      <c r="AP127" s="382"/>
      <c r="AQ127" s="382"/>
      <c r="AR127" s="382"/>
      <c r="AS127" s="372"/>
      <c r="AT127" s="286"/>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82"/>
      <c r="AK128" s="379"/>
      <c r="AL128" s="379"/>
      <c r="AM128" s="381"/>
      <c r="AN128" s="383"/>
      <c r="AO128" s="385"/>
      <c r="AP128" s="383"/>
      <c r="AQ128" s="383"/>
      <c r="AR128" s="383"/>
      <c r="AS128" s="373"/>
      <c r="AT128" s="286"/>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v>18</v>
      </c>
      <c r="B129" s="386" t="s">
        <v>114</v>
      </c>
      <c r="C129" s="374" t="str">
        <f>VLOOKUP(B129,DS,2,0)</f>
        <v>Trần Thị Bích Phượng</v>
      </c>
      <c r="D129" s="376" t="str">
        <f>VLOOKUP(B129,DS,3,0)</f>
        <v>Công nhân</v>
      </c>
      <c r="E129" s="79" t="s">
        <v>33</v>
      </c>
      <c r="F129" s="193">
        <v>8</v>
      </c>
      <c r="G129" s="193">
        <v>8</v>
      </c>
      <c r="H129" s="193">
        <v>8</v>
      </c>
      <c r="I129" s="193">
        <v>8</v>
      </c>
      <c r="J129" s="193"/>
      <c r="K129" s="193">
        <v>8</v>
      </c>
      <c r="L129" s="193">
        <v>8</v>
      </c>
      <c r="M129" s="193">
        <v>8</v>
      </c>
      <c r="N129" s="193">
        <v>8</v>
      </c>
      <c r="O129" s="193">
        <v>8</v>
      </c>
      <c r="P129" s="193">
        <v>8</v>
      </c>
      <c r="Q129" s="193"/>
      <c r="R129" s="193">
        <v>8</v>
      </c>
      <c r="S129" s="193">
        <v>8</v>
      </c>
      <c r="T129" s="193">
        <v>8</v>
      </c>
      <c r="U129" s="193">
        <v>8</v>
      </c>
      <c r="V129" s="193">
        <v>8</v>
      </c>
      <c r="W129" s="193">
        <v>8</v>
      </c>
      <c r="X129" s="193"/>
      <c r="Y129" s="193">
        <v>8</v>
      </c>
      <c r="Z129" s="193">
        <v>8</v>
      </c>
      <c r="AA129" s="193">
        <v>8</v>
      </c>
      <c r="AB129" s="193">
        <v>8</v>
      </c>
      <c r="AC129" s="193">
        <v>8</v>
      </c>
      <c r="AD129" s="193">
        <v>8</v>
      </c>
      <c r="AE129" s="193"/>
      <c r="AF129" s="193">
        <v>8</v>
      </c>
      <c r="AG129" s="193">
        <v>8</v>
      </c>
      <c r="AH129" s="193">
        <v>8</v>
      </c>
      <c r="AI129" s="193"/>
      <c r="AJ129" s="80"/>
      <c r="AK129" s="378">
        <f t="shared" ref="AK129" si="99">((SUM(F129:AJ129))/8)-(SUMIF($F$6:$AJ$6,"C.Nhật",F129:AJ129)/8)</f>
        <v>25</v>
      </c>
      <c r="AL129" s="378">
        <f t="shared" ref="AL129" si="100">SUM(F130:AJ130)/8*1.5</f>
        <v>0</v>
      </c>
      <c r="AM129" s="380">
        <f t="shared" ref="AM129" si="101">SUMIF($F$6:$AJ$6,"C.Nhật",$F129:$AJ130)/8*2</f>
        <v>0</v>
      </c>
      <c r="AN129" s="382">
        <f t="shared" si="50"/>
        <v>25</v>
      </c>
      <c r="AO129" s="384">
        <v>0</v>
      </c>
      <c r="AP129" s="382"/>
      <c r="AQ129" s="382"/>
      <c r="AR129" s="382"/>
      <c r="AS129" s="372"/>
      <c r="AT129" s="286"/>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82"/>
      <c r="AK130" s="379"/>
      <c r="AL130" s="379"/>
      <c r="AM130" s="381"/>
      <c r="AN130" s="383"/>
      <c r="AO130" s="385"/>
      <c r="AP130" s="383"/>
      <c r="AQ130" s="383"/>
      <c r="AR130" s="383"/>
      <c r="AS130" s="373"/>
      <c r="AT130" s="286"/>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v>19</v>
      </c>
      <c r="B131" s="386" t="s">
        <v>116</v>
      </c>
      <c r="C131" s="374" t="str">
        <f>VLOOKUP(B131,DS,2,0)</f>
        <v>Lâm Thị Sà Mít</v>
      </c>
      <c r="D131" s="376" t="str">
        <f>VLOOKUP(B131,DS,3,0)</f>
        <v>Công nhân</v>
      </c>
      <c r="E131" s="79" t="s">
        <v>33</v>
      </c>
      <c r="F131" s="193">
        <v>8</v>
      </c>
      <c r="G131" s="193">
        <v>8</v>
      </c>
      <c r="H131" s="193">
        <v>8</v>
      </c>
      <c r="I131" s="193">
        <v>8</v>
      </c>
      <c r="J131" s="193"/>
      <c r="K131" s="193">
        <v>8</v>
      </c>
      <c r="L131" s="193">
        <v>8</v>
      </c>
      <c r="M131" s="193">
        <v>8</v>
      </c>
      <c r="N131" s="193">
        <v>8</v>
      </c>
      <c r="O131" s="193">
        <v>8</v>
      </c>
      <c r="P131" s="193">
        <v>8</v>
      </c>
      <c r="Q131" s="193"/>
      <c r="R131" s="193">
        <v>8</v>
      </c>
      <c r="S131" s="193">
        <v>8</v>
      </c>
      <c r="T131" s="193">
        <v>8</v>
      </c>
      <c r="U131" s="193">
        <v>8</v>
      </c>
      <c r="V131" s="193">
        <v>8</v>
      </c>
      <c r="W131" s="193">
        <v>8</v>
      </c>
      <c r="X131" s="193"/>
      <c r="Y131" s="193">
        <v>8</v>
      </c>
      <c r="Z131" s="193">
        <v>8</v>
      </c>
      <c r="AA131" s="193">
        <v>8</v>
      </c>
      <c r="AB131" s="193">
        <v>8</v>
      </c>
      <c r="AC131" s="193">
        <v>8</v>
      </c>
      <c r="AD131" s="193">
        <v>8</v>
      </c>
      <c r="AE131" s="193"/>
      <c r="AF131" s="193">
        <v>8</v>
      </c>
      <c r="AG131" s="193">
        <v>8</v>
      </c>
      <c r="AH131" s="193">
        <v>8</v>
      </c>
      <c r="AI131" s="193"/>
      <c r="AJ131" s="80"/>
      <c r="AK131" s="378">
        <f t="shared" ref="AK131" si="102">((SUM(F131:AJ131))/8)-(SUMIF($F$6:$AJ$6,"C.Nhật",F131:AJ131)/8)</f>
        <v>25</v>
      </c>
      <c r="AL131" s="378">
        <f t="shared" ref="AL131" si="103">SUM(F132:AJ132)/8*1.5</f>
        <v>0</v>
      </c>
      <c r="AM131" s="380">
        <f t="shared" ref="AM131" si="104">SUMIF($F$6:$AJ$6,"C.Nhật",$F131:$AJ132)/8*2</f>
        <v>0</v>
      </c>
      <c r="AN131" s="382">
        <f t="shared" si="50"/>
        <v>25</v>
      </c>
      <c r="AO131" s="384">
        <v>0</v>
      </c>
      <c r="AP131" s="382"/>
      <c r="AQ131" s="382"/>
      <c r="AR131" s="382"/>
      <c r="AS131" s="372"/>
      <c r="AT131" s="286"/>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82"/>
      <c r="AK132" s="379"/>
      <c r="AL132" s="379"/>
      <c r="AM132" s="381"/>
      <c r="AN132" s="383"/>
      <c r="AO132" s="385"/>
      <c r="AP132" s="383"/>
      <c r="AQ132" s="383"/>
      <c r="AR132" s="383"/>
      <c r="AS132" s="373"/>
      <c r="AT132" s="286"/>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v>20</v>
      </c>
      <c r="B133" s="386" t="s">
        <v>117</v>
      </c>
      <c r="C133" s="374" t="str">
        <f>VLOOKUP(B133,DS,2,0)</f>
        <v>Trần Thị Toan</v>
      </c>
      <c r="D133" s="376" t="str">
        <f>VLOOKUP(B133,DS,3,0)</f>
        <v>Công nhân</v>
      </c>
      <c r="E133" s="79" t="s">
        <v>33</v>
      </c>
      <c r="F133" s="193">
        <v>8</v>
      </c>
      <c r="G133" s="193">
        <v>8</v>
      </c>
      <c r="H133" s="193">
        <v>8</v>
      </c>
      <c r="I133" s="193">
        <v>8</v>
      </c>
      <c r="J133" s="193"/>
      <c r="K133" s="193">
        <v>8</v>
      </c>
      <c r="L133" s="193">
        <v>8</v>
      </c>
      <c r="M133" s="193">
        <v>8</v>
      </c>
      <c r="N133" s="193">
        <v>8</v>
      </c>
      <c r="O133" s="193">
        <v>8</v>
      </c>
      <c r="P133" s="193">
        <v>8</v>
      </c>
      <c r="Q133" s="193"/>
      <c r="R133" s="193">
        <v>8</v>
      </c>
      <c r="S133" s="193">
        <v>8</v>
      </c>
      <c r="T133" s="193">
        <v>8</v>
      </c>
      <c r="U133" s="193">
        <v>8</v>
      </c>
      <c r="V133" s="193">
        <v>8</v>
      </c>
      <c r="W133" s="193">
        <v>8</v>
      </c>
      <c r="X133" s="193"/>
      <c r="Y133" s="193">
        <v>8</v>
      </c>
      <c r="Z133" s="193">
        <v>8</v>
      </c>
      <c r="AA133" s="193">
        <v>8</v>
      </c>
      <c r="AB133" s="193">
        <v>8</v>
      </c>
      <c r="AC133" s="193">
        <v>8</v>
      </c>
      <c r="AD133" s="193">
        <v>8</v>
      </c>
      <c r="AE133" s="193"/>
      <c r="AF133" s="193">
        <v>8</v>
      </c>
      <c r="AG133" s="193">
        <v>8</v>
      </c>
      <c r="AH133" s="193">
        <v>8</v>
      </c>
      <c r="AI133" s="193"/>
      <c r="AJ133" s="80"/>
      <c r="AK133" s="378">
        <f t="shared" ref="AK133" si="105">((SUM(F133:AJ133))/8)-(SUMIF($F$6:$AJ$6,"C.Nhật",F133:AJ133)/8)</f>
        <v>25</v>
      </c>
      <c r="AL133" s="378">
        <f t="shared" ref="AL133" si="106">SUM(F134:AJ134)/8*1.5</f>
        <v>0</v>
      </c>
      <c r="AM133" s="380">
        <f t="shared" ref="AM133" si="107">SUMIF($F$6:$AJ$6,"C.Nhật",$F133:$AJ134)/8*2</f>
        <v>0</v>
      </c>
      <c r="AN133" s="382">
        <f t="shared" si="50"/>
        <v>25</v>
      </c>
      <c r="AO133" s="384">
        <v>0</v>
      </c>
      <c r="AP133" s="382"/>
      <c r="AQ133" s="382"/>
      <c r="AR133" s="382"/>
      <c r="AS133" s="372"/>
      <c r="AT133" s="286"/>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82"/>
      <c r="AK134" s="379"/>
      <c r="AL134" s="379"/>
      <c r="AM134" s="381"/>
      <c r="AN134" s="383"/>
      <c r="AO134" s="385"/>
      <c r="AP134" s="383"/>
      <c r="AQ134" s="383"/>
      <c r="AR134" s="383"/>
      <c r="AS134" s="373"/>
      <c r="AT134" s="286"/>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v>21</v>
      </c>
      <c r="B135" s="386" t="s">
        <v>119</v>
      </c>
      <c r="C135" s="374" t="str">
        <f>VLOOKUP(B135,DS,2,0)</f>
        <v>Huỳnh Minh Hiếu</v>
      </c>
      <c r="D135" s="376" t="str">
        <f>VLOOKUP(B135,DS,3,0)</f>
        <v>Công nhân</v>
      </c>
      <c r="E135" s="79" t="s">
        <v>33</v>
      </c>
      <c r="F135" s="193">
        <v>8</v>
      </c>
      <c r="G135" s="193">
        <v>8</v>
      </c>
      <c r="H135" s="193">
        <v>8</v>
      </c>
      <c r="I135" s="193">
        <v>8</v>
      </c>
      <c r="J135" s="193"/>
      <c r="K135" s="193">
        <v>8</v>
      </c>
      <c r="L135" s="193">
        <v>8</v>
      </c>
      <c r="M135" s="193">
        <v>8</v>
      </c>
      <c r="N135" s="193">
        <v>8</v>
      </c>
      <c r="O135" s="193">
        <v>8</v>
      </c>
      <c r="P135" s="193">
        <v>8</v>
      </c>
      <c r="Q135" s="193"/>
      <c r="R135" s="193">
        <v>8</v>
      </c>
      <c r="S135" s="193">
        <v>8</v>
      </c>
      <c r="T135" s="193">
        <v>8</v>
      </c>
      <c r="U135" s="193">
        <v>8</v>
      </c>
      <c r="V135" s="193">
        <v>8</v>
      </c>
      <c r="W135" s="193">
        <v>8</v>
      </c>
      <c r="X135" s="193"/>
      <c r="Y135" s="193">
        <v>8</v>
      </c>
      <c r="Z135" s="193">
        <v>8</v>
      </c>
      <c r="AA135" s="193">
        <v>8</v>
      </c>
      <c r="AB135" s="193">
        <v>8</v>
      </c>
      <c r="AC135" s="193">
        <v>8</v>
      </c>
      <c r="AD135" s="193">
        <v>8</v>
      </c>
      <c r="AE135" s="193"/>
      <c r="AF135" s="193">
        <v>8</v>
      </c>
      <c r="AG135" s="193">
        <v>8</v>
      </c>
      <c r="AH135" s="193">
        <v>8</v>
      </c>
      <c r="AI135" s="193"/>
      <c r="AJ135" s="80"/>
      <c r="AK135" s="378">
        <f t="shared" ref="AK135" si="108">((SUM(F135:AJ135))/8)-(SUMIF($F$6:$AJ$6,"C.Nhật",F135:AJ135)/8)</f>
        <v>25</v>
      </c>
      <c r="AL135" s="378">
        <f t="shared" ref="AL135" si="109">SUM(F136:AJ136)/8*1.5</f>
        <v>0</v>
      </c>
      <c r="AM135" s="380">
        <f t="shared" ref="AM135" si="110">SUMIF($F$6:$AJ$6,"C.Nhật",$F135:$AJ136)/8*2</f>
        <v>0</v>
      </c>
      <c r="AN135" s="382">
        <f t="shared" si="50"/>
        <v>25</v>
      </c>
      <c r="AO135" s="384">
        <v>0</v>
      </c>
      <c r="AP135" s="382"/>
      <c r="AQ135" s="382"/>
      <c r="AR135" s="382"/>
      <c r="AS135" s="372"/>
      <c r="AT135" s="286"/>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82"/>
      <c r="AK136" s="379"/>
      <c r="AL136" s="379"/>
      <c r="AM136" s="381"/>
      <c r="AN136" s="383"/>
      <c r="AO136" s="385"/>
      <c r="AP136" s="383"/>
      <c r="AQ136" s="383"/>
      <c r="AR136" s="383"/>
      <c r="AS136" s="373"/>
      <c r="AT136" s="286"/>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v>22</v>
      </c>
      <c r="B137" s="386" t="s">
        <v>120</v>
      </c>
      <c r="C137" s="374" t="str">
        <f>VLOOKUP(B137,DS,2,0)</f>
        <v>Lý Thị Sà Kha</v>
      </c>
      <c r="D137" s="376" t="str">
        <f>VLOOKUP(B137,DS,3,0)</f>
        <v>Công nhân</v>
      </c>
      <c r="E137" s="79" t="s">
        <v>33</v>
      </c>
      <c r="F137" s="193">
        <v>8</v>
      </c>
      <c r="G137" s="193">
        <v>8</v>
      </c>
      <c r="H137" s="193">
        <v>8</v>
      </c>
      <c r="I137" s="193">
        <v>8</v>
      </c>
      <c r="J137" s="193"/>
      <c r="K137" s="193">
        <v>8</v>
      </c>
      <c r="L137" s="193">
        <v>8</v>
      </c>
      <c r="M137" s="193">
        <v>8</v>
      </c>
      <c r="N137" s="193">
        <v>8</v>
      </c>
      <c r="O137" s="193">
        <v>8</v>
      </c>
      <c r="P137" s="193">
        <v>8</v>
      </c>
      <c r="Q137" s="193"/>
      <c r="R137" s="193">
        <v>8</v>
      </c>
      <c r="S137" s="193">
        <v>8</v>
      </c>
      <c r="T137" s="193">
        <v>8</v>
      </c>
      <c r="U137" s="193">
        <v>8</v>
      </c>
      <c r="V137" s="193">
        <v>8</v>
      </c>
      <c r="W137" s="193">
        <v>8</v>
      </c>
      <c r="X137" s="193"/>
      <c r="Y137" s="193">
        <v>8</v>
      </c>
      <c r="Z137" s="193">
        <v>8</v>
      </c>
      <c r="AA137" s="193">
        <v>8</v>
      </c>
      <c r="AB137" s="193">
        <v>8</v>
      </c>
      <c r="AC137" s="193">
        <v>8</v>
      </c>
      <c r="AD137" s="193">
        <v>8</v>
      </c>
      <c r="AE137" s="193"/>
      <c r="AF137" s="193">
        <v>8</v>
      </c>
      <c r="AG137" s="193">
        <v>8</v>
      </c>
      <c r="AH137" s="193">
        <v>8</v>
      </c>
      <c r="AI137" s="193"/>
      <c r="AJ137" s="80"/>
      <c r="AK137" s="378">
        <f t="shared" ref="AK137" si="111">((SUM(F137:AJ137))/8)-(SUMIF($F$6:$AJ$6,"C.Nhật",F137:AJ137)/8)</f>
        <v>25</v>
      </c>
      <c r="AL137" s="378">
        <f t="shared" ref="AL137" si="112">SUM(F138:AJ138)/8*1.5</f>
        <v>0</v>
      </c>
      <c r="AM137" s="380">
        <f t="shared" ref="AM137" si="113">SUMIF($F$6:$AJ$6,"C.Nhật",$F137:$AJ138)/8*2</f>
        <v>0</v>
      </c>
      <c r="AN137" s="382">
        <f t="shared" si="50"/>
        <v>25</v>
      </c>
      <c r="AO137" s="384">
        <v>0</v>
      </c>
      <c r="AP137" s="382"/>
      <c r="AQ137" s="382"/>
      <c r="AR137" s="382"/>
      <c r="AS137" s="372"/>
      <c r="AT137" s="286"/>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82"/>
      <c r="AK138" s="379"/>
      <c r="AL138" s="379"/>
      <c r="AM138" s="381"/>
      <c r="AN138" s="383"/>
      <c r="AO138" s="385"/>
      <c r="AP138" s="383"/>
      <c r="AQ138" s="383"/>
      <c r="AR138" s="383"/>
      <c r="AS138" s="373"/>
      <c r="AT138" s="286"/>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v>23</v>
      </c>
      <c r="B139" s="386" t="s">
        <v>121</v>
      </c>
      <c r="C139" s="374" t="str">
        <f>VLOOKUP(B139,DS,2,0)</f>
        <v>Phạm Thành Đô</v>
      </c>
      <c r="D139" s="376" t="str">
        <f>VLOOKUP(B139,DS,3,0)</f>
        <v>Công nhân</v>
      </c>
      <c r="E139" s="79" t="s">
        <v>33</v>
      </c>
      <c r="F139" s="193">
        <v>8</v>
      </c>
      <c r="G139" s="193">
        <v>8</v>
      </c>
      <c r="H139" s="193">
        <v>8</v>
      </c>
      <c r="I139" s="193">
        <v>8</v>
      </c>
      <c r="J139" s="193"/>
      <c r="K139" s="193">
        <v>8</v>
      </c>
      <c r="L139" s="193">
        <v>8</v>
      </c>
      <c r="M139" s="193">
        <v>8</v>
      </c>
      <c r="N139" s="193">
        <v>8</v>
      </c>
      <c r="O139" s="193">
        <v>8</v>
      </c>
      <c r="P139" s="193">
        <v>8</v>
      </c>
      <c r="Q139" s="193"/>
      <c r="R139" s="193">
        <v>8</v>
      </c>
      <c r="S139" s="193">
        <v>8</v>
      </c>
      <c r="T139" s="193">
        <v>8</v>
      </c>
      <c r="U139" s="193">
        <v>8</v>
      </c>
      <c r="V139" s="193">
        <v>8</v>
      </c>
      <c r="W139" s="193">
        <v>8</v>
      </c>
      <c r="X139" s="193"/>
      <c r="Y139" s="193">
        <v>8</v>
      </c>
      <c r="Z139" s="193">
        <v>8</v>
      </c>
      <c r="AA139" s="193">
        <v>8</v>
      </c>
      <c r="AB139" s="193">
        <v>8</v>
      </c>
      <c r="AC139" s="193">
        <v>8</v>
      </c>
      <c r="AD139" s="193">
        <v>8</v>
      </c>
      <c r="AE139" s="193"/>
      <c r="AF139" s="193">
        <v>8</v>
      </c>
      <c r="AG139" s="193">
        <v>8</v>
      </c>
      <c r="AH139" s="193">
        <v>8</v>
      </c>
      <c r="AI139" s="193"/>
      <c r="AJ139" s="80"/>
      <c r="AK139" s="378">
        <f t="shared" ref="AK139" si="114">((SUM(F139:AJ139))/8)-(SUMIF($F$6:$AJ$6,"C.Nhật",F139:AJ139)/8)</f>
        <v>25</v>
      </c>
      <c r="AL139" s="378">
        <f t="shared" ref="AL139" si="115">SUM(F140:AJ140)/8*1.5</f>
        <v>0</v>
      </c>
      <c r="AM139" s="380">
        <f t="shared" ref="AM139" si="116">SUMIF($F$6:$AJ$6,"C.Nhật",$F139:$AJ140)/8*2</f>
        <v>0</v>
      </c>
      <c r="AN139" s="382">
        <f t="shared" si="50"/>
        <v>25</v>
      </c>
      <c r="AO139" s="384">
        <v>0</v>
      </c>
      <c r="AP139" s="382"/>
      <c r="AQ139" s="382"/>
      <c r="AR139" s="382"/>
      <c r="AS139" s="372"/>
      <c r="AT139" s="286"/>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82"/>
      <c r="AK140" s="379"/>
      <c r="AL140" s="379"/>
      <c r="AM140" s="381"/>
      <c r="AN140" s="383"/>
      <c r="AO140" s="385"/>
      <c r="AP140" s="383"/>
      <c r="AQ140" s="383"/>
      <c r="AR140" s="383"/>
      <c r="AS140" s="373"/>
      <c r="AT140" s="286"/>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v>24</v>
      </c>
      <c r="B141" s="386" t="s">
        <v>122</v>
      </c>
      <c r="C141" s="374" t="str">
        <f>VLOOKUP(B141,DS,2,0)</f>
        <v xml:space="preserve"> Lâm Thị Mộng Thường</v>
      </c>
      <c r="D141" s="376" t="str">
        <f>VLOOKUP(B141,DS,3,0)</f>
        <v>Công nhân</v>
      </c>
      <c r="E141" s="79" t="s">
        <v>33</v>
      </c>
      <c r="F141" s="193">
        <v>8</v>
      </c>
      <c r="G141" s="193">
        <v>8</v>
      </c>
      <c r="H141" s="193">
        <v>8</v>
      </c>
      <c r="I141" s="193">
        <v>8</v>
      </c>
      <c r="J141" s="193"/>
      <c r="K141" s="193">
        <v>8</v>
      </c>
      <c r="L141" s="193">
        <v>8</v>
      </c>
      <c r="M141" s="193">
        <v>8</v>
      </c>
      <c r="N141" s="193">
        <v>8</v>
      </c>
      <c r="O141" s="193">
        <v>8</v>
      </c>
      <c r="P141" s="193">
        <v>8</v>
      </c>
      <c r="Q141" s="193"/>
      <c r="R141" s="193">
        <v>8</v>
      </c>
      <c r="S141" s="193">
        <v>8</v>
      </c>
      <c r="T141" s="193">
        <v>8</v>
      </c>
      <c r="U141" s="193">
        <v>8</v>
      </c>
      <c r="V141" s="193">
        <v>8</v>
      </c>
      <c r="W141" s="193">
        <v>8</v>
      </c>
      <c r="X141" s="193"/>
      <c r="Y141" s="193">
        <v>8</v>
      </c>
      <c r="Z141" s="193">
        <v>8</v>
      </c>
      <c r="AA141" s="193">
        <v>8</v>
      </c>
      <c r="AB141" s="193">
        <v>8</v>
      </c>
      <c r="AC141" s="193">
        <v>8</v>
      </c>
      <c r="AD141" s="193">
        <v>8</v>
      </c>
      <c r="AE141" s="193"/>
      <c r="AF141" s="193">
        <v>8</v>
      </c>
      <c r="AG141" s="193">
        <v>8</v>
      </c>
      <c r="AH141" s="193">
        <v>8</v>
      </c>
      <c r="AI141" s="193"/>
      <c r="AJ141" s="80"/>
      <c r="AK141" s="378">
        <f t="shared" ref="AK141" si="117">((SUM(F141:AJ141))/8)-(SUMIF($F$6:$AJ$6,"C.Nhật",F141:AJ141)/8)</f>
        <v>25</v>
      </c>
      <c r="AL141" s="378">
        <f t="shared" ref="AL141" si="118">SUM(F142:AJ142)/8*1.5</f>
        <v>0</v>
      </c>
      <c r="AM141" s="380">
        <f t="shared" ref="AM141" si="119">SUMIF($F$6:$AJ$6,"C.Nhật",$F141:$AJ142)/8*2</f>
        <v>0</v>
      </c>
      <c r="AN141" s="382">
        <f t="shared" si="50"/>
        <v>25</v>
      </c>
      <c r="AO141" s="384">
        <v>0</v>
      </c>
      <c r="AP141" s="382"/>
      <c r="AQ141" s="382"/>
      <c r="AR141" s="382"/>
      <c r="AS141" s="372"/>
      <c r="AT141" s="286"/>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82"/>
      <c r="AK142" s="379"/>
      <c r="AL142" s="379"/>
      <c r="AM142" s="381"/>
      <c r="AN142" s="383"/>
      <c r="AO142" s="385"/>
      <c r="AP142" s="383"/>
      <c r="AQ142" s="383"/>
      <c r="AR142" s="383"/>
      <c r="AS142" s="373"/>
      <c r="AT142" s="286"/>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v>25</v>
      </c>
      <c r="B143" s="386" t="s">
        <v>126</v>
      </c>
      <c r="C143" s="374" t="str">
        <f>VLOOKUP(B143,DS,2,0)</f>
        <v>Nguyễn Văn Bé Hai</v>
      </c>
      <c r="D143" s="376" t="str">
        <f>VLOOKUP(B143,DS,3,0)</f>
        <v>Công nhân</v>
      </c>
      <c r="E143" s="79" t="s">
        <v>33</v>
      </c>
      <c r="F143" s="193">
        <v>8</v>
      </c>
      <c r="G143" s="193">
        <v>8</v>
      </c>
      <c r="H143" s="193">
        <v>8</v>
      </c>
      <c r="I143" s="193">
        <v>8</v>
      </c>
      <c r="J143" s="193"/>
      <c r="K143" s="193">
        <v>8</v>
      </c>
      <c r="L143" s="193">
        <v>8</v>
      </c>
      <c r="M143" s="193">
        <v>8</v>
      </c>
      <c r="N143" s="193">
        <v>8</v>
      </c>
      <c r="O143" s="193">
        <v>8</v>
      </c>
      <c r="P143" s="193">
        <v>8</v>
      </c>
      <c r="Q143" s="193"/>
      <c r="R143" s="193">
        <v>8</v>
      </c>
      <c r="S143" s="193">
        <v>8</v>
      </c>
      <c r="T143" s="193">
        <v>8</v>
      </c>
      <c r="U143" s="193">
        <v>8</v>
      </c>
      <c r="V143" s="193">
        <v>8</v>
      </c>
      <c r="W143" s="193">
        <v>8</v>
      </c>
      <c r="X143" s="193"/>
      <c r="Y143" s="193">
        <v>8</v>
      </c>
      <c r="Z143" s="193">
        <v>8</v>
      </c>
      <c r="AA143" s="193">
        <v>8</v>
      </c>
      <c r="AB143" s="193">
        <v>8</v>
      </c>
      <c r="AC143" s="193">
        <v>8</v>
      </c>
      <c r="AD143" s="193">
        <v>8</v>
      </c>
      <c r="AE143" s="193"/>
      <c r="AF143" s="193">
        <v>8</v>
      </c>
      <c r="AG143" s="193">
        <v>8</v>
      </c>
      <c r="AH143" s="193">
        <v>8</v>
      </c>
      <c r="AI143" s="193"/>
      <c r="AJ143" s="80"/>
      <c r="AK143" s="378">
        <f t="shared" ref="AK143" si="120">((SUM(F143:AJ143))/8)-(SUMIF($F$6:$AJ$6,"C.Nhật",F143:AJ143)/8)</f>
        <v>25</v>
      </c>
      <c r="AL143" s="378">
        <f t="shared" ref="AL143" si="121">SUM(F144:AJ144)/8*1.5</f>
        <v>0</v>
      </c>
      <c r="AM143" s="380">
        <f t="shared" ref="AM143" si="122">SUMIF($F$6:$AJ$6,"C.Nhật",$F143:$AJ144)/8*2</f>
        <v>0</v>
      </c>
      <c r="AN143" s="382">
        <f t="shared" si="50"/>
        <v>25</v>
      </c>
      <c r="AO143" s="384">
        <v>0</v>
      </c>
      <c r="AP143" s="382"/>
      <c r="AQ143" s="382"/>
      <c r="AR143" s="382"/>
      <c r="AS143" s="372"/>
      <c r="AT143" s="32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82"/>
      <c r="AK144" s="379"/>
      <c r="AL144" s="379"/>
      <c r="AM144" s="381"/>
      <c r="AN144" s="383"/>
      <c r="AO144" s="385"/>
      <c r="AP144" s="383"/>
      <c r="AQ144" s="383"/>
      <c r="AR144" s="383"/>
      <c r="AS144" s="373"/>
      <c r="AT144" s="32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v>26</v>
      </c>
      <c r="B145" s="386" t="s">
        <v>127</v>
      </c>
      <c r="C145" s="374" t="str">
        <f>VLOOKUP(B145,DS,2,0)</f>
        <v>Thạch Tiền</v>
      </c>
      <c r="D145" s="376" t="str">
        <f>VLOOKUP(B145,DS,3,0)</f>
        <v>Công nhân</v>
      </c>
      <c r="E145" s="79" t="s">
        <v>33</v>
      </c>
      <c r="F145" s="193">
        <v>8</v>
      </c>
      <c r="G145" s="193">
        <v>8</v>
      </c>
      <c r="H145" s="193">
        <v>8</v>
      </c>
      <c r="I145" s="193">
        <v>8</v>
      </c>
      <c r="J145" s="193"/>
      <c r="K145" s="193">
        <v>8</v>
      </c>
      <c r="L145" s="193">
        <v>8</v>
      </c>
      <c r="M145" s="193">
        <v>8</v>
      </c>
      <c r="N145" s="193">
        <v>8</v>
      </c>
      <c r="O145" s="193">
        <v>8</v>
      </c>
      <c r="P145" s="193">
        <v>8</v>
      </c>
      <c r="Q145" s="193"/>
      <c r="R145" s="193">
        <v>8</v>
      </c>
      <c r="S145" s="193">
        <v>8</v>
      </c>
      <c r="T145" s="193">
        <v>8</v>
      </c>
      <c r="U145" s="193">
        <v>8</v>
      </c>
      <c r="V145" s="193">
        <v>8</v>
      </c>
      <c r="W145" s="193">
        <v>8</v>
      </c>
      <c r="X145" s="193"/>
      <c r="Y145" s="193">
        <v>8</v>
      </c>
      <c r="Z145" s="193">
        <v>8</v>
      </c>
      <c r="AA145" s="193">
        <v>8</v>
      </c>
      <c r="AB145" s="193">
        <v>8</v>
      </c>
      <c r="AC145" s="193">
        <v>8</v>
      </c>
      <c r="AD145" s="193">
        <v>8</v>
      </c>
      <c r="AE145" s="193"/>
      <c r="AF145" s="193">
        <v>8</v>
      </c>
      <c r="AG145" s="193">
        <v>8</v>
      </c>
      <c r="AH145" s="193">
        <v>8</v>
      </c>
      <c r="AI145" s="193"/>
      <c r="AJ145" s="80"/>
      <c r="AK145" s="378">
        <f t="shared" ref="AK145" si="123">((SUM(F145:AJ145))/8)-(SUMIF($F$6:$AJ$6,"C.Nhật",F145:AJ145)/8)</f>
        <v>25</v>
      </c>
      <c r="AL145" s="378">
        <f t="shared" ref="AL145" si="124">SUM(F146:AJ146)/8*1.5</f>
        <v>0</v>
      </c>
      <c r="AM145" s="380">
        <f t="shared" ref="AM145" si="125">SUMIF($F$6:$AJ$6,"C.Nhật",$F145:$AJ146)/8*2</f>
        <v>0</v>
      </c>
      <c r="AN145" s="382">
        <f t="shared" si="50"/>
        <v>25</v>
      </c>
      <c r="AO145" s="384">
        <v>0</v>
      </c>
      <c r="AP145" s="382"/>
      <c r="AQ145" s="382"/>
      <c r="AR145" s="382"/>
      <c r="AS145" s="372"/>
      <c r="AT145" s="286"/>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82"/>
      <c r="AK146" s="379"/>
      <c r="AL146" s="379"/>
      <c r="AM146" s="381"/>
      <c r="AN146" s="383"/>
      <c r="AO146" s="385"/>
      <c r="AP146" s="383"/>
      <c r="AQ146" s="383"/>
      <c r="AR146" s="383"/>
      <c r="AS146" s="373"/>
      <c r="AT146" s="286"/>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v>27</v>
      </c>
      <c r="B147" s="386" t="s">
        <v>128</v>
      </c>
      <c r="C147" s="374" t="str">
        <f>VLOOKUP(B147,DS,2,0)</f>
        <v>Hứa Hậu</v>
      </c>
      <c r="D147" s="376" t="str">
        <f>VLOOKUP(B147,DS,3,0)</f>
        <v>Công nhân</v>
      </c>
      <c r="E147" s="79" t="s">
        <v>33</v>
      </c>
      <c r="F147" s="193">
        <v>8</v>
      </c>
      <c r="G147" s="193">
        <v>8</v>
      </c>
      <c r="H147" s="193">
        <v>8</v>
      </c>
      <c r="I147" s="193">
        <v>8</v>
      </c>
      <c r="J147" s="193"/>
      <c r="K147" s="193">
        <v>8</v>
      </c>
      <c r="L147" s="193">
        <v>8</v>
      </c>
      <c r="M147" s="193">
        <v>8</v>
      </c>
      <c r="N147" s="193">
        <v>8</v>
      </c>
      <c r="O147" s="193">
        <v>8</v>
      </c>
      <c r="P147" s="193">
        <v>8</v>
      </c>
      <c r="Q147" s="193"/>
      <c r="R147" s="193">
        <v>8</v>
      </c>
      <c r="S147" s="193">
        <v>8</v>
      </c>
      <c r="T147" s="193">
        <v>8</v>
      </c>
      <c r="U147" s="193">
        <v>8</v>
      </c>
      <c r="V147" s="193">
        <v>8</v>
      </c>
      <c r="W147" s="193">
        <v>8</v>
      </c>
      <c r="X147" s="193"/>
      <c r="Y147" s="193">
        <v>8</v>
      </c>
      <c r="Z147" s="193">
        <v>8</v>
      </c>
      <c r="AA147" s="193">
        <v>8</v>
      </c>
      <c r="AB147" s="193">
        <v>8</v>
      </c>
      <c r="AC147" s="193">
        <v>8</v>
      </c>
      <c r="AD147" s="193">
        <v>8</v>
      </c>
      <c r="AE147" s="193"/>
      <c r="AF147" s="193">
        <v>8</v>
      </c>
      <c r="AG147" s="193">
        <v>8</v>
      </c>
      <c r="AH147" s="193">
        <v>8</v>
      </c>
      <c r="AI147" s="193"/>
      <c r="AJ147" s="80"/>
      <c r="AK147" s="378">
        <f t="shared" ref="AK147" si="126">((SUM(F147:AJ147))/8)-(SUMIF($F$6:$AJ$6,"C.Nhật",F147:AJ147)/8)</f>
        <v>25</v>
      </c>
      <c r="AL147" s="378">
        <f t="shared" ref="AL147" si="127">SUM(F148:AJ148)/8*1.5</f>
        <v>0</v>
      </c>
      <c r="AM147" s="380">
        <f t="shared" ref="AM147" si="128">SUMIF($F$6:$AJ$6,"C.Nhật",$F147:$AJ148)/8*2</f>
        <v>0</v>
      </c>
      <c r="AN147" s="382">
        <f t="shared" si="50"/>
        <v>25</v>
      </c>
      <c r="AO147" s="384">
        <v>0</v>
      </c>
      <c r="AP147" s="382"/>
      <c r="AQ147" s="382"/>
      <c r="AR147" s="382"/>
      <c r="AS147" s="372"/>
      <c r="AT147" s="286"/>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82"/>
      <c r="AK148" s="379"/>
      <c r="AL148" s="379"/>
      <c r="AM148" s="381"/>
      <c r="AN148" s="383"/>
      <c r="AO148" s="385"/>
      <c r="AP148" s="383"/>
      <c r="AQ148" s="383"/>
      <c r="AR148" s="383"/>
      <c r="AS148" s="373"/>
      <c r="AT148" s="286"/>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v>28</v>
      </c>
      <c r="B149" s="386" t="s">
        <v>129</v>
      </c>
      <c r="C149" s="374" t="str">
        <f>VLOOKUP(B149,DS,2,0)</f>
        <v>Sơn Pép</v>
      </c>
      <c r="D149" s="376" t="str">
        <f>VLOOKUP(B149,DS,3,0)</f>
        <v>Công nhân</v>
      </c>
      <c r="E149" s="79" t="s">
        <v>33</v>
      </c>
      <c r="F149" s="193">
        <v>8</v>
      </c>
      <c r="G149" s="193">
        <v>8</v>
      </c>
      <c r="H149" s="193">
        <v>8</v>
      </c>
      <c r="I149" s="193">
        <v>8</v>
      </c>
      <c r="J149" s="193"/>
      <c r="K149" s="193">
        <v>8</v>
      </c>
      <c r="L149" s="193">
        <v>8</v>
      </c>
      <c r="M149" s="193">
        <v>8</v>
      </c>
      <c r="N149" s="193">
        <v>8</v>
      </c>
      <c r="O149" s="193">
        <v>8</v>
      </c>
      <c r="P149" s="193">
        <v>8</v>
      </c>
      <c r="Q149" s="193"/>
      <c r="R149" s="193">
        <v>8</v>
      </c>
      <c r="S149" s="193">
        <v>8</v>
      </c>
      <c r="T149" s="193">
        <v>8</v>
      </c>
      <c r="U149" s="193">
        <v>8</v>
      </c>
      <c r="V149" s="193">
        <v>8</v>
      </c>
      <c r="W149" s="193">
        <v>8</v>
      </c>
      <c r="X149" s="193"/>
      <c r="Y149" s="193">
        <v>8</v>
      </c>
      <c r="Z149" s="193">
        <v>8</v>
      </c>
      <c r="AA149" s="193">
        <v>8</v>
      </c>
      <c r="AB149" s="193">
        <v>8</v>
      </c>
      <c r="AC149" s="193">
        <v>8</v>
      </c>
      <c r="AD149" s="193">
        <v>8</v>
      </c>
      <c r="AE149" s="193"/>
      <c r="AF149" s="193">
        <v>8</v>
      </c>
      <c r="AG149" s="193">
        <v>8</v>
      </c>
      <c r="AH149" s="193">
        <v>8</v>
      </c>
      <c r="AI149" s="193"/>
      <c r="AJ149" s="80"/>
      <c r="AK149" s="378">
        <f t="shared" ref="AK149" si="129">((SUM(F149:AJ149))/8)-(SUMIF($F$6:$AJ$6,"C.Nhật",F149:AJ149)/8)</f>
        <v>25</v>
      </c>
      <c r="AL149" s="378">
        <f t="shared" ref="AL149" si="130">SUM(F150:AJ150)/8*1.5</f>
        <v>0</v>
      </c>
      <c r="AM149" s="380">
        <f t="shared" ref="AM149" si="131">SUMIF($F$6:$AJ$6,"C.Nhật",$F149:$AJ150)/8*2</f>
        <v>0</v>
      </c>
      <c r="AN149" s="382">
        <f t="shared" si="50"/>
        <v>25</v>
      </c>
      <c r="AO149" s="384">
        <v>0</v>
      </c>
      <c r="AP149" s="382"/>
      <c r="AQ149" s="382"/>
      <c r="AR149" s="382"/>
      <c r="AS149" s="372"/>
      <c r="AT149" s="286"/>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82"/>
      <c r="AK150" s="379"/>
      <c r="AL150" s="379"/>
      <c r="AM150" s="381"/>
      <c r="AN150" s="383"/>
      <c r="AO150" s="385"/>
      <c r="AP150" s="383"/>
      <c r="AQ150" s="383"/>
      <c r="AR150" s="383"/>
      <c r="AS150" s="373"/>
      <c r="AT150" s="286"/>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v>29</v>
      </c>
      <c r="B151" s="386" t="s">
        <v>131</v>
      </c>
      <c r="C151" s="374" t="str">
        <f>VLOOKUP(B151,DS,2,0)</f>
        <v>Sơn Lét</v>
      </c>
      <c r="D151" s="376" t="str">
        <f>VLOOKUP(B151,DS,3,0)</f>
        <v>Công nhân</v>
      </c>
      <c r="E151" s="79" t="s">
        <v>33</v>
      </c>
      <c r="F151" s="193">
        <v>8</v>
      </c>
      <c r="G151" s="193">
        <v>8</v>
      </c>
      <c r="H151" s="193">
        <v>8</v>
      </c>
      <c r="I151" s="193">
        <v>8</v>
      </c>
      <c r="J151" s="193"/>
      <c r="K151" s="193">
        <v>8</v>
      </c>
      <c r="L151" s="193">
        <v>8</v>
      </c>
      <c r="M151" s="193">
        <v>8</v>
      </c>
      <c r="N151" s="193">
        <v>8</v>
      </c>
      <c r="O151" s="193">
        <v>8</v>
      </c>
      <c r="P151" s="193">
        <v>8</v>
      </c>
      <c r="Q151" s="193"/>
      <c r="R151" s="193">
        <v>8</v>
      </c>
      <c r="S151" s="193">
        <v>8</v>
      </c>
      <c r="T151" s="193">
        <v>8</v>
      </c>
      <c r="U151" s="193">
        <v>8</v>
      </c>
      <c r="V151" s="193">
        <v>8</v>
      </c>
      <c r="W151" s="193">
        <v>8</v>
      </c>
      <c r="X151" s="193"/>
      <c r="Y151" s="193">
        <v>8</v>
      </c>
      <c r="Z151" s="193">
        <v>8</v>
      </c>
      <c r="AA151" s="193">
        <v>8</v>
      </c>
      <c r="AB151" s="193">
        <v>8</v>
      </c>
      <c r="AC151" s="193">
        <v>8</v>
      </c>
      <c r="AD151" s="193">
        <v>8</v>
      </c>
      <c r="AE151" s="193"/>
      <c r="AF151" s="193">
        <v>8</v>
      </c>
      <c r="AG151" s="193">
        <v>8</v>
      </c>
      <c r="AH151" s="193">
        <v>8</v>
      </c>
      <c r="AI151" s="193"/>
      <c r="AJ151" s="80"/>
      <c r="AK151" s="378">
        <f t="shared" ref="AK151" si="132">((SUM(F151:AJ151))/8)-(SUMIF($F$6:$AJ$6,"C.Nhật",F151:AJ151)/8)</f>
        <v>25</v>
      </c>
      <c r="AL151" s="378">
        <f t="shared" ref="AL151" si="133">SUM(F152:AJ152)/8*1.5</f>
        <v>0</v>
      </c>
      <c r="AM151" s="380">
        <f t="shared" ref="AM151" si="134">SUMIF($F$6:$AJ$6,"C.Nhật",$F151:$AJ152)/8*2</f>
        <v>0</v>
      </c>
      <c r="AN151" s="382">
        <f t="shared" si="50"/>
        <v>25</v>
      </c>
      <c r="AO151" s="384">
        <v>0</v>
      </c>
      <c r="AP151" s="382"/>
      <c r="AQ151" s="382"/>
      <c r="AR151" s="382"/>
      <c r="AS151" s="372"/>
      <c r="AT151" s="286"/>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82"/>
      <c r="AK152" s="379"/>
      <c r="AL152" s="379"/>
      <c r="AM152" s="381"/>
      <c r="AN152" s="383"/>
      <c r="AO152" s="385"/>
      <c r="AP152" s="383"/>
      <c r="AQ152" s="383"/>
      <c r="AR152" s="383"/>
      <c r="AS152" s="373"/>
      <c r="AT152" s="286"/>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v>30</v>
      </c>
      <c r="B153" s="386" t="s">
        <v>132</v>
      </c>
      <c r="C153" s="374" t="str">
        <f>VLOOKUP(B153,DS,2,0)</f>
        <v>Trần Nhiên</v>
      </c>
      <c r="D153" s="376" t="str">
        <f>VLOOKUP(B153,DS,3,0)</f>
        <v>Công nhân</v>
      </c>
      <c r="E153" s="79" t="s">
        <v>33</v>
      </c>
      <c r="F153" s="193">
        <v>8</v>
      </c>
      <c r="G153" s="193">
        <v>8</v>
      </c>
      <c r="H153" s="193">
        <v>8</v>
      </c>
      <c r="I153" s="193">
        <v>8</v>
      </c>
      <c r="J153" s="193"/>
      <c r="K153" s="193">
        <v>8</v>
      </c>
      <c r="L153" s="193">
        <v>8</v>
      </c>
      <c r="M153" s="193">
        <v>8</v>
      </c>
      <c r="N153" s="193">
        <v>8</v>
      </c>
      <c r="O153" s="193">
        <v>8</v>
      </c>
      <c r="P153" s="193">
        <v>8</v>
      </c>
      <c r="Q153" s="193"/>
      <c r="R153" s="193">
        <v>8</v>
      </c>
      <c r="S153" s="193">
        <v>8</v>
      </c>
      <c r="T153" s="193">
        <v>8</v>
      </c>
      <c r="U153" s="193">
        <v>8</v>
      </c>
      <c r="V153" s="193">
        <v>8</v>
      </c>
      <c r="W153" s="193">
        <v>8</v>
      </c>
      <c r="X153" s="193"/>
      <c r="Y153" s="193">
        <v>8</v>
      </c>
      <c r="Z153" s="193">
        <v>8</v>
      </c>
      <c r="AA153" s="193">
        <v>8</v>
      </c>
      <c r="AB153" s="193">
        <v>8</v>
      </c>
      <c r="AC153" s="193">
        <v>8</v>
      </c>
      <c r="AD153" s="193">
        <v>8</v>
      </c>
      <c r="AE153" s="193"/>
      <c r="AF153" s="193">
        <v>8</v>
      </c>
      <c r="AG153" s="193">
        <v>8</v>
      </c>
      <c r="AH153" s="193">
        <v>8</v>
      </c>
      <c r="AI153" s="193"/>
      <c r="AJ153" s="80"/>
      <c r="AK153" s="378">
        <f t="shared" ref="AK153" si="135">((SUM(F153:AJ153))/8)-(SUMIF($F$6:$AJ$6,"C.Nhật",F153:AJ153)/8)</f>
        <v>25</v>
      </c>
      <c r="AL153" s="378">
        <f t="shared" ref="AL153" si="136">SUM(F154:AJ154)/8*1.5</f>
        <v>0</v>
      </c>
      <c r="AM153" s="380">
        <f t="shared" ref="AM153" si="137">SUMIF($F$6:$AJ$6,"C.Nhật",$F153:$AJ154)/8*2</f>
        <v>0</v>
      </c>
      <c r="AN153" s="382">
        <f t="shared" si="50"/>
        <v>25</v>
      </c>
      <c r="AO153" s="384">
        <v>0</v>
      </c>
      <c r="AP153" s="382"/>
      <c r="AQ153" s="382"/>
      <c r="AR153" s="382"/>
      <c r="AS153" s="372"/>
      <c r="AT153" s="286"/>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82"/>
      <c r="AK154" s="379"/>
      <c r="AL154" s="379"/>
      <c r="AM154" s="381"/>
      <c r="AN154" s="383"/>
      <c r="AO154" s="385"/>
      <c r="AP154" s="383"/>
      <c r="AQ154" s="383"/>
      <c r="AR154" s="383"/>
      <c r="AS154" s="373"/>
      <c r="AT154" s="286"/>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v>31</v>
      </c>
      <c r="B155" s="386" t="s">
        <v>133</v>
      </c>
      <c r="C155" s="374" t="str">
        <f>VLOOKUP(B155,DS,2,0)</f>
        <v>Thạch Giang</v>
      </c>
      <c r="D155" s="376" t="str">
        <f>VLOOKUP(B155,DS,3,0)</f>
        <v>Công nhân</v>
      </c>
      <c r="E155" s="79" t="s">
        <v>33</v>
      </c>
      <c r="F155" s="193">
        <v>8</v>
      </c>
      <c r="G155" s="193">
        <v>8</v>
      </c>
      <c r="H155" s="193">
        <v>8</v>
      </c>
      <c r="I155" s="193">
        <v>8</v>
      </c>
      <c r="J155" s="193"/>
      <c r="K155" s="193">
        <v>8</v>
      </c>
      <c r="L155" s="193">
        <v>8</v>
      </c>
      <c r="M155" s="193">
        <v>8</v>
      </c>
      <c r="N155" s="193">
        <v>8</v>
      </c>
      <c r="O155" s="193">
        <v>8</v>
      </c>
      <c r="P155" s="193">
        <v>8</v>
      </c>
      <c r="Q155" s="193"/>
      <c r="R155" s="193">
        <v>8</v>
      </c>
      <c r="S155" s="193">
        <v>8</v>
      </c>
      <c r="T155" s="193">
        <v>8</v>
      </c>
      <c r="U155" s="193">
        <v>8</v>
      </c>
      <c r="V155" s="193">
        <v>8</v>
      </c>
      <c r="W155" s="193">
        <v>8</v>
      </c>
      <c r="X155" s="193"/>
      <c r="Y155" s="193">
        <v>8</v>
      </c>
      <c r="Z155" s="193">
        <v>8</v>
      </c>
      <c r="AA155" s="193">
        <v>8</v>
      </c>
      <c r="AB155" s="193">
        <v>8</v>
      </c>
      <c r="AC155" s="193">
        <v>8</v>
      </c>
      <c r="AD155" s="193">
        <v>8</v>
      </c>
      <c r="AE155" s="193"/>
      <c r="AF155" s="193">
        <v>8</v>
      </c>
      <c r="AG155" s="193">
        <v>8</v>
      </c>
      <c r="AH155" s="193">
        <v>8</v>
      </c>
      <c r="AI155" s="193"/>
      <c r="AJ155" s="80"/>
      <c r="AK155" s="378">
        <f t="shared" ref="AK155" si="138">((SUM(F155:AJ155))/8)-(SUMIF($F$6:$AJ$6,"C.Nhật",F155:AJ155)/8)</f>
        <v>25</v>
      </c>
      <c r="AL155" s="378">
        <f t="shared" ref="AL155" si="139">SUM(F156:AJ156)/8*1.5</f>
        <v>0</v>
      </c>
      <c r="AM155" s="380">
        <f t="shared" ref="AM155" si="140">SUMIF($F$6:$AJ$6,"C.Nhật",$F155:$AJ156)/8*2</f>
        <v>0</v>
      </c>
      <c r="AN155" s="382">
        <f t="shared" si="50"/>
        <v>25</v>
      </c>
      <c r="AO155" s="384">
        <v>0</v>
      </c>
      <c r="AP155" s="382"/>
      <c r="AQ155" s="382"/>
      <c r="AR155" s="382"/>
      <c r="AS155" s="372"/>
      <c r="AT155" s="286"/>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82"/>
      <c r="AK156" s="379"/>
      <c r="AL156" s="379"/>
      <c r="AM156" s="381"/>
      <c r="AN156" s="383"/>
      <c r="AO156" s="385"/>
      <c r="AP156" s="383"/>
      <c r="AQ156" s="383"/>
      <c r="AR156" s="383"/>
      <c r="AS156" s="373"/>
      <c r="AT156" s="286"/>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v>32</v>
      </c>
      <c r="B157" s="386" t="s">
        <v>134</v>
      </c>
      <c r="C157" s="374" t="str">
        <f>VLOOKUP(B157,DS,2,0)</f>
        <v>Thạch Quyền</v>
      </c>
      <c r="D157" s="376" t="str">
        <f>VLOOKUP(B157,DS,3,0)</f>
        <v>Công nhân</v>
      </c>
      <c r="E157" s="79" t="s">
        <v>33</v>
      </c>
      <c r="F157" s="193">
        <v>8</v>
      </c>
      <c r="G157" s="193">
        <v>8</v>
      </c>
      <c r="H157" s="193">
        <v>8</v>
      </c>
      <c r="I157" s="193">
        <v>8</v>
      </c>
      <c r="J157" s="193"/>
      <c r="K157" s="193">
        <v>8</v>
      </c>
      <c r="L157" s="193">
        <v>8</v>
      </c>
      <c r="M157" s="193">
        <v>8</v>
      </c>
      <c r="N157" s="193">
        <v>8</v>
      </c>
      <c r="O157" s="193">
        <v>8</v>
      </c>
      <c r="P157" s="193">
        <v>8</v>
      </c>
      <c r="Q157" s="193"/>
      <c r="R157" s="193">
        <v>8</v>
      </c>
      <c r="S157" s="193">
        <v>8</v>
      </c>
      <c r="T157" s="193">
        <v>8</v>
      </c>
      <c r="U157" s="193">
        <v>8</v>
      </c>
      <c r="V157" s="193">
        <v>8</v>
      </c>
      <c r="W157" s="193">
        <v>8</v>
      </c>
      <c r="X157" s="193"/>
      <c r="Y157" s="193">
        <v>8</v>
      </c>
      <c r="Z157" s="193">
        <v>8</v>
      </c>
      <c r="AA157" s="193">
        <v>8</v>
      </c>
      <c r="AB157" s="193">
        <v>8</v>
      </c>
      <c r="AC157" s="193">
        <v>8</v>
      </c>
      <c r="AD157" s="193">
        <v>8</v>
      </c>
      <c r="AE157" s="193"/>
      <c r="AF157" s="193">
        <v>8</v>
      </c>
      <c r="AG157" s="193">
        <v>8</v>
      </c>
      <c r="AH157" s="193">
        <v>8</v>
      </c>
      <c r="AI157" s="193"/>
      <c r="AJ157" s="80"/>
      <c r="AK157" s="378">
        <f t="shared" ref="AK157" si="141">((SUM(F157:AJ157))/8)-(SUMIF($F$6:$AJ$6,"C.Nhật",F157:AJ157)/8)</f>
        <v>25</v>
      </c>
      <c r="AL157" s="378">
        <f t="shared" ref="AL157" si="142">SUM(F158:AJ158)/8*1.5</f>
        <v>0</v>
      </c>
      <c r="AM157" s="380">
        <f t="shared" ref="AM157" si="143">SUMIF($F$6:$AJ$6,"C.Nhật",$F157:$AJ158)/8*2</f>
        <v>0</v>
      </c>
      <c r="AN157" s="382">
        <f t="shared" si="50"/>
        <v>25</v>
      </c>
      <c r="AO157" s="384">
        <v>0</v>
      </c>
      <c r="AP157" s="382"/>
      <c r="AQ157" s="382"/>
      <c r="AR157" s="382"/>
      <c r="AS157" s="372"/>
      <c r="AT157" s="286"/>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82"/>
      <c r="AK158" s="379"/>
      <c r="AL158" s="379"/>
      <c r="AM158" s="381"/>
      <c r="AN158" s="383"/>
      <c r="AO158" s="385"/>
      <c r="AP158" s="383"/>
      <c r="AQ158" s="383"/>
      <c r="AR158" s="383"/>
      <c r="AS158" s="373"/>
      <c r="AT158" s="286"/>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v>33</v>
      </c>
      <c r="B159" s="386" t="s">
        <v>135</v>
      </c>
      <c r="C159" s="374" t="str">
        <f>VLOOKUP(B159,DS,2,0)</f>
        <v>Lâm Lin</v>
      </c>
      <c r="D159" s="376" t="str">
        <f>VLOOKUP(B159,DS,3,0)</f>
        <v>Công nhân</v>
      </c>
      <c r="E159" s="79" t="s">
        <v>33</v>
      </c>
      <c r="F159" s="193">
        <v>8</v>
      </c>
      <c r="G159" s="193">
        <v>8</v>
      </c>
      <c r="H159" s="193">
        <v>8</v>
      </c>
      <c r="I159" s="193">
        <v>8</v>
      </c>
      <c r="J159" s="193"/>
      <c r="K159" s="193">
        <v>8</v>
      </c>
      <c r="L159" s="193">
        <v>8</v>
      </c>
      <c r="M159" s="193">
        <v>8</v>
      </c>
      <c r="N159" s="193">
        <v>8</v>
      </c>
      <c r="O159" s="193">
        <v>8</v>
      </c>
      <c r="P159" s="193">
        <v>8</v>
      </c>
      <c r="Q159" s="193"/>
      <c r="R159" s="193">
        <v>8</v>
      </c>
      <c r="S159" s="193">
        <v>8</v>
      </c>
      <c r="T159" s="193">
        <v>8</v>
      </c>
      <c r="U159" s="193">
        <v>8</v>
      </c>
      <c r="V159" s="193">
        <v>8</v>
      </c>
      <c r="W159" s="193">
        <v>8</v>
      </c>
      <c r="X159" s="193"/>
      <c r="Y159" s="193">
        <v>8</v>
      </c>
      <c r="Z159" s="193">
        <v>8</v>
      </c>
      <c r="AA159" s="193">
        <v>8</v>
      </c>
      <c r="AB159" s="193">
        <v>8</v>
      </c>
      <c r="AC159" s="193">
        <v>8</v>
      </c>
      <c r="AD159" s="193">
        <v>8</v>
      </c>
      <c r="AE159" s="193"/>
      <c r="AF159" s="193">
        <v>8</v>
      </c>
      <c r="AG159" s="193">
        <v>8</v>
      </c>
      <c r="AH159" s="193">
        <v>8</v>
      </c>
      <c r="AI159" s="193"/>
      <c r="AJ159" s="80"/>
      <c r="AK159" s="378">
        <f t="shared" ref="AK159" si="144">((SUM(F159:AJ159))/8)-(SUMIF($F$6:$AJ$6,"C.Nhật",F159:AJ159)/8)</f>
        <v>25</v>
      </c>
      <c r="AL159" s="378">
        <f t="shared" ref="AL159" si="145">SUM(F160:AJ160)/8*1.5</f>
        <v>0</v>
      </c>
      <c r="AM159" s="380">
        <f t="shared" ref="AM159" si="146">SUMIF($F$6:$AJ$6,"C.Nhật",$F159:$AJ160)/8*2</f>
        <v>0</v>
      </c>
      <c r="AN159" s="382">
        <f t="shared" ref="AN159:AN161" si="147">SUM(AK159:AM160)</f>
        <v>25</v>
      </c>
      <c r="AO159" s="384">
        <v>0</v>
      </c>
      <c r="AP159" s="382"/>
      <c r="AQ159" s="382"/>
      <c r="AR159" s="382"/>
      <c r="AS159" s="372"/>
      <c r="AT159" s="32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82"/>
      <c r="AK160" s="379"/>
      <c r="AL160" s="379"/>
      <c r="AM160" s="381"/>
      <c r="AN160" s="383"/>
      <c r="AO160" s="385"/>
      <c r="AP160" s="383"/>
      <c r="AQ160" s="383"/>
      <c r="AR160" s="383"/>
      <c r="AS160" s="373"/>
      <c r="AT160" s="32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1" s="78" customFormat="1" ht="18" customHeight="1">
      <c r="A161" s="386">
        <v>34</v>
      </c>
      <c r="B161" s="386" t="s">
        <v>136</v>
      </c>
      <c r="C161" s="374" t="str">
        <f>VLOOKUP(B161,DS,2,0)</f>
        <v>Lâm Chanh Đa Ra</v>
      </c>
      <c r="D161" s="376" t="str">
        <f>VLOOKUP(B161,DS,3,0)</f>
        <v>Công nhân</v>
      </c>
      <c r="E161" s="79" t="s">
        <v>33</v>
      </c>
      <c r="F161" s="193">
        <v>8</v>
      </c>
      <c r="G161" s="193">
        <v>8</v>
      </c>
      <c r="H161" s="193">
        <v>8</v>
      </c>
      <c r="I161" s="193">
        <v>8</v>
      </c>
      <c r="J161" s="193"/>
      <c r="K161" s="193">
        <v>8</v>
      </c>
      <c r="L161" s="193">
        <v>8</v>
      </c>
      <c r="M161" s="193">
        <v>8</v>
      </c>
      <c r="N161" s="193">
        <v>8</v>
      </c>
      <c r="O161" s="193">
        <v>8</v>
      </c>
      <c r="P161" s="193">
        <v>8</v>
      </c>
      <c r="Q161" s="193"/>
      <c r="R161" s="193">
        <v>8</v>
      </c>
      <c r="S161" s="193">
        <v>8</v>
      </c>
      <c r="T161" s="193">
        <v>8</v>
      </c>
      <c r="U161" s="193">
        <v>8</v>
      </c>
      <c r="V161" s="193">
        <v>8</v>
      </c>
      <c r="W161" s="193">
        <v>8</v>
      </c>
      <c r="X161" s="193"/>
      <c r="Y161" s="193">
        <v>8</v>
      </c>
      <c r="Z161" s="193">
        <v>8</v>
      </c>
      <c r="AA161" s="193">
        <v>8</v>
      </c>
      <c r="AB161" s="193">
        <v>8</v>
      </c>
      <c r="AC161" s="193">
        <v>8</v>
      </c>
      <c r="AD161" s="193">
        <v>8</v>
      </c>
      <c r="AE161" s="193"/>
      <c r="AF161" s="193">
        <v>8</v>
      </c>
      <c r="AG161" s="193">
        <v>8</v>
      </c>
      <c r="AH161" s="193">
        <v>8</v>
      </c>
      <c r="AI161" s="193"/>
      <c r="AJ161" s="80"/>
      <c r="AK161" s="378">
        <f t="shared" ref="AK161" si="148">((SUM(F161:AJ161))/8)-(SUMIF($F$6:$AJ$6,"C.Nhật",F161:AJ161)/8)</f>
        <v>25</v>
      </c>
      <c r="AL161" s="378">
        <f t="shared" ref="AL161" si="149">SUM(F162:AJ162)/8*1.5</f>
        <v>0</v>
      </c>
      <c r="AM161" s="380">
        <f t="shared" ref="AM161" si="150">SUMIF($F$6:$AJ$6,"C.Nhật",$F161:$AJ162)/8*2</f>
        <v>0</v>
      </c>
      <c r="AN161" s="382">
        <f t="shared" si="147"/>
        <v>25</v>
      </c>
      <c r="AO161" s="384">
        <v>0</v>
      </c>
      <c r="AP161" s="382"/>
      <c r="AQ161" s="382"/>
      <c r="AR161" s="382"/>
      <c r="AS161" s="372"/>
      <c r="AT161" s="32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1" s="78" customFormat="1" ht="18" customHeight="1">
      <c r="A162" s="387"/>
      <c r="B162" s="387"/>
      <c r="C162" s="375"/>
      <c r="D162" s="377"/>
      <c r="E162" s="81" t="s">
        <v>32</v>
      </c>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194"/>
      <c r="AI162" s="194"/>
      <c r="AJ162" s="82"/>
      <c r="AK162" s="379"/>
      <c r="AL162" s="379"/>
      <c r="AM162" s="381"/>
      <c r="AN162" s="383"/>
      <c r="AO162" s="385"/>
      <c r="AP162" s="383"/>
      <c r="AQ162" s="383"/>
      <c r="AR162" s="383"/>
      <c r="AS162" s="373"/>
      <c r="AT162" s="32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1" s="83" customFormat="1" ht="12.75">
      <c r="A163" s="19"/>
      <c r="B163" s="84"/>
      <c r="C163" s="4"/>
      <c r="D163" s="132"/>
      <c r="E163" s="4"/>
      <c r="F163" s="88"/>
      <c r="G163" s="88"/>
      <c r="H163" s="85"/>
      <c r="I163" s="85"/>
      <c r="J163" s="140"/>
      <c r="K163" s="88"/>
      <c r="L163" s="85"/>
      <c r="M163" s="88"/>
      <c r="N163" s="88"/>
      <c r="O163" s="88"/>
      <c r="P163" s="88"/>
      <c r="Q163" s="85"/>
      <c r="R163" s="88"/>
      <c r="S163" s="88"/>
      <c r="T163" s="140"/>
      <c r="U163" s="88"/>
      <c r="V163" s="88"/>
      <c r="W163" s="88"/>
      <c r="X163" s="84"/>
      <c r="Y163" s="88"/>
      <c r="Z163" s="88"/>
      <c r="AA163" s="88"/>
      <c r="AB163" s="88"/>
      <c r="AC163" s="88"/>
      <c r="AD163" s="85"/>
      <c r="AE163" s="88"/>
      <c r="AF163" s="88"/>
      <c r="AG163" s="88"/>
      <c r="AH163" s="88"/>
      <c r="AI163" s="88"/>
      <c r="AJ163" s="88"/>
      <c r="AK163" s="4"/>
      <c r="AL163" s="4"/>
      <c r="AM163" s="117"/>
      <c r="AN163" s="87"/>
      <c r="AO163" s="87"/>
      <c r="AP163" s="87"/>
      <c r="AQ163" s="87"/>
      <c r="AR163" s="87"/>
      <c r="AS163" s="4"/>
      <c r="AT163" s="123"/>
    </row>
    <row r="164" spans="1:91" s="83" customFormat="1" ht="12.75">
      <c r="A164" s="19" t="s">
        <v>14</v>
      </c>
      <c r="B164" s="84"/>
      <c r="C164" s="4"/>
      <c r="D164" s="132"/>
      <c r="E164" s="4"/>
      <c r="F164" s="88"/>
      <c r="G164" s="88"/>
      <c r="H164" s="85"/>
      <c r="I164" s="85"/>
      <c r="J164" s="140"/>
      <c r="K164" s="88"/>
      <c r="L164" s="85"/>
      <c r="M164" s="88"/>
      <c r="N164" s="88"/>
      <c r="O164" s="88"/>
      <c r="P164" s="88"/>
      <c r="Q164" s="85"/>
      <c r="R164" s="88"/>
      <c r="S164" s="88"/>
      <c r="T164" s="140"/>
      <c r="U164" s="88"/>
      <c r="V164" s="88"/>
      <c r="W164" s="88"/>
      <c r="X164" s="84"/>
      <c r="Y164" s="88"/>
      <c r="Z164" s="88"/>
      <c r="AA164" s="88"/>
      <c r="AB164" s="88"/>
      <c r="AC164" s="88"/>
      <c r="AD164" s="85"/>
      <c r="AE164" s="88"/>
      <c r="AF164" s="88"/>
      <c r="AG164" s="88"/>
      <c r="AH164" s="88"/>
      <c r="AI164" s="88"/>
      <c r="AJ164" s="88"/>
      <c r="AK164" s="4"/>
      <c r="AL164" s="4"/>
      <c r="AM164" s="117"/>
      <c r="AN164" s="87"/>
      <c r="AO164" s="87"/>
      <c r="AP164" s="87"/>
      <c r="AQ164" s="87"/>
      <c r="AR164" s="87"/>
      <c r="AS164" s="4"/>
      <c r="AT164" s="123"/>
    </row>
    <row r="165" spans="1:91" s="83" customFormat="1" ht="12.75">
      <c r="A165" s="16"/>
      <c r="B165" s="16"/>
      <c r="C165" s="4"/>
      <c r="D165" s="132"/>
      <c r="E165" s="4"/>
      <c r="F165" s="88"/>
      <c r="G165" s="88"/>
      <c r="H165" s="141"/>
      <c r="I165" s="141"/>
      <c r="J165" s="141"/>
      <c r="K165" s="88"/>
      <c r="L165" s="141"/>
      <c r="M165" s="88"/>
      <c r="N165" s="88"/>
      <c r="O165" s="88"/>
      <c r="P165" s="88"/>
      <c r="Q165" s="88"/>
      <c r="R165" s="88"/>
      <c r="S165" s="88"/>
      <c r="T165" s="88"/>
      <c r="U165" s="88"/>
      <c r="V165" s="88"/>
      <c r="W165" s="88"/>
      <c r="X165" s="88"/>
      <c r="Y165" s="88"/>
      <c r="Z165" s="88"/>
      <c r="AA165" s="88"/>
      <c r="AB165" s="88"/>
      <c r="AC165" s="88"/>
      <c r="AD165" s="141"/>
      <c r="AE165" s="88"/>
      <c r="AF165" s="88"/>
      <c r="AG165" s="88"/>
      <c r="AH165" s="88"/>
      <c r="AI165" s="88"/>
      <c r="AJ165" s="88"/>
      <c r="AK165" s="4"/>
      <c r="AL165" s="4"/>
      <c r="AM165" s="117"/>
      <c r="AN165" s="89"/>
      <c r="AO165" s="89"/>
      <c r="AP165" s="89"/>
      <c r="AQ165" s="89"/>
      <c r="AR165" s="89"/>
      <c r="AS165" s="4"/>
      <c r="AT165" s="123"/>
    </row>
    <row r="166" spans="1:91" s="86" customFormat="1" ht="15" customHeight="1">
      <c r="A166" s="16"/>
      <c r="B166" s="16"/>
      <c r="C166" s="4"/>
      <c r="D166" s="132"/>
      <c r="E166" s="4"/>
      <c r="F166" s="88"/>
      <c r="G166" s="88"/>
      <c r="H166" s="141"/>
      <c r="I166" s="141"/>
      <c r="J166" s="141"/>
      <c r="K166" s="88"/>
      <c r="L166" s="141"/>
      <c r="M166" s="88"/>
      <c r="N166" s="88"/>
      <c r="O166" s="88"/>
      <c r="P166" s="88"/>
      <c r="Q166" s="88"/>
      <c r="R166" s="88"/>
      <c r="S166" s="88"/>
      <c r="T166" s="88"/>
      <c r="U166" s="88"/>
      <c r="V166" s="88"/>
      <c r="W166" s="88"/>
      <c r="X166" s="88"/>
      <c r="Y166" s="88"/>
      <c r="Z166" s="88"/>
      <c r="AA166" s="88"/>
      <c r="AB166" s="88"/>
      <c r="AC166" s="88"/>
      <c r="AD166" s="141"/>
      <c r="AE166" s="88"/>
      <c r="AF166" s="88"/>
      <c r="AG166" s="88"/>
      <c r="AH166" s="88"/>
      <c r="AI166" s="88"/>
      <c r="AJ166" s="88"/>
      <c r="AK166" s="4"/>
      <c r="AL166" s="4"/>
      <c r="AM166" s="117"/>
      <c r="AN166" s="89"/>
      <c r="AO166" s="89"/>
      <c r="AP166" s="89"/>
      <c r="AQ166" s="89"/>
      <c r="AR166" s="89"/>
      <c r="AS166" s="4"/>
      <c r="AT166" s="4"/>
    </row>
    <row r="167" spans="1:91" s="86" customFormat="1" ht="11.25">
      <c r="A167" s="16"/>
      <c r="B167" s="16"/>
      <c r="C167" s="4"/>
      <c r="D167" s="132"/>
      <c r="E167" s="4"/>
      <c r="F167" s="88"/>
      <c r="G167" s="88"/>
      <c r="H167" s="141"/>
      <c r="I167" s="141"/>
      <c r="J167" s="141"/>
      <c r="K167" s="88"/>
      <c r="L167" s="141"/>
      <c r="M167" s="88"/>
      <c r="N167" s="88"/>
      <c r="O167" s="88"/>
      <c r="P167" s="88"/>
      <c r="Q167" s="88"/>
      <c r="R167" s="88"/>
      <c r="S167" s="88"/>
      <c r="T167" s="88"/>
      <c r="U167" s="88"/>
      <c r="V167" s="88"/>
      <c r="W167" s="88"/>
      <c r="X167" s="88"/>
      <c r="Y167" s="88"/>
      <c r="Z167" s="88"/>
      <c r="AA167" s="88"/>
      <c r="AB167" s="88"/>
      <c r="AC167" s="88"/>
      <c r="AD167" s="141"/>
      <c r="AE167" s="88"/>
      <c r="AF167" s="88"/>
      <c r="AG167" s="88"/>
      <c r="AH167" s="88"/>
      <c r="AI167" s="88"/>
      <c r="AJ167" s="88"/>
      <c r="AK167" s="4"/>
      <c r="AL167" s="4"/>
      <c r="AM167" s="117"/>
      <c r="AN167" s="89"/>
      <c r="AO167" s="89"/>
      <c r="AP167" s="89"/>
      <c r="AQ167" s="89"/>
      <c r="AR167" s="89"/>
      <c r="AS167" s="4"/>
      <c r="AT167" s="4"/>
    </row>
    <row r="168" spans="1:91" s="86" customFormat="1" ht="11.25">
      <c r="A168" s="16"/>
      <c r="B168" s="16"/>
      <c r="C168" s="4"/>
      <c r="D168" s="132"/>
      <c r="E168" s="4"/>
      <c r="F168" s="88"/>
      <c r="G168" s="88"/>
      <c r="H168" s="141"/>
      <c r="I168" s="141"/>
      <c r="J168" s="141"/>
      <c r="K168" s="88"/>
      <c r="L168" s="141"/>
      <c r="M168" s="88"/>
      <c r="N168" s="88"/>
      <c r="O168" s="88"/>
      <c r="P168" s="88"/>
      <c r="Q168" s="88"/>
      <c r="R168" s="88"/>
      <c r="S168" s="88"/>
      <c r="T168" s="88"/>
      <c r="U168" s="88"/>
      <c r="V168" s="88"/>
      <c r="W168" s="88"/>
      <c r="X168" s="88"/>
      <c r="Y168" s="88"/>
      <c r="Z168" s="88"/>
      <c r="AA168" s="88"/>
      <c r="AB168" s="88"/>
      <c r="AC168" s="88"/>
      <c r="AD168" s="141"/>
      <c r="AE168" s="88"/>
      <c r="AF168" s="88"/>
      <c r="AG168" s="88"/>
      <c r="AH168" s="88"/>
      <c r="AI168" s="88"/>
      <c r="AJ168" s="88"/>
      <c r="AK168" s="4"/>
      <c r="AL168" s="4"/>
      <c r="AM168" s="117"/>
      <c r="AN168" s="89"/>
      <c r="AO168" s="89"/>
      <c r="AP168" s="89"/>
      <c r="AQ168" s="89"/>
      <c r="AR168" s="89"/>
      <c r="AS168" s="4"/>
      <c r="AT168" s="4"/>
    </row>
    <row r="169" spans="1:91" s="86" customFormat="1" ht="11.25">
      <c r="A169" s="13"/>
      <c r="B169" s="13"/>
      <c r="C169" s="19"/>
      <c r="D169" s="133"/>
      <c r="E169" s="90"/>
      <c r="F169" s="140"/>
      <c r="G169" s="142"/>
      <c r="H169" s="85"/>
      <c r="I169" s="85"/>
      <c r="J169" s="85"/>
      <c r="K169" s="142"/>
      <c r="L169" s="85"/>
      <c r="M169" s="142"/>
      <c r="N169" s="142"/>
      <c r="O169" s="142"/>
      <c r="P169" s="142"/>
      <c r="Q169" s="85"/>
      <c r="R169" s="140"/>
      <c r="S169" s="142"/>
      <c r="T169" s="142"/>
      <c r="U169" s="85"/>
      <c r="V169" s="142"/>
      <c r="W169" s="142"/>
      <c r="X169" s="85"/>
      <c r="Y169" s="142"/>
      <c r="Z169" s="142"/>
      <c r="AA169" s="142"/>
      <c r="AB169" s="142"/>
      <c r="AC169" s="142"/>
      <c r="AD169" s="85"/>
      <c r="AE169" s="142"/>
      <c r="AF169" s="142"/>
      <c r="AG169" s="142"/>
      <c r="AH169" s="142"/>
      <c r="AI169" s="142"/>
      <c r="AJ169" s="142"/>
      <c r="AK169" s="90"/>
      <c r="AM169" s="118"/>
      <c r="AN169" s="13"/>
      <c r="AO169" s="13"/>
      <c r="AP169" s="13"/>
      <c r="AQ169" s="13"/>
      <c r="AR169" s="13"/>
      <c r="AS169" s="19"/>
      <c r="AT169" s="4"/>
    </row>
    <row r="170" spans="1:91" s="86" customFormat="1" ht="12.75">
      <c r="A170" s="2"/>
      <c r="B170" s="2" t="s">
        <v>0</v>
      </c>
      <c r="C170" s="2"/>
      <c r="D170" s="134"/>
      <c r="E170" s="2"/>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c r="AH170" s="144"/>
      <c r="AI170" s="144"/>
      <c r="AJ170" s="144"/>
      <c r="AK170" s="2"/>
      <c r="AL170" s="2"/>
      <c r="AM170" s="119"/>
      <c r="AN170" s="2"/>
      <c r="AO170" s="2"/>
      <c r="AP170" s="2"/>
      <c r="AQ170" s="2"/>
      <c r="AR170" s="2"/>
      <c r="AS170" s="2"/>
      <c r="AT170" s="4"/>
    </row>
    <row r="171" spans="1:91" s="86" customFormat="1" ht="12.75">
      <c r="A171" s="2"/>
      <c r="B171" s="2"/>
      <c r="C171" s="2" t="s">
        <v>48</v>
      </c>
      <c r="D171" s="134"/>
      <c r="E171" s="2"/>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4"/>
      <c r="AI171" s="144"/>
      <c r="AJ171" s="144"/>
      <c r="AK171" s="2"/>
      <c r="AL171" s="2"/>
      <c r="AM171" s="119"/>
      <c r="AN171" s="2"/>
      <c r="AO171" s="2"/>
      <c r="AP171" s="2"/>
      <c r="AQ171" s="2"/>
      <c r="AR171" s="2"/>
      <c r="AS171" s="2"/>
      <c r="AT171" s="19"/>
    </row>
    <row r="172" spans="1:91" ht="15" customHeight="1">
      <c r="C172" s="2" t="s">
        <v>49</v>
      </c>
    </row>
    <row r="173" spans="1:91" s="134" customFormat="1" ht="15" customHeight="1">
      <c r="A173" s="2"/>
      <c r="B173" s="2"/>
      <c r="C173" s="2" t="s">
        <v>50</v>
      </c>
      <c r="E173" s="2"/>
      <c r="F173" s="143"/>
      <c r="G173" s="143"/>
      <c r="H173" s="143"/>
      <c r="I173" s="143"/>
      <c r="J173" s="143"/>
      <c r="K173" s="143"/>
      <c r="L173" s="143"/>
      <c r="M173" s="143"/>
      <c r="N173" s="143"/>
      <c r="O173" s="143"/>
      <c r="P173" s="143"/>
      <c r="Q173" s="143"/>
      <c r="R173" s="143"/>
      <c r="S173" s="143"/>
      <c r="T173" s="143"/>
      <c r="U173" s="143"/>
      <c r="V173" s="143"/>
      <c r="W173" s="143"/>
      <c r="X173" s="143"/>
      <c r="Y173" s="143"/>
      <c r="Z173" s="143"/>
      <c r="AA173" s="143"/>
      <c r="AB173" s="143"/>
      <c r="AC173" s="143"/>
      <c r="AD173" s="143"/>
      <c r="AE173" s="143"/>
      <c r="AF173" s="143"/>
      <c r="AG173" s="143"/>
      <c r="AH173" s="144"/>
      <c r="AI173" s="144"/>
      <c r="AJ173" s="144"/>
      <c r="AK173" s="2"/>
      <c r="AL173" s="2"/>
      <c r="AM173" s="119"/>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row>
    <row r="174" spans="1:91" s="134" customFormat="1" ht="15" customHeight="1">
      <c r="A174" s="2"/>
      <c r="B174" s="2"/>
      <c r="C174" s="2" t="s">
        <v>51</v>
      </c>
      <c r="E174" s="2"/>
      <c r="F174" s="143"/>
      <c r="G174" s="143"/>
      <c r="H174" s="143"/>
      <c r="I174" s="143"/>
      <c r="J174" s="143"/>
      <c r="K174" s="143"/>
      <c r="L174" s="143"/>
      <c r="M174" s="143"/>
      <c r="N174" s="143"/>
      <c r="O174" s="143"/>
      <c r="P174" s="143"/>
      <c r="Q174" s="143"/>
      <c r="R174" s="143"/>
      <c r="S174" s="143"/>
      <c r="T174" s="143"/>
      <c r="U174" s="143"/>
      <c r="V174" s="143"/>
      <c r="W174" s="143"/>
      <c r="X174" s="143"/>
      <c r="Y174" s="143"/>
      <c r="Z174" s="143"/>
      <c r="AA174" s="143"/>
      <c r="AB174" s="143"/>
      <c r="AC174" s="143"/>
      <c r="AD174" s="143"/>
      <c r="AE174" s="143"/>
      <c r="AF174" s="143"/>
      <c r="AG174" s="143"/>
      <c r="AH174" s="144"/>
      <c r="AI174" s="144"/>
      <c r="AJ174" s="144"/>
      <c r="AK174" s="2"/>
      <c r="AL174" s="2"/>
      <c r="AM174" s="119"/>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row>
    <row r="175" spans="1:91" s="134" customFormat="1" ht="15" customHeight="1">
      <c r="A175" s="2"/>
      <c r="B175" s="2"/>
      <c r="C175" s="2" t="s">
        <v>52</v>
      </c>
      <c r="E175" s="2"/>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144"/>
      <c r="AI175" s="144"/>
      <c r="AJ175" s="144"/>
      <c r="AK175" s="2"/>
      <c r="AL175" s="2"/>
      <c r="AM175" s="119"/>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row>
    <row r="176" spans="1:91" s="134" customFormat="1" ht="15" customHeight="1">
      <c r="A176" s="2"/>
      <c r="B176" s="2"/>
      <c r="C176" s="2" t="s">
        <v>53</v>
      </c>
      <c r="E176" s="2"/>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4"/>
      <c r="AI176" s="144"/>
      <c r="AJ176" s="144"/>
      <c r="AK176" s="2"/>
      <c r="AL176" s="2"/>
      <c r="AM176" s="119"/>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row>
    <row r="177" spans="1:91" s="134" customFormat="1" ht="15" customHeight="1">
      <c r="A177" s="2"/>
      <c r="B177" s="2"/>
      <c r="C177" s="2" t="s">
        <v>54</v>
      </c>
      <c r="E177" s="2"/>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4"/>
      <c r="AI177" s="144"/>
      <c r="AJ177" s="144"/>
      <c r="AK177" s="2"/>
      <c r="AL177" s="2"/>
      <c r="AM177" s="119"/>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row>
    <row r="178" spans="1:91" s="134" customFormat="1" ht="15" customHeight="1">
      <c r="A178" s="2"/>
      <c r="B178" s="2"/>
      <c r="C178" s="2" t="s">
        <v>55</v>
      </c>
      <c r="E178" s="2"/>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4"/>
      <c r="AI178" s="144"/>
      <c r="AJ178" s="144"/>
      <c r="AK178" s="2"/>
      <c r="AL178" s="2"/>
      <c r="AM178" s="119"/>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row>
    <row r="179" spans="1:91" s="134" customFormat="1" ht="15" customHeight="1">
      <c r="A179" s="2"/>
      <c r="B179" s="2"/>
      <c r="C179" s="2" t="s">
        <v>56</v>
      </c>
      <c r="E179" s="2"/>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c r="AH179" s="144"/>
      <c r="AI179" s="144"/>
      <c r="AJ179" s="144"/>
      <c r="AK179" s="2"/>
      <c r="AL179" s="2"/>
      <c r="AM179" s="119"/>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row>
  </sheetData>
  <protectedRanges>
    <protectedRange password="CC78" sqref="A1:A3" name="Range1_2_1"/>
    <protectedRange password="CC78" sqref="A8:A15" name="Range1_1"/>
    <protectedRange password="CC78" sqref="A8:A15 C8:E15" name="Range1_6"/>
    <protectedRange password="CC78" sqref="B8:B15" name="Range1_4"/>
    <protectedRange password="CC78" sqref="J18:J21 Q16:Q17" name="Range1_1_1_1"/>
    <protectedRange password="CC78" sqref="J22" name="Range1_3_1_1"/>
    <protectedRange password="CC78" sqref="A43:A45 A88:A90" name="Range1_2_1_1"/>
    <protectedRange password="CC78" sqref="A50:A65" name="Range1_1_1"/>
    <protectedRange password="CC78" sqref="C50:E65 A50:A65" name="Range1_6_1"/>
    <protectedRange password="CC78" sqref="B50:B65" name="Range1_4_1"/>
    <protectedRange password="CC78" sqref="J68:J71" name="Range1_1_1_1_1"/>
    <protectedRange password="CC78" sqref="J72" name="Range1_3_1_1_1"/>
    <protectedRange password="CC78" sqref="A95:A162" name="Range1_1_2"/>
    <protectedRange password="CC78" sqref="C95:E162 A95:A162" name="Range1_6_2"/>
    <protectedRange password="CC78" sqref="B95:B162" name="Range1_4_2"/>
    <protectedRange password="CC78" sqref="J165:J168 Q163:Q164" name="Range1_1_1_1_2"/>
    <protectedRange password="CC78" sqref="J169" name="Range1_3_1_1_2"/>
  </protectedRanges>
  <autoFilter ref="A7:AS7"/>
  <mergeCells count="640">
    <mergeCell ref="AP60:AP61"/>
    <mergeCell ref="AQ60:AQ61"/>
    <mergeCell ref="AR60:AR61"/>
    <mergeCell ref="AS60:AS61"/>
    <mergeCell ref="A62:A63"/>
    <mergeCell ref="B62:B63"/>
    <mergeCell ref="C62:C63"/>
    <mergeCell ref="D62:D63"/>
    <mergeCell ref="AK62:AK63"/>
    <mergeCell ref="AL62:AL63"/>
    <mergeCell ref="AM62:AM63"/>
    <mergeCell ref="AN62:AN63"/>
    <mergeCell ref="AO62:AO63"/>
    <mergeCell ref="AP62:AP63"/>
    <mergeCell ref="AQ62:AQ63"/>
    <mergeCell ref="AR62:AR63"/>
    <mergeCell ref="AS62:AS63"/>
    <mergeCell ref="A60:A61"/>
    <mergeCell ref="B60:B61"/>
    <mergeCell ref="C60:C61"/>
    <mergeCell ref="D60:D61"/>
    <mergeCell ref="AK60:AK61"/>
    <mergeCell ref="AL60:AL61"/>
    <mergeCell ref="AM60:AM61"/>
    <mergeCell ref="AN60:AN61"/>
    <mergeCell ref="AO60:AO61"/>
    <mergeCell ref="AP159:AP160"/>
    <mergeCell ref="AQ159:AQ160"/>
    <mergeCell ref="AR159:AR160"/>
    <mergeCell ref="AS159:AS160"/>
    <mergeCell ref="A161:A162"/>
    <mergeCell ref="B161:B162"/>
    <mergeCell ref="C161:C162"/>
    <mergeCell ref="D161:D162"/>
    <mergeCell ref="AK161:AK162"/>
    <mergeCell ref="AL161:AL162"/>
    <mergeCell ref="AM161:AM162"/>
    <mergeCell ref="AN161:AN162"/>
    <mergeCell ref="AO161:AO162"/>
    <mergeCell ref="AP161:AP162"/>
    <mergeCell ref="AQ161:AQ162"/>
    <mergeCell ref="AR161:AR162"/>
    <mergeCell ref="AS161:AS162"/>
    <mergeCell ref="A159:A160"/>
    <mergeCell ref="B159:B160"/>
    <mergeCell ref="C159:C160"/>
    <mergeCell ref="D159:D160"/>
    <mergeCell ref="AK159:AK160"/>
    <mergeCell ref="AL159:AL160"/>
    <mergeCell ref="AM159:AM160"/>
    <mergeCell ref="AN159:AN160"/>
    <mergeCell ref="AO159:AO160"/>
    <mergeCell ref="A143:A144"/>
    <mergeCell ref="B143:B144"/>
    <mergeCell ref="C143:C144"/>
    <mergeCell ref="D143:D144"/>
    <mergeCell ref="AK143:AK144"/>
    <mergeCell ref="AL143:AL144"/>
    <mergeCell ref="AM143:AM144"/>
    <mergeCell ref="AN143:AN144"/>
    <mergeCell ref="AO143:AO144"/>
    <mergeCell ref="A145:A146"/>
    <mergeCell ref="B145:B146"/>
    <mergeCell ref="C145:C146"/>
    <mergeCell ref="D145:D146"/>
    <mergeCell ref="AK145:AK146"/>
    <mergeCell ref="AL145:AL146"/>
    <mergeCell ref="D151:D152"/>
    <mergeCell ref="AK151:AK152"/>
    <mergeCell ref="AL151:AL152"/>
    <mergeCell ref="AM151:AM152"/>
    <mergeCell ref="AN151:AN152"/>
    <mergeCell ref="AO151:AO152"/>
    <mergeCell ref="AN155:AN156"/>
    <mergeCell ref="AM1:AS1"/>
    <mergeCell ref="A5:A6"/>
    <mergeCell ref="B5:B6"/>
    <mergeCell ref="C5:C6"/>
    <mergeCell ref="D5:D6"/>
    <mergeCell ref="E5:E6"/>
    <mergeCell ref="AK5:AM5"/>
    <mergeCell ref="AN5:AN6"/>
    <mergeCell ref="AO5:AO6"/>
    <mergeCell ref="AP5:AP6"/>
    <mergeCell ref="AQ5:AQ6"/>
    <mergeCell ref="AR5:AR6"/>
    <mergeCell ref="AS5:AS6"/>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Q10:AQ11"/>
    <mergeCell ref="AR10:AR11"/>
    <mergeCell ref="AS10:AS11"/>
    <mergeCell ref="A12:A13"/>
    <mergeCell ref="B12:B13"/>
    <mergeCell ref="C12:C13"/>
    <mergeCell ref="D12:D13"/>
    <mergeCell ref="AK12:AK13"/>
    <mergeCell ref="AL12:AL13"/>
    <mergeCell ref="AS12:AS13"/>
    <mergeCell ref="AM12:AM13"/>
    <mergeCell ref="AN12:AN13"/>
    <mergeCell ref="AO12:AO13"/>
    <mergeCell ref="AP12:AP13"/>
    <mergeCell ref="AQ12:AQ13"/>
    <mergeCell ref="AR12:AR13"/>
    <mergeCell ref="C14:C15"/>
    <mergeCell ref="D14:D15"/>
    <mergeCell ref="AK14:AK15"/>
    <mergeCell ref="AL14:AL15"/>
    <mergeCell ref="AM14:AM15"/>
    <mergeCell ref="AM43:AS43"/>
    <mergeCell ref="A47:A48"/>
    <mergeCell ref="B47:B48"/>
    <mergeCell ref="C47:C48"/>
    <mergeCell ref="D47:D48"/>
    <mergeCell ref="E47:E48"/>
    <mergeCell ref="AS47:AS48"/>
    <mergeCell ref="AN14:AN15"/>
    <mergeCell ref="AO14:AO15"/>
    <mergeCell ref="AP14:AP15"/>
    <mergeCell ref="AQ14:AQ15"/>
    <mergeCell ref="AR14:AR15"/>
    <mergeCell ref="AS14:AS15"/>
    <mergeCell ref="A14:A15"/>
    <mergeCell ref="B14:B15"/>
    <mergeCell ref="AT47:AT48"/>
    <mergeCell ref="A50:A51"/>
    <mergeCell ref="B50:B51"/>
    <mergeCell ref="C50:C51"/>
    <mergeCell ref="D50:D51"/>
    <mergeCell ref="AK50:AK51"/>
    <mergeCell ref="AL50:AL51"/>
    <mergeCell ref="AM50:AM51"/>
    <mergeCell ref="AN50:AN51"/>
    <mergeCell ref="AK47:AM47"/>
    <mergeCell ref="AN47:AN48"/>
    <mergeCell ref="AO47:AO48"/>
    <mergeCell ref="AP47:AP48"/>
    <mergeCell ref="AQ47:AQ48"/>
    <mergeCell ref="AR47:AR48"/>
    <mergeCell ref="AO50:AO51"/>
    <mergeCell ref="AP50:AP51"/>
    <mergeCell ref="AQ50:AQ51"/>
    <mergeCell ref="AR50:AR51"/>
    <mergeCell ref="AS50:AS51"/>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P52:AP53"/>
    <mergeCell ref="AQ52:AQ53"/>
    <mergeCell ref="AO54:AO55"/>
    <mergeCell ref="AP54:AP55"/>
    <mergeCell ref="AQ54:AQ55"/>
    <mergeCell ref="AM58:AM59"/>
    <mergeCell ref="AN58:AN59"/>
    <mergeCell ref="AL56:AL57"/>
    <mergeCell ref="AM56:AM57"/>
    <mergeCell ref="AN56:AN57"/>
    <mergeCell ref="AR54:AR55"/>
    <mergeCell ref="AS54:AS55"/>
    <mergeCell ref="A56:A57"/>
    <mergeCell ref="B56:B57"/>
    <mergeCell ref="C56:C57"/>
    <mergeCell ref="D56:D57"/>
    <mergeCell ref="AK56:AK57"/>
    <mergeCell ref="AR56:AR57"/>
    <mergeCell ref="AS56:AS57"/>
    <mergeCell ref="AO56:AO57"/>
    <mergeCell ref="AP56:AP57"/>
    <mergeCell ref="AQ56:AQ57"/>
    <mergeCell ref="AL64:AL65"/>
    <mergeCell ref="AM64:AM65"/>
    <mergeCell ref="AN64:AN65"/>
    <mergeCell ref="AO58:AO59"/>
    <mergeCell ref="AP58:AP59"/>
    <mergeCell ref="AQ58:AQ59"/>
    <mergeCell ref="AR58:AR59"/>
    <mergeCell ref="AS58:AS59"/>
    <mergeCell ref="A64:A65"/>
    <mergeCell ref="B64:B65"/>
    <mergeCell ref="C64:C65"/>
    <mergeCell ref="D64:D65"/>
    <mergeCell ref="AK64:AK65"/>
    <mergeCell ref="AR64:AR65"/>
    <mergeCell ref="AS64:AS65"/>
    <mergeCell ref="AO64:AO65"/>
    <mergeCell ref="AP64:AP65"/>
    <mergeCell ref="AQ64:AQ65"/>
    <mergeCell ref="A58:A59"/>
    <mergeCell ref="B58:B59"/>
    <mergeCell ref="C58:C59"/>
    <mergeCell ref="D58:D59"/>
    <mergeCell ref="AK58:AK59"/>
    <mergeCell ref="AL58:AL59"/>
    <mergeCell ref="A92:A93"/>
    <mergeCell ref="B92:B93"/>
    <mergeCell ref="C92:C93"/>
    <mergeCell ref="D92:D93"/>
    <mergeCell ref="E92:E93"/>
    <mergeCell ref="AK92:AM92"/>
    <mergeCell ref="AN92:AN93"/>
    <mergeCell ref="AO92:AO93"/>
    <mergeCell ref="AP92:AP93"/>
    <mergeCell ref="AQ92:AQ93"/>
    <mergeCell ref="AR92:AR93"/>
    <mergeCell ref="AS92:AS93"/>
    <mergeCell ref="AT92:AT93"/>
    <mergeCell ref="AM88:AS88"/>
    <mergeCell ref="AS95:AS96"/>
    <mergeCell ref="A97:A98"/>
    <mergeCell ref="B97:B98"/>
    <mergeCell ref="C97:C98"/>
    <mergeCell ref="D97:D98"/>
    <mergeCell ref="AK97:AK98"/>
    <mergeCell ref="AL97:AL98"/>
    <mergeCell ref="AM97:AM98"/>
    <mergeCell ref="AN97:AN98"/>
    <mergeCell ref="AO97:AO98"/>
    <mergeCell ref="AM95:AM96"/>
    <mergeCell ref="AN95:AN96"/>
    <mergeCell ref="AO95:AO96"/>
    <mergeCell ref="AP95:AP96"/>
    <mergeCell ref="AQ95:AQ96"/>
    <mergeCell ref="AR95:AR96"/>
    <mergeCell ref="A95:A96"/>
    <mergeCell ref="B95:B96"/>
    <mergeCell ref="C95:C96"/>
    <mergeCell ref="D95:D96"/>
    <mergeCell ref="AK95:AK96"/>
    <mergeCell ref="AL95:AL96"/>
    <mergeCell ref="AP97:AP98"/>
    <mergeCell ref="AQ97:AQ98"/>
    <mergeCell ref="AN101:AN102"/>
    <mergeCell ref="AO101:AO102"/>
    <mergeCell ref="AR97:AR98"/>
    <mergeCell ref="AS97:AS98"/>
    <mergeCell ref="AP101:AP102"/>
    <mergeCell ref="AQ101:AQ102"/>
    <mergeCell ref="AR101:AR102"/>
    <mergeCell ref="AS101:AS102"/>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D101:D102"/>
    <mergeCell ref="AK101:AK102"/>
    <mergeCell ref="AL101:AL102"/>
    <mergeCell ref="AM101:AM102"/>
    <mergeCell ref="AS105:AS106"/>
    <mergeCell ref="A107:A108"/>
    <mergeCell ref="B107:B108"/>
    <mergeCell ref="C107:C108"/>
    <mergeCell ref="D107:D108"/>
    <mergeCell ref="AK107:AK108"/>
    <mergeCell ref="AL107:AL108"/>
    <mergeCell ref="AS107:AS108"/>
    <mergeCell ref="AM107:AM108"/>
    <mergeCell ref="AN107:AN108"/>
    <mergeCell ref="AO107:AO108"/>
    <mergeCell ref="AP107:AP108"/>
    <mergeCell ref="AQ107:AQ108"/>
    <mergeCell ref="AR107:AR108"/>
    <mergeCell ref="A105:A106"/>
    <mergeCell ref="B105:B106"/>
    <mergeCell ref="C105:C106"/>
    <mergeCell ref="D105:D106"/>
    <mergeCell ref="AK105:AK106"/>
    <mergeCell ref="AL105:AL106"/>
    <mergeCell ref="AM105:AM106"/>
    <mergeCell ref="AN105:AN106"/>
    <mergeCell ref="AO105:AO106"/>
    <mergeCell ref="D109:D110"/>
    <mergeCell ref="AK109:AK110"/>
    <mergeCell ref="AL109:AL110"/>
    <mergeCell ref="AM109:AM110"/>
    <mergeCell ref="AN109:AN110"/>
    <mergeCell ref="AO109:AO110"/>
    <mergeCell ref="AP105:AP106"/>
    <mergeCell ref="AQ105:AQ106"/>
    <mergeCell ref="AR105:AR106"/>
    <mergeCell ref="AL113:AL114"/>
    <mergeCell ref="AM113:AM114"/>
    <mergeCell ref="AN113:AN114"/>
    <mergeCell ref="AO113:AO114"/>
    <mergeCell ref="AP109:AP110"/>
    <mergeCell ref="AQ109:AQ110"/>
    <mergeCell ref="AR109:AR110"/>
    <mergeCell ref="AS109:AS110"/>
    <mergeCell ref="A111:A112"/>
    <mergeCell ref="B111:B112"/>
    <mergeCell ref="C111:C112"/>
    <mergeCell ref="D111:D112"/>
    <mergeCell ref="AK111:AK112"/>
    <mergeCell ref="AL111:AL112"/>
    <mergeCell ref="AS111:AS112"/>
    <mergeCell ref="AM111:AM112"/>
    <mergeCell ref="AN111:AN112"/>
    <mergeCell ref="AO111:AO112"/>
    <mergeCell ref="AP111:AP112"/>
    <mergeCell ref="AQ111:AQ112"/>
    <mergeCell ref="AR111:AR112"/>
    <mergeCell ref="A109:A110"/>
    <mergeCell ref="B109:B110"/>
    <mergeCell ref="C109:C110"/>
    <mergeCell ref="AN117:AN118"/>
    <mergeCell ref="AO117:AO118"/>
    <mergeCell ref="AP113:AP114"/>
    <mergeCell ref="AQ113:AQ114"/>
    <mergeCell ref="AR113:AR114"/>
    <mergeCell ref="AS113:AS114"/>
    <mergeCell ref="A115:A116"/>
    <mergeCell ref="B115:B116"/>
    <mergeCell ref="C115:C116"/>
    <mergeCell ref="D115:D116"/>
    <mergeCell ref="AK115:AK116"/>
    <mergeCell ref="AL115:AL116"/>
    <mergeCell ref="AS115:AS116"/>
    <mergeCell ref="AM115:AM116"/>
    <mergeCell ref="AN115:AN116"/>
    <mergeCell ref="AO115:AO116"/>
    <mergeCell ref="AP115:AP116"/>
    <mergeCell ref="AQ115:AQ116"/>
    <mergeCell ref="AR115:AR116"/>
    <mergeCell ref="A113:A114"/>
    <mergeCell ref="B113:B114"/>
    <mergeCell ref="C113:C114"/>
    <mergeCell ref="D113:D114"/>
    <mergeCell ref="AK113:AK114"/>
    <mergeCell ref="AP117:AP118"/>
    <mergeCell ref="AQ117:AQ118"/>
    <mergeCell ref="AR117:AR118"/>
    <mergeCell ref="AS117:AS118"/>
    <mergeCell ref="A119:A120"/>
    <mergeCell ref="B119:B120"/>
    <mergeCell ref="C119:C120"/>
    <mergeCell ref="D119:D120"/>
    <mergeCell ref="AK119:AK120"/>
    <mergeCell ref="AL119:AL120"/>
    <mergeCell ref="AS119:AS120"/>
    <mergeCell ref="AM119:AM120"/>
    <mergeCell ref="AN119:AN120"/>
    <mergeCell ref="AO119:AO120"/>
    <mergeCell ref="AP119:AP120"/>
    <mergeCell ref="AQ119:AQ120"/>
    <mergeCell ref="AR119:AR120"/>
    <mergeCell ref="A117:A118"/>
    <mergeCell ref="B117:B118"/>
    <mergeCell ref="C117:C118"/>
    <mergeCell ref="D117:D118"/>
    <mergeCell ref="AK117:AK118"/>
    <mergeCell ref="AL117:AL118"/>
    <mergeCell ref="AM117:AM118"/>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121:A122"/>
    <mergeCell ref="B121:B122"/>
    <mergeCell ref="C121:C122"/>
    <mergeCell ref="D121:D122"/>
    <mergeCell ref="AK121:AK122"/>
    <mergeCell ref="AL121:AL122"/>
    <mergeCell ref="AM121:AM122"/>
    <mergeCell ref="AN121:AN122"/>
    <mergeCell ref="AO121:AO122"/>
    <mergeCell ref="D125:D126"/>
    <mergeCell ref="AK125:AK126"/>
    <mergeCell ref="AL125:AL126"/>
    <mergeCell ref="AM125:AM126"/>
    <mergeCell ref="AN125:AN126"/>
    <mergeCell ref="AO125:AO126"/>
    <mergeCell ref="AP121:AP122"/>
    <mergeCell ref="AQ121:AQ122"/>
    <mergeCell ref="AR121:AR122"/>
    <mergeCell ref="AL129:AL130"/>
    <mergeCell ref="AM129:AM130"/>
    <mergeCell ref="AN129:AN130"/>
    <mergeCell ref="AO129:AO130"/>
    <mergeCell ref="AP125:AP126"/>
    <mergeCell ref="AQ125:AQ126"/>
    <mergeCell ref="AR125:AR126"/>
    <mergeCell ref="AS125:AS126"/>
    <mergeCell ref="A127:A128"/>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A125:A126"/>
    <mergeCell ref="B125:B126"/>
    <mergeCell ref="C125:C126"/>
    <mergeCell ref="AN133:AN134"/>
    <mergeCell ref="AO133:AO134"/>
    <mergeCell ref="AP129:AP130"/>
    <mergeCell ref="AQ129:AQ130"/>
    <mergeCell ref="AR129:AR130"/>
    <mergeCell ref="AS129:AS130"/>
    <mergeCell ref="A131:A132"/>
    <mergeCell ref="B131:B132"/>
    <mergeCell ref="C131:C132"/>
    <mergeCell ref="D131:D132"/>
    <mergeCell ref="AK131:AK132"/>
    <mergeCell ref="AL131:AL132"/>
    <mergeCell ref="AS131:AS132"/>
    <mergeCell ref="AM131:AM132"/>
    <mergeCell ref="AN131:AN132"/>
    <mergeCell ref="AO131:AO132"/>
    <mergeCell ref="AP131:AP132"/>
    <mergeCell ref="AQ131:AQ132"/>
    <mergeCell ref="AR131:AR132"/>
    <mergeCell ref="A129:A130"/>
    <mergeCell ref="B129:B130"/>
    <mergeCell ref="C129:C130"/>
    <mergeCell ref="D129:D130"/>
    <mergeCell ref="AK129:AK130"/>
    <mergeCell ref="AP133:AP134"/>
    <mergeCell ref="AQ133:AQ134"/>
    <mergeCell ref="AR133:AR134"/>
    <mergeCell ref="AS133:AS134"/>
    <mergeCell ref="A135:A136"/>
    <mergeCell ref="B135:B136"/>
    <mergeCell ref="C135:C136"/>
    <mergeCell ref="D135:D136"/>
    <mergeCell ref="AK135:AK136"/>
    <mergeCell ref="AL135:AL136"/>
    <mergeCell ref="AS135:AS136"/>
    <mergeCell ref="AM135:AM136"/>
    <mergeCell ref="AN135:AN136"/>
    <mergeCell ref="AO135:AO136"/>
    <mergeCell ref="AP135:AP136"/>
    <mergeCell ref="AQ135:AQ136"/>
    <mergeCell ref="AR135:AR136"/>
    <mergeCell ref="A133:A134"/>
    <mergeCell ref="B133:B134"/>
    <mergeCell ref="C133:C134"/>
    <mergeCell ref="D133:D134"/>
    <mergeCell ref="AK133:AK134"/>
    <mergeCell ref="AL133:AL134"/>
    <mergeCell ref="AM133:AM134"/>
    <mergeCell ref="AP137:AP138"/>
    <mergeCell ref="AQ137:AQ138"/>
    <mergeCell ref="AR137:AR138"/>
    <mergeCell ref="AS137:AS138"/>
    <mergeCell ref="A139:A140"/>
    <mergeCell ref="B139:B140"/>
    <mergeCell ref="C139:C140"/>
    <mergeCell ref="D139:D140"/>
    <mergeCell ref="AK139:AK140"/>
    <mergeCell ref="AL139:AL140"/>
    <mergeCell ref="A137:A138"/>
    <mergeCell ref="B137:B138"/>
    <mergeCell ref="C137:C138"/>
    <mergeCell ref="D137:D138"/>
    <mergeCell ref="AK137:AK138"/>
    <mergeCell ref="AL137:AL138"/>
    <mergeCell ref="AM137:AM138"/>
    <mergeCell ref="AN137:AN138"/>
    <mergeCell ref="AO137:AO138"/>
    <mergeCell ref="AS139:AS140"/>
    <mergeCell ref="AM139:AM140"/>
    <mergeCell ref="AN139:AN140"/>
    <mergeCell ref="AO139:AO140"/>
    <mergeCell ref="AP139:AP140"/>
    <mergeCell ref="A141:A142"/>
    <mergeCell ref="B141:B142"/>
    <mergeCell ref="C141:C142"/>
    <mergeCell ref="D141:D142"/>
    <mergeCell ref="AK141:AK142"/>
    <mergeCell ref="AL141:AL142"/>
    <mergeCell ref="AM141:AM142"/>
    <mergeCell ref="AN141:AN142"/>
    <mergeCell ref="AO141:AO142"/>
    <mergeCell ref="AR147:AR148"/>
    <mergeCell ref="AQ139:AQ140"/>
    <mergeCell ref="AR139:AR140"/>
    <mergeCell ref="AS145:AS146"/>
    <mergeCell ref="AM145:AM146"/>
    <mergeCell ref="AN145:AN146"/>
    <mergeCell ref="AO145:AO146"/>
    <mergeCell ref="AP145:AP146"/>
    <mergeCell ref="AQ145:AQ146"/>
    <mergeCell ref="AR145:AR146"/>
    <mergeCell ref="AP141:AP142"/>
    <mergeCell ref="AQ141:AQ142"/>
    <mergeCell ref="AR141:AR142"/>
    <mergeCell ref="AS141:AS142"/>
    <mergeCell ref="AP143:AP144"/>
    <mergeCell ref="AQ143:AQ144"/>
    <mergeCell ref="AR143:AR144"/>
    <mergeCell ref="AS143:AS144"/>
    <mergeCell ref="AP155:AP156"/>
    <mergeCell ref="AS147:AS148"/>
    <mergeCell ref="A149:A150"/>
    <mergeCell ref="B149:B150"/>
    <mergeCell ref="C149:C150"/>
    <mergeCell ref="D149:D150"/>
    <mergeCell ref="AK149:AK150"/>
    <mergeCell ref="AL149:AL150"/>
    <mergeCell ref="A147:A148"/>
    <mergeCell ref="B147:B148"/>
    <mergeCell ref="C147:C148"/>
    <mergeCell ref="D147:D148"/>
    <mergeCell ref="AK147:AK148"/>
    <mergeCell ref="AL147:AL148"/>
    <mergeCell ref="AM147:AM148"/>
    <mergeCell ref="AN147:AN148"/>
    <mergeCell ref="AO147:AO148"/>
    <mergeCell ref="AS149:AS150"/>
    <mergeCell ref="AM149:AM150"/>
    <mergeCell ref="AN149:AN150"/>
    <mergeCell ref="AO149:AO150"/>
    <mergeCell ref="AP149:AP150"/>
    <mergeCell ref="AP147:AP148"/>
    <mergeCell ref="AQ147:AQ148"/>
    <mergeCell ref="AQ149:AQ150"/>
    <mergeCell ref="AR149:AR150"/>
    <mergeCell ref="AP151:AP152"/>
    <mergeCell ref="AQ151:AQ152"/>
    <mergeCell ref="AR151:AR152"/>
    <mergeCell ref="AS151:AS152"/>
    <mergeCell ref="A153:A154"/>
    <mergeCell ref="B153:B154"/>
    <mergeCell ref="C153:C154"/>
    <mergeCell ref="D153:D154"/>
    <mergeCell ref="AK153:AK154"/>
    <mergeCell ref="AL153:AL154"/>
    <mergeCell ref="AS153:AS154"/>
    <mergeCell ref="AM153:AM154"/>
    <mergeCell ref="AN153:AN154"/>
    <mergeCell ref="AO153:AO154"/>
    <mergeCell ref="AP153:AP154"/>
    <mergeCell ref="AQ153:AQ154"/>
    <mergeCell ref="AR153:AR154"/>
    <mergeCell ref="A151:A152"/>
    <mergeCell ref="B151:B152"/>
    <mergeCell ref="C151:C152"/>
    <mergeCell ref="AQ155:AQ156"/>
    <mergeCell ref="AR155:AR156"/>
    <mergeCell ref="AS155:AS156"/>
    <mergeCell ref="A157:A158"/>
    <mergeCell ref="B157:B158"/>
    <mergeCell ref="C157:C158"/>
    <mergeCell ref="D157:D158"/>
    <mergeCell ref="AK157:AK158"/>
    <mergeCell ref="AL157:AL158"/>
    <mergeCell ref="AS157:AS158"/>
    <mergeCell ref="AM157:AM158"/>
    <mergeCell ref="AN157:AN158"/>
    <mergeCell ref="AO157:AO158"/>
    <mergeCell ref="AP157:AP158"/>
    <mergeCell ref="AQ157:AQ158"/>
    <mergeCell ref="AR157:AR158"/>
    <mergeCell ref="A155:A156"/>
    <mergeCell ref="B155:B156"/>
    <mergeCell ref="C155:C156"/>
    <mergeCell ref="D155:D156"/>
    <mergeCell ref="AK155:AK156"/>
    <mergeCell ref="AL155:AL156"/>
    <mergeCell ref="AM155:AM156"/>
    <mergeCell ref="AO155:AO156"/>
  </mergeCells>
  <conditionalFormatting sqref="F5:AJ6 F8:AJ15">
    <cfRule type="expression" dxfId="146" priority="13" stopIfTrue="1">
      <formula>IF(WEEKDAY(F$5)=1,TRUE,FALSE)</formula>
    </cfRule>
  </conditionalFormatting>
  <conditionalFormatting sqref="F47:AJ48 F50:AJ65">
    <cfRule type="expression" dxfId="145" priority="12" stopIfTrue="1">
      <formula>IF(WEEKDAY(F$5)=1,TRUE,FALSE)</formula>
    </cfRule>
  </conditionalFormatting>
  <conditionalFormatting sqref="F92:AJ93 F95:AJ162">
    <cfRule type="expression" dxfId="144" priority="11" stopIfTrue="1">
      <formula>IF(WEEKDAY(F$5)=1,TRUE,FALSE)</formula>
    </cfRule>
  </conditionalFormatting>
  <conditionalFormatting sqref="F12:AI15 F8:AJ11 F10:AH15">
    <cfRule type="expression" dxfId="143" priority="10" stopIfTrue="1">
      <formula>IF(WEEKDAY(F$5)=1,TRUE,FALSE)</formula>
    </cfRule>
  </conditionalFormatting>
  <conditionalFormatting sqref="F50:AJ65">
    <cfRule type="expression" dxfId="142" priority="9" stopIfTrue="1">
      <formula>IF(WEEKDAY(F$5)=1,TRUE,FALSE)</formula>
    </cfRule>
  </conditionalFormatting>
  <conditionalFormatting sqref="F95:AI162">
    <cfRule type="expression" dxfId="141" priority="8" stopIfTrue="1">
      <formula>IF(WEEKDAY(F$5)=1,TRUE,FALSE)</formula>
    </cfRule>
  </conditionalFormatting>
  <conditionalFormatting sqref="F95:AI162">
    <cfRule type="expression" dxfId="140" priority="7" stopIfTrue="1">
      <formula>IF(WEEKDAY(F$5)=1,TRUE,FALSE)</formula>
    </cfRule>
  </conditionalFormatting>
  <conditionalFormatting sqref="F50:AH65">
    <cfRule type="expression" dxfId="139" priority="6" stopIfTrue="1">
      <formula>IF(WEEKDAY(F$5)=1,TRUE,FALSE)</formula>
    </cfRule>
  </conditionalFormatting>
  <conditionalFormatting sqref="F50:AH65">
    <cfRule type="expression" dxfId="138" priority="5" stopIfTrue="1">
      <formula>IF(WEEKDAY(F$5)=1,TRUE,FALSE)</formula>
    </cfRule>
  </conditionalFormatting>
  <conditionalFormatting sqref="F95:AH162">
    <cfRule type="expression" dxfId="137" priority="4" stopIfTrue="1">
      <formula>IF(WEEKDAY(F$5)=1,TRUE,FALSE)</formula>
    </cfRule>
  </conditionalFormatting>
  <conditionalFormatting sqref="F95:AH162">
    <cfRule type="expression" dxfId="136" priority="3" stopIfTrue="1">
      <formula>IF(WEEKDAY(F$5)=1,TRUE,FALSE)</formula>
    </cfRule>
  </conditionalFormatting>
  <conditionalFormatting sqref="F95:AH162">
    <cfRule type="expression" dxfId="135" priority="2" stopIfTrue="1">
      <formula>IF(WEEKDAY(F$5)=1,TRUE,FALSE)</formula>
    </cfRule>
  </conditionalFormatting>
  <conditionalFormatting sqref="F95:AH162">
    <cfRule type="expression" dxfId="134"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8.xml><?xml version="1.0" encoding="utf-8"?>
<worksheet xmlns="http://schemas.openxmlformats.org/spreadsheetml/2006/main" xmlns:r="http://schemas.openxmlformats.org/officeDocument/2006/relationships">
  <sheetPr>
    <tabColor theme="3" tint="-0.249977111117893"/>
  </sheetPr>
  <dimension ref="A1:AE288"/>
  <sheetViews>
    <sheetView zoomScaleNormal="70" workbookViewId="0">
      <pane xSplit="3" ySplit="9" topLeftCell="H65" activePane="bottomRight" state="frozen"/>
      <selection activeCell="C54" sqref="C54:C55"/>
      <selection pane="topRight" activeCell="C54" sqref="C54:C55"/>
      <selection pane="bottomLeft" activeCell="C54" sqref="C54:C55"/>
      <selection pane="bottomRight" activeCell="A72" sqref="A72:T74"/>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289"/>
      <c r="C1" s="289"/>
      <c r="D1" s="435" t="str">
        <f>"BẢNG THANH TOÁN LƯƠNG THÁNG"&amp;" "&amp;TEXT($E$4,"mm")&amp;" / "&amp;TEXT($E$4,"yyyy")</f>
        <v>BẢNG THANH TOÁN LƯƠNG THÁNG 04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289"/>
      <c r="C2" s="289"/>
      <c r="D2" s="289"/>
      <c r="E2" s="94"/>
      <c r="F2" s="289"/>
      <c r="G2" s="289"/>
      <c r="H2" s="289"/>
      <c r="I2" s="289"/>
      <c r="J2" s="95"/>
      <c r="K2" s="289"/>
      <c r="L2" s="289"/>
      <c r="M2" s="289"/>
      <c r="N2" s="289"/>
      <c r="O2" s="289"/>
      <c r="P2" s="289"/>
      <c r="Q2" s="289"/>
      <c r="R2" s="289"/>
      <c r="S2" s="289"/>
      <c r="T2" s="69"/>
      <c r="U2" s="93">
        <v>25</v>
      </c>
      <c r="V2" s="130">
        <v>30</v>
      </c>
      <c r="W2" s="96"/>
      <c r="X2" s="96"/>
      <c r="Y2" s="5"/>
      <c r="Z2" s="5"/>
    </row>
    <row r="3" spans="1:31" s="4" customFormat="1" ht="15" customHeight="1">
      <c r="A3" s="161" t="s">
        <v>65</v>
      </c>
      <c r="B3" s="289"/>
      <c r="C3" s="289"/>
      <c r="D3" s="289"/>
      <c r="E3" s="94"/>
      <c r="F3" s="289"/>
      <c r="G3" s="289"/>
      <c r="H3" s="289"/>
      <c r="I3" s="289"/>
      <c r="J3" s="95"/>
      <c r="K3" s="289"/>
      <c r="L3" s="289"/>
      <c r="M3" s="289"/>
      <c r="N3" s="289"/>
      <c r="O3" s="289"/>
      <c r="P3" s="289"/>
      <c r="Q3" s="289"/>
      <c r="R3" s="289"/>
      <c r="S3" s="289"/>
      <c r="T3" s="69"/>
      <c r="U3" s="153"/>
      <c r="V3" s="154"/>
      <c r="W3" s="96"/>
      <c r="X3" s="96"/>
      <c r="Y3" s="5"/>
      <c r="Z3" s="5"/>
    </row>
    <row r="4" spans="1:31" s="4" customFormat="1" ht="15" customHeight="1">
      <c r="A4" s="161" t="str">
        <f>TH!A3</f>
        <v>MST: 1100878093</v>
      </c>
      <c r="B4" s="289"/>
      <c r="C4" s="289"/>
      <c r="D4" s="289"/>
      <c r="E4" s="327">
        <f>'CC - 04'!$E$4</f>
        <v>42095</v>
      </c>
      <c r="F4" s="289"/>
      <c r="G4" s="289"/>
      <c r="H4" s="289"/>
      <c r="I4" s="289"/>
      <c r="J4" s="95"/>
      <c r="K4" s="289"/>
      <c r="L4" s="92"/>
      <c r="M4" s="289"/>
      <c r="N4" s="289"/>
      <c r="O4" s="289"/>
      <c r="P4" s="289"/>
      <c r="Q4" s="14"/>
      <c r="R4" s="289"/>
      <c r="S4" s="289"/>
      <c r="T4" s="289"/>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85" t="s">
        <v>41</v>
      </c>
      <c r="G8" s="284" t="s">
        <v>19</v>
      </c>
      <c r="H8" s="285" t="s">
        <v>18</v>
      </c>
      <c r="I8" s="292"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3" si="0">VLOOKUP(B10,DS,2,0)</f>
        <v>Mai Út Hiền</v>
      </c>
      <c r="D10" s="135" t="str">
        <f t="shared" ref="D10:D13" si="1">VLOOKUP(B10,DS,3,0)</f>
        <v>Cơ Điện</v>
      </c>
      <c r="E10" s="103">
        <f t="shared" ref="E10:E13" si="2">VLOOKUP(B10,DS,4,0)</f>
        <v>4336000</v>
      </c>
      <c r="F10" s="108">
        <f>VLOOKUP(B10,'CC - 04'!$B$8:$AS$15,36,0)</f>
        <v>25</v>
      </c>
      <c r="G10" s="243">
        <f t="shared" ref="G10" si="3">ROUND(E10/$U$2*F10,0)</f>
        <v>4336000</v>
      </c>
      <c r="H10" s="108">
        <f>(VLOOKUP(B10,'CC - 04'!$B$8:$AS$15,37,0)+VLOOKUP(B10,'CC - 04'!$B$8:$AS$15,38,0))</f>
        <v>0</v>
      </c>
      <c r="I10" s="243">
        <f t="shared" ref="I10" si="4">ROUND(E10/$U$2*H10,0)</f>
        <v>0</v>
      </c>
      <c r="J10" s="109">
        <f t="shared" ref="J10:K10" si="5">F10+H10</f>
        <v>25</v>
      </c>
      <c r="K10" s="47">
        <f t="shared" si="5"/>
        <v>4336000</v>
      </c>
      <c r="L10" s="241">
        <f t="shared" ref="L10:L13" si="6">+F10*15000</f>
        <v>375000</v>
      </c>
      <c r="M10" s="49">
        <f t="shared" ref="M10:M13" si="7">K10+L10</f>
        <v>4711000</v>
      </c>
      <c r="N10" s="48">
        <f>IF(VLOOKUP(B10,DS,12,0)="x",E10*$N$5,0)</f>
        <v>346880</v>
      </c>
      <c r="O10" s="48">
        <f>IF(VLOOKUP(B10,DS,12,0)="x",E10*$O$5,0)</f>
        <v>65040</v>
      </c>
      <c r="P10" s="48">
        <f>IF(VLOOKUP(B10,DS,12,0)="x",E10*$P$5,0)</f>
        <v>43360</v>
      </c>
      <c r="Q10" s="47">
        <f t="shared" ref="Q10:Q13" si="8">M10-SUM(N10:P10)</f>
        <v>4255720</v>
      </c>
      <c r="R10" s="47">
        <f t="shared" ref="R10:R13" si="9">VLOOKUP(B10,DS,23,0)</f>
        <v>0</v>
      </c>
      <c r="S10" s="55">
        <f t="shared" ref="S10:S13" si="10">Q10-R10</f>
        <v>4255720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- 04'!$B$8:$AS$15,36,0)</f>
        <v>25</v>
      </c>
      <c r="G11" s="243">
        <f t="shared" ref="G11:G13" si="11">ROUND(E11/$U$2*F11,0)</f>
        <v>4056000</v>
      </c>
      <c r="H11" s="108">
        <f>(VLOOKUP(B11,'CC - 04'!$B$8:$AS$15,37,0)+VLOOKUP(B11,'CC - 04'!$B$8:$AS$15,38,0))</f>
        <v>0</v>
      </c>
      <c r="I11" s="243">
        <f t="shared" ref="I11:I13" si="12">ROUND(E11/$U$2*H11,0)</f>
        <v>0</v>
      </c>
      <c r="J11" s="109">
        <f t="shared" ref="J11:J13" si="13">F11+H11</f>
        <v>25</v>
      </c>
      <c r="K11" s="47">
        <f t="shared" ref="K11:K13" si="14">G11+I11</f>
        <v>4056000</v>
      </c>
      <c r="L11" s="241">
        <f t="shared" si="6"/>
        <v>375000</v>
      </c>
      <c r="M11" s="49">
        <f t="shared" si="7"/>
        <v>4431000</v>
      </c>
      <c r="N11" s="48">
        <f>IF(VLOOKUP(B11,DS,12,0)="x",E11*$N$5,0)</f>
        <v>324480</v>
      </c>
      <c r="O11" s="48">
        <f>IF(VLOOKUP(B11,DS,12,0)="x",E11*$O$5,0)</f>
        <v>60840</v>
      </c>
      <c r="P11" s="48">
        <f>IF(VLOOKUP(B11,DS,12,0)="x",E11*$P$5,0)</f>
        <v>40560</v>
      </c>
      <c r="Q11" s="47">
        <f t="shared" si="8"/>
        <v>4005120</v>
      </c>
      <c r="R11" s="47">
        <f t="shared" si="9"/>
        <v>0</v>
      </c>
      <c r="S11" s="55">
        <f t="shared" si="10"/>
        <v>4005120</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
        <v>KCS</v>
      </c>
      <c r="E12" s="103">
        <f t="shared" si="2"/>
        <v>4400000</v>
      </c>
      <c r="F12" s="108">
        <f>VLOOKUP(B12,'CC - 04'!$B$8:$AS$15,36,0)</f>
        <v>25</v>
      </c>
      <c r="G12" s="243">
        <f t="shared" si="11"/>
        <v>4400000</v>
      </c>
      <c r="H12" s="108">
        <f>(VLOOKUP(B12,'CC - 04'!$B$8:$AS$15,37,0)+VLOOKUP(B12,'CC - 04'!$B$8:$AS$15,38,0))</f>
        <v>0</v>
      </c>
      <c r="I12" s="243">
        <f t="shared" si="12"/>
        <v>0</v>
      </c>
      <c r="J12" s="109">
        <f t="shared" si="13"/>
        <v>25</v>
      </c>
      <c r="K12" s="47">
        <f t="shared" si="14"/>
        <v>4400000</v>
      </c>
      <c r="L12" s="241">
        <f t="shared" si="6"/>
        <v>375000</v>
      </c>
      <c r="M12" s="49">
        <f t="shared" si="7"/>
        <v>4775000</v>
      </c>
      <c r="N12" s="48">
        <f>IF(VLOOKUP(B12,DS,12,0)="x",E12*$N$5,0)</f>
        <v>352000</v>
      </c>
      <c r="O12" s="48">
        <f>IF(VLOOKUP(B12,DS,12,0)="x",E12*$O$5,0)</f>
        <v>66000</v>
      </c>
      <c r="P12" s="48">
        <f>IF(VLOOKUP(B12,DS,12,0)="x",E12*$P$5,0)</f>
        <v>44000</v>
      </c>
      <c r="Q12" s="47">
        <f t="shared" si="8"/>
        <v>4313000</v>
      </c>
      <c r="R12" s="47">
        <f t="shared" si="9"/>
        <v>0</v>
      </c>
      <c r="S12" s="55">
        <f t="shared" si="10"/>
        <v>4313000</v>
      </c>
      <c r="T12" s="47"/>
      <c r="U12" s="123"/>
      <c r="V12" s="45"/>
      <c r="W12" s="34"/>
      <c r="X12" s="5"/>
      <c r="Y12" s="5"/>
      <c r="Z12" s="5"/>
      <c r="AA12" s="4"/>
      <c r="AB12" s="4"/>
      <c r="AC12" s="4"/>
      <c r="AD12" s="4"/>
      <c r="AE12" s="4"/>
    </row>
    <row r="13" spans="1:31" s="44" customFormat="1" ht="23.25" customHeight="1">
      <c r="A13" s="46">
        <v>4</v>
      </c>
      <c r="B13" s="46" t="s">
        <v>70</v>
      </c>
      <c r="C13" s="102" t="str">
        <f t="shared" si="0"/>
        <v>Nguyễn Thị Thiết</v>
      </c>
      <c r="D13" s="135" t="str">
        <f t="shared" si="1"/>
        <v>KCS</v>
      </c>
      <c r="E13" s="103">
        <f t="shared" si="2"/>
        <v>4056000</v>
      </c>
      <c r="F13" s="108">
        <f>VLOOKUP(B13,'CC - 04'!$B$8:$AS$15,36,0)</f>
        <v>25</v>
      </c>
      <c r="G13" s="243">
        <f t="shared" si="11"/>
        <v>4056000</v>
      </c>
      <c r="H13" s="108">
        <f>(VLOOKUP(B13,'CC - 04'!$B$8:$AS$15,37,0)+VLOOKUP(B13,'CC - 04'!$B$8:$AS$15,38,0))</f>
        <v>0</v>
      </c>
      <c r="I13" s="243">
        <f t="shared" si="12"/>
        <v>0</v>
      </c>
      <c r="J13" s="109">
        <f t="shared" si="13"/>
        <v>25</v>
      </c>
      <c r="K13" s="47">
        <f t="shared" si="14"/>
        <v>4056000</v>
      </c>
      <c r="L13" s="241">
        <f t="shared" si="6"/>
        <v>375000</v>
      </c>
      <c r="M13" s="49">
        <f t="shared" si="7"/>
        <v>4431000</v>
      </c>
      <c r="N13" s="48">
        <f>IF(VLOOKUP(B13,DS,12,0)="x",E13*$N$5,0)</f>
        <v>324480</v>
      </c>
      <c r="O13" s="48">
        <f>IF(VLOOKUP(B13,DS,12,0)="x",E13*$O$5,0)</f>
        <v>60840</v>
      </c>
      <c r="P13" s="48">
        <f>IF(VLOOKUP(B13,DS,12,0)="x",E13*$P$5,0)</f>
        <v>40560</v>
      </c>
      <c r="Q13" s="47">
        <f t="shared" si="8"/>
        <v>4005120</v>
      </c>
      <c r="R13" s="47">
        <f t="shared" si="9"/>
        <v>0</v>
      </c>
      <c r="S13" s="55">
        <f t="shared" si="10"/>
        <v>4005120</v>
      </c>
      <c r="T13" s="47"/>
      <c r="U13" s="123"/>
      <c r="V13" s="45"/>
      <c r="W13" s="34"/>
      <c r="X13" s="5"/>
      <c r="Y13" s="5"/>
      <c r="Z13" s="5"/>
      <c r="AA13" s="4"/>
      <c r="AB13" s="4"/>
      <c r="AC13" s="4"/>
      <c r="AD13" s="4"/>
      <c r="AE13" s="4"/>
    </row>
    <row r="14" spans="1:31" s="44" customFormat="1" ht="22.5" customHeight="1">
      <c r="A14" s="50"/>
      <c r="B14" s="50"/>
      <c r="C14" s="51"/>
      <c r="D14" s="3"/>
      <c r="E14" s="52"/>
      <c r="F14" s="52"/>
      <c r="G14" s="52"/>
      <c r="H14" s="52"/>
      <c r="I14" s="52"/>
      <c r="J14" s="53"/>
      <c r="K14" s="52"/>
      <c r="L14" s="52"/>
      <c r="M14" s="54"/>
      <c r="N14" s="52"/>
      <c r="O14" s="52"/>
      <c r="P14" s="52"/>
      <c r="Q14" s="52"/>
      <c r="R14" s="52"/>
      <c r="S14" s="52"/>
      <c r="T14" s="47"/>
      <c r="U14" s="123"/>
      <c r="V14" s="45"/>
      <c r="W14" s="45"/>
      <c r="X14" s="45"/>
      <c r="Y14" s="45"/>
      <c r="Z14" s="45"/>
    </row>
    <row r="15" spans="1:31" s="40" customFormat="1" ht="21" customHeight="1">
      <c r="A15" s="440" t="s">
        <v>26</v>
      </c>
      <c r="B15" s="440"/>
      <c r="C15" s="440"/>
      <c r="D15" s="440"/>
      <c r="E15" s="162">
        <f>SUM(E10:E14)</f>
        <v>16848000</v>
      </c>
      <c r="F15" s="162"/>
      <c r="G15" s="162">
        <f>SUM(G10:G14)</f>
        <v>16848000</v>
      </c>
      <c r="H15" s="162"/>
      <c r="I15" s="162">
        <f>SUM(I10:I14)</f>
        <v>0</v>
      </c>
      <c r="J15" s="32"/>
      <c r="K15" s="32">
        <f t="shared" ref="K15:S15" si="15">SUM(K10:K14)</f>
        <v>16848000</v>
      </c>
      <c r="L15" s="32">
        <f t="shared" si="15"/>
        <v>1500000</v>
      </c>
      <c r="M15" s="32">
        <f t="shared" si="15"/>
        <v>18348000</v>
      </c>
      <c r="N15" s="32">
        <f t="shared" si="15"/>
        <v>1347840</v>
      </c>
      <c r="O15" s="32">
        <f t="shared" si="15"/>
        <v>252720</v>
      </c>
      <c r="P15" s="32">
        <f t="shared" si="15"/>
        <v>168480</v>
      </c>
      <c r="Q15" s="32">
        <f t="shared" si="15"/>
        <v>16578960</v>
      </c>
      <c r="R15" s="32">
        <f t="shared" si="15"/>
        <v>0</v>
      </c>
      <c r="S15" s="32">
        <f t="shared" si="15"/>
        <v>16578960</v>
      </c>
      <c r="T15" s="32"/>
      <c r="U15" s="123"/>
      <c r="V15" s="41"/>
      <c r="W15" s="41"/>
      <c r="X15" s="41"/>
      <c r="Y15" s="41"/>
      <c r="Z15" s="41"/>
    </row>
    <row r="16" spans="1:31" ht="11.25" customHeight="1">
      <c r="A16" s="10"/>
      <c r="B16" s="10"/>
      <c r="C16" s="11"/>
      <c r="D16" s="136"/>
      <c r="E16" s="110"/>
      <c r="F16" s="11"/>
      <c r="G16" s="11"/>
      <c r="H16" s="11"/>
      <c r="I16" s="11"/>
      <c r="K16" s="11"/>
      <c r="L16" s="11"/>
      <c r="M16" s="121"/>
      <c r="N16" s="11"/>
      <c r="O16" s="11"/>
      <c r="P16" s="11"/>
      <c r="Q16" s="11"/>
      <c r="R16" s="11"/>
      <c r="S16" s="11"/>
      <c r="T16" s="11"/>
      <c r="U16" s="123"/>
    </row>
    <row r="17" spans="1:26" s="44" customFormat="1" ht="11.25" customHeight="1">
      <c r="A17" s="91"/>
      <c r="B17" s="91"/>
      <c r="C17" s="91"/>
      <c r="D17" s="155"/>
      <c r="E17" s="156"/>
      <c r="F17" s="91"/>
      <c r="G17" s="91"/>
      <c r="H17" s="91"/>
      <c r="I17" s="91"/>
      <c r="J17" s="157"/>
      <c r="K17" s="156"/>
      <c r="L17" s="91"/>
      <c r="M17" s="91"/>
      <c r="N17" s="91"/>
      <c r="O17" s="91"/>
      <c r="P17" s="91"/>
      <c r="Q17" s="91"/>
      <c r="R17" s="91"/>
      <c r="S17" s="127" t="str">
        <f>"Long An, ngày  "&amp;$V$2&amp;"   tháng   "&amp;TEXT($E$4,"mm")&amp;"   năm "&amp;TEXT($E$4,"yyyy")</f>
        <v>Long An, ngày  30   tháng   04   năm 2015</v>
      </c>
      <c r="T17" s="91"/>
      <c r="U17" s="158"/>
      <c r="V17" s="45"/>
      <c r="W17" s="45"/>
      <c r="X17" s="45"/>
      <c r="Y17" s="45"/>
      <c r="Z17" s="45"/>
    </row>
    <row r="18" spans="1:26" s="44" customFormat="1" ht="12.75">
      <c r="A18" s="35"/>
      <c r="B18" s="35"/>
      <c r="C18" s="35" t="s">
        <v>63</v>
      </c>
      <c r="D18" s="159"/>
      <c r="E18" s="92"/>
      <c r="F18" s="158"/>
      <c r="G18" s="92"/>
      <c r="H18" s="92"/>
      <c r="I18" s="92"/>
      <c r="J18" s="160"/>
      <c r="K18" s="45"/>
      <c r="L18" s="35"/>
      <c r="M18" s="288"/>
      <c r="N18" s="26"/>
      <c r="O18" s="26"/>
      <c r="P18" s="26"/>
      <c r="Q18" s="26"/>
      <c r="S18" s="26" t="s">
        <v>23</v>
      </c>
      <c r="T18" s="158"/>
      <c r="U18" s="158"/>
      <c r="V18" s="45"/>
      <c r="W18" s="45"/>
      <c r="X18" s="45"/>
      <c r="Y18" s="45"/>
      <c r="Z18" s="45"/>
    </row>
    <row r="19" spans="1:26" ht="12">
      <c r="A19" s="10"/>
      <c r="B19" s="10"/>
      <c r="C19" s="20"/>
      <c r="E19" s="17"/>
      <c r="F19" s="16"/>
      <c r="G19" s="17"/>
      <c r="H19" s="17"/>
      <c r="I19" s="17"/>
      <c r="K19" s="8"/>
      <c r="L19" s="20"/>
      <c r="M19" s="6"/>
      <c r="N19" s="15"/>
      <c r="O19" s="15"/>
      <c r="P19" s="15"/>
      <c r="Q19" s="15"/>
      <c r="S19" s="15"/>
      <c r="T19" s="16"/>
      <c r="U19" s="123"/>
    </row>
    <row r="20" spans="1:26" ht="12">
      <c r="C20" s="20"/>
      <c r="L20" s="20"/>
      <c r="M20" s="6"/>
      <c r="T20" s="20"/>
      <c r="U20" s="123"/>
    </row>
    <row r="21" spans="1:26" ht="12">
      <c r="A21" s="10"/>
      <c r="B21" s="10"/>
      <c r="C21" s="20"/>
      <c r="E21" s="39"/>
      <c r="F21" s="38"/>
      <c r="G21" s="39"/>
      <c r="H21" s="39"/>
      <c r="I21" s="39"/>
      <c r="J21" s="104"/>
      <c r="K21" s="10"/>
      <c r="L21" s="20"/>
      <c r="M21" s="10"/>
      <c r="N21" s="111"/>
      <c r="O21" s="10"/>
      <c r="P21" s="10"/>
      <c r="Q21" s="10"/>
      <c r="R21" s="10"/>
      <c r="S21" s="10"/>
      <c r="T21" s="38"/>
      <c r="U21" s="123"/>
    </row>
    <row r="22" spans="1:26" ht="12">
      <c r="A22" s="10"/>
      <c r="B22" s="10"/>
      <c r="C22" s="20"/>
      <c r="K22" s="8"/>
      <c r="L22" s="20"/>
      <c r="M22" s="6"/>
      <c r="T22" s="20"/>
      <c r="U22" s="123"/>
    </row>
    <row r="23" spans="1:26" ht="12">
      <c r="A23" s="106"/>
      <c r="B23" s="18"/>
      <c r="C23" s="12"/>
      <c r="E23" s="14"/>
      <c r="F23" s="13"/>
      <c r="G23" s="14"/>
      <c r="H23" s="14"/>
      <c r="I23" s="14"/>
      <c r="J23" s="107"/>
      <c r="K23" s="9"/>
      <c r="L23" s="12"/>
      <c r="M23" s="9"/>
      <c r="N23" s="13"/>
      <c r="O23" s="9"/>
      <c r="P23" s="9"/>
      <c r="Q23" s="12"/>
      <c r="R23" s="9"/>
      <c r="S23" s="13"/>
      <c r="T23" s="13"/>
      <c r="U23" s="123"/>
    </row>
    <row r="24" spans="1:26" ht="12">
      <c r="A24" s="10"/>
      <c r="B24" s="10"/>
      <c r="K24" s="8"/>
      <c r="L24" s="8"/>
      <c r="M24" s="6"/>
      <c r="U24" s="123"/>
    </row>
    <row r="25" spans="1:26" ht="12">
      <c r="A25" s="10"/>
      <c r="B25" s="10"/>
      <c r="K25" s="8"/>
      <c r="L25" s="8"/>
      <c r="M25" s="6"/>
      <c r="U25" s="123"/>
    </row>
    <row r="26" spans="1:26" ht="12">
      <c r="A26" s="10"/>
      <c r="B26" s="10"/>
      <c r="K26" s="7"/>
      <c r="L26" s="7"/>
      <c r="M26" s="6"/>
      <c r="U26" s="123"/>
    </row>
    <row r="27" spans="1:26" ht="12">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s="197" customFormat="1" ht="29.25" customHeight="1">
      <c r="A58" s="161" t="str">
        <f>$A$1</f>
        <v>Công ty TNHH Hải sản An Lạc</v>
      </c>
      <c r="B58" s="293"/>
      <c r="C58" s="293"/>
      <c r="D58" s="441" t="str">
        <f>D1</f>
        <v>BẢNG THANH TOÁN LƯƠNG THÁNG 04 / 2015</v>
      </c>
      <c r="E58" s="441"/>
      <c r="F58" s="441"/>
      <c r="G58" s="441"/>
      <c r="H58" s="441"/>
      <c r="I58" s="441"/>
      <c r="J58" s="441"/>
      <c r="K58" s="441"/>
      <c r="L58" s="441"/>
      <c r="M58" s="441"/>
      <c r="N58" s="441"/>
      <c r="O58" s="441"/>
      <c r="P58" s="441"/>
      <c r="Q58" s="442"/>
      <c r="R58" s="443" t="s">
        <v>125</v>
      </c>
      <c r="S58" s="444"/>
      <c r="T58" s="445"/>
      <c r="U58" s="123"/>
      <c r="V58" s="8"/>
      <c r="W58" s="220"/>
      <c r="X58" s="220"/>
      <c r="Y58" s="221"/>
      <c r="Z58" s="221"/>
    </row>
    <row r="59" spans="1:31" s="197" customFormat="1" ht="15" customHeight="1">
      <c r="A59" s="161" t="str">
        <f>$A$2</f>
        <v>Địa chỉ: Lô A14, đường 4A, KCN Hải Sơn, Đức Hòa, Long An</v>
      </c>
      <c r="B59" s="293"/>
      <c r="C59" s="293"/>
      <c r="D59" s="293"/>
      <c r="E59" s="222"/>
      <c r="F59" s="293"/>
      <c r="G59" s="293"/>
      <c r="H59" s="293"/>
      <c r="I59" s="293"/>
      <c r="J59" s="223"/>
      <c r="K59" s="293"/>
      <c r="L59" s="293"/>
      <c r="M59" s="293"/>
      <c r="N59" s="293"/>
      <c r="O59" s="293"/>
      <c r="P59" s="293"/>
      <c r="Q59" s="293"/>
      <c r="R59" s="293"/>
      <c r="S59" s="293"/>
      <c r="T59" s="173"/>
      <c r="U59" s="123"/>
      <c r="V59" s="8"/>
      <c r="W59" s="220"/>
      <c r="X59" s="220"/>
      <c r="Y59" s="221"/>
      <c r="Z59" s="221"/>
    </row>
    <row r="60" spans="1:31" s="197" customFormat="1" ht="15" customHeight="1">
      <c r="A60" s="161" t="str">
        <f>$A$3</f>
        <v>Số điện thoại: 072.3850606 - Fax: 072.3850608</v>
      </c>
      <c r="B60" s="293"/>
      <c r="C60" s="293"/>
      <c r="D60" s="293"/>
      <c r="E60" s="222"/>
      <c r="F60" s="293"/>
      <c r="G60" s="293"/>
      <c r="H60" s="293"/>
      <c r="I60" s="293"/>
      <c r="J60" s="223"/>
      <c r="K60" s="293"/>
      <c r="L60" s="293"/>
      <c r="M60" s="293"/>
      <c r="N60" s="293"/>
      <c r="O60" s="293"/>
      <c r="P60" s="293"/>
      <c r="Q60" s="293"/>
      <c r="R60" s="293"/>
      <c r="S60" s="293"/>
      <c r="T60" s="173"/>
      <c r="U60" s="123"/>
      <c r="V60" s="8"/>
      <c r="W60" s="220"/>
      <c r="X60" s="220"/>
      <c r="Y60" s="221"/>
      <c r="Z60" s="221"/>
    </row>
    <row r="61" spans="1:31" s="197" customFormat="1" ht="15" customHeight="1">
      <c r="A61" s="161" t="str">
        <f>$A$4</f>
        <v>MST: 1100878093</v>
      </c>
      <c r="B61" s="293"/>
      <c r="C61" s="293"/>
      <c r="D61" s="293"/>
      <c r="E61" s="222"/>
      <c r="F61" s="293"/>
      <c r="G61" s="293"/>
      <c r="H61" s="293"/>
      <c r="I61" s="293"/>
      <c r="J61" s="223"/>
      <c r="K61" s="293"/>
      <c r="L61" s="224"/>
      <c r="M61" s="293"/>
      <c r="N61" s="293"/>
      <c r="O61" s="293"/>
      <c r="P61" s="293"/>
      <c r="Q61" s="225"/>
      <c r="R61" s="293"/>
      <c r="S61" s="293"/>
      <c r="T61" s="293"/>
      <c r="U61" s="123"/>
      <c r="V61" s="8"/>
      <c r="W61" s="220"/>
      <c r="X61" s="220"/>
      <c r="Y61" s="221"/>
      <c r="Z61" s="221"/>
    </row>
    <row r="62" spans="1:31" s="228" customFormat="1" ht="14.25" customHeight="1">
      <c r="A62" s="226"/>
      <c r="B62" s="204"/>
      <c r="C62" s="204"/>
      <c r="D62" s="204"/>
      <c r="E62" s="204"/>
      <c r="F62" s="204"/>
      <c r="G62" s="204"/>
      <c r="H62" s="204"/>
      <c r="I62" s="204"/>
      <c r="J62" s="204"/>
      <c r="K62" s="204"/>
      <c r="L62" s="204"/>
      <c r="M62" s="204"/>
      <c r="N62" s="204"/>
      <c r="O62" s="204"/>
      <c r="P62" s="204"/>
      <c r="Q62" s="204"/>
      <c r="R62" s="204"/>
      <c r="S62" s="204"/>
      <c r="T62" s="204"/>
      <c r="U62" s="123"/>
      <c r="V62" s="8"/>
      <c r="W62" s="227"/>
      <c r="X62" s="227"/>
      <c r="Y62" s="227"/>
      <c r="Z62" s="227"/>
    </row>
    <row r="63" spans="1:31" s="231" customFormat="1" ht="24" customHeight="1">
      <c r="A63" s="446" t="s">
        <v>20</v>
      </c>
      <c r="B63" s="446" t="s">
        <v>21</v>
      </c>
      <c r="C63" s="448" t="s">
        <v>1</v>
      </c>
      <c r="D63" s="448" t="s">
        <v>2</v>
      </c>
      <c r="E63" s="450" t="s">
        <v>58</v>
      </c>
      <c r="F63" s="451" t="s">
        <v>27</v>
      </c>
      <c r="G63" s="452"/>
      <c r="H63" s="452"/>
      <c r="I63" s="452"/>
      <c r="J63" s="452"/>
      <c r="K63" s="453"/>
      <c r="L63" s="368" t="s">
        <v>60</v>
      </c>
      <c r="M63" s="449" t="s">
        <v>5</v>
      </c>
      <c r="N63" s="448" t="s">
        <v>6</v>
      </c>
      <c r="O63" s="448"/>
      <c r="P63" s="448"/>
      <c r="Q63" s="449" t="s">
        <v>7</v>
      </c>
      <c r="R63" s="449" t="s">
        <v>8</v>
      </c>
      <c r="S63" s="449" t="s">
        <v>9</v>
      </c>
      <c r="T63" s="455" t="s">
        <v>10</v>
      </c>
      <c r="U63" s="123"/>
      <c r="V63" s="8"/>
      <c r="W63" s="230"/>
      <c r="X63" s="221"/>
      <c r="Y63" s="221"/>
      <c r="Z63" s="221"/>
      <c r="AA63" s="197"/>
      <c r="AB63" s="197"/>
      <c r="AC63" s="197"/>
      <c r="AD63" s="197"/>
      <c r="AE63" s="197"/>
    </row>
    <row r="64" spans="1:31" s="231" customFormat="1" ht="33.75" customHeight="1">
      <c r="A64" s="447"/>
      <c r="B64" s="447"/>
      <c r="C64" s="448"/>
      <c r="D64" s="448"/>
      <c r="E64" s="450"/>
      <c r="F64" s="451" t="s">
        <v>62</v>
      </c>
      <c r="G64" s="453"/>
      <c r="H64" s="451" t="s">
        <v>42</v>
      </c>
      <c r="I64" s="452"/>
      <c r="J64" s="459" t="s">
        <v>28</v>
      </c>
      <c r="K64" s="449" t="s">
        <v>4</v>
      </c>
      <c r="L64" s="369"/>
      <c r="M64" s="454"/>
      <c r="N64" s="461" t="s">
        <v>12</v>
      </c>
      <c r="O64" s="449" t="s">
        <v>13</v>
      </c>
      <c r="P64" s="449" t="s">
        <v>35</v>
      </c>
      <c r="Q64" s="454"/>
      <c r="R64" s="454"/>
      <c r="S64" s="454"/>
      <c r="T64" s="456"/>
      <c r="U64" s="123"/>
      <c r="V64" s="8"/>
      <c r="W64" s="230"/>
      <c r="X64" s="221"/>
      <c r="Y64" s="221"/>
      <c r="Z64" s="221"/>
      <c r="AA64" s="197"/>
      <c r="AB64" s="197"/>
      <c r="AC64" s="197"/>
      <c r="AD64" s="197"/>
      <c r="AE64" s="197"/>
    </row>
    <row r="65" spans="1:31" s="231" customFormat="1" ht="35.25" customHeight="1">
      <c r="A65" s="447"/>
      <c r="B65" s="447"/>
      <c r="C65" s="449"/>
      <c r="D65" s="449"/>
      <c r="E65" s="450"/>
      <c r="F65" s="291" t="s">
        <v>41</v>
      </c>
      <c r="G65" s="292" t="s">
        <v>19</v>
      </c>
      <c r="H65" s="291" t="s">
        <v>18</v>
      </c>
      <c r="I65" s="292" t="s">
        <v>19</v>
      </c>
      <c r="J65" s="460"/>
      <c r="K65" s="454"/>
      <c r="L65" s="431"/>
      <c r="M65" s="454"/>
      <c r="N65" s="462"/>
      <c r="O65" s="454"/>
      <c r="P65" s="454"/>
      <c r="Q65" s="454"/>
      <c r="R65" s="454"/>
      <c r="S65" s="454"/>
      <c r="T65" s="456"/>
      <c r="U65" s="123"/>
      <c r="V65" s="8"/>
      <c r="W65" s="230"/>
      <c r="X65" s="221"/>
      <c r="Y65" s="221"/>
      <c r="Z65" s="221"/>
      <c r="AA65" s="197"/>
      <c r="AB65" s="197"/>
      <c r="AC65" s="197"/>
      <c r="AD65" s="197"/>
      <c r="AE65" s="197"/>
    </row>
    <row r="66" spans="1:31" s="237" customFormat="1" ht="12.75" customHeight="1">
      <c r="A66" s="233">
        <v>1</v>
      </c>
      <c r="B66" s="233">
        <v>2</v>
      </c>
      <c r="C66" s="233">
        <v>3</v>
      </c>
      <c r="D66" s="233">
        <v>4</v>
      </c>
      <c r="E66" s="233">
        <v>5</v>
      </c>
      <c r="F66" s="233">
        <v>7</v>
      </c>
      <c r="G66" s="233">
        <v>8</v>
      </c>
      <c r="H66" s="233">
        <v>9</v>
      </c>
      <c r="I66" s="233">
        <v>10</v>
      </c>
      <c r="J66" s="233">
        <v>13</v>
      </c>
      <c r="K66" s="233">
        <v>14</v>
      </c>
      <c r="L66" s="233">
        <v>16</v>
      </c>
      <c r="M66" s="233">
        <v>20</v>
      </c>
      <c r="N66" s="233">
        <v>24</v>
      </c>
      <c r="O66" s="233">
        <v>25</v>
      </c>
      <c r="P66" s="233">
        <v>26</v>
      </c>
      <c r="Q66" s="233">
        <v>29</v>
      </c>
      <c r="R66" s="233">
        <v>30</v>
      </c>
      <c r="S66" s="233">
        <v>31</v>
      </c>
      <c r="T66" s="233">
        <v>32</v>
      </c>
      <c r="U66" s="204"/>
      <c r="V66" s="234"/>
      <c r="W66" s="234"/>
      <c r="X66" s="235"/>
      <c r="Y66" s="235"/>
      <c r="Z66" s="235"/>
      <c r="AA66" s="236"/>
      <c r="AB66" s="236"/>
      <c r="AC66" s="236"/>
      <c r="AD66" s="236"/>
      <c r="AE66" s="236"/>
    </row>
    <row r="67" spans="1:31" s="249" customFormat="1" ht="23.25" customHeight="1">
      <c r="A67" s="238">
        <v>1</v>
      </c>
      <c r="B67" s="238" t="s">
        <v>78</v>
      </c>
      <c r="C67" s="239" t="str">
        <f t="shared" ref="C67:C70" si="16">VLOOKUP(B67,DS,2,0)</f>
        <v>Nguyễn Thiện Duy</v>
      </c>
      <c r="D67" s="240" t="str">
        <f t="shared" ref="D67:D70" si="17">VLOOKUP(B67,DS,3,0)</f>
        <v>Giám đốc</v>
      </c>
      <c r="E67" s="241">
        <f t="shared" ref="E67:E70" si="18">VLOOKUP(B67,DS,4,0)</f>
        <v>10851000</v>
      </c>
      <c r="F67" s="242">
        <f>VLOOKUP(B67,'CC - 04'!B50:AS65,36,0)</f>
        <v>25</v>
      </c>
      <c r="G67" s="243">
        <f t="shared" ref="G67" si="19">ROUND(E67/$U$2*F67,0)</f>
        <v>10851000</v>
      </c>
      <c r="H67" s="242">
        <f>(VLOOKUP(B67,'CC - 04'!B50:AS65,37,0)+VLOOKUP(B67,'CC - 04'!B50:AS65,38,0))</f>
        <v>0</v>
      </c>
      <c r="I67" s="243">
        <f t="shared" ref="I67" si="20">ROUND(E67/$U$2*H67,0)</f>
        <v>0</v>
      </c>
      <c r="J67" s="244">
        <f t="shared" ref="J67" si="21">F67+H67</f>
        <v>25</v>
      </c>
      <c r="K67" s="243">
        <f>G67+I67</f>
        <v>10851000</v>
      </c>
      <c r="L67" s="241">
        <f>+F67*15000</f>
        <v>375000</v>
      </c>
      <c r="M67" s="246">
        <f t="shared" ref="M67:M70" si="22">K67+SUM(L67:L67)</f>
        <v>11226000</v>
      </c>
      <c r="N67" s="48">
        <f t="shared" ref="N67:N70" si="23">IF(VLOOKUP(B67,DS,12,0)="x",E67*$N$5,0)</f>
        <v>868080</v>
      </c>
      <c r="O67" s="48">
        <f t="shared" ref="O67:O70" si="24">IF(VLOOKUP(B67,DS,12,0)="x",E67*$O$5,0)</f>
        <v>162765</v>
      </c>
      <c r="P67" s="48">
        <f t="shared" ref="P67:P70" si="25">IF(VLOOKUP(B67,DS,12,0)="x",E67*$P$5,0)</f>
        <v>108510</v>
      </c>
      <c r="Q67" s="243">
        <f t="shared" ref="Q67:Q70" si="26">M67-SUM(N67:P67)</f>
        <v>10086645</v>
      </c>
      <c r="R67" s="243">
        <f t="shared" ref="R67:R70" si="27">VLOOKUP(B67,DS,23,0)</f>
        <v>0</v>
      </c>
      <c r="S67" s="247">
        <f>Q67-R67</f>
        <v>10086645</v>
      </c>
      <c r="T67" s="243"/>
      <c r="U67" s="204"/>
      <c r="V67" s="248"/>
      <c r="W67" s="230"/>
      <c r="X67" s="221"/>
      <c r="Y67" s="221"/>
      <c r="Z67" s="221"/>
      <c r="AA67" s="197"/>
      <c r="AB67" s="197"/>
      <c r="AC67" s="197"/>
      <c r="AD67" s="197"/>
      <c r="AE67" s="197"/>
    </row>
    <row r="68" spans="1:31" s="249" customFormat="1" ht="23.25" customHeight="1">
      <c r="A68" s="238">
        <v>2</v>
      </c>
      <c r="B68" s="238" t="s">
        <v>80</v>
      </c>
      <c r="C68" s="239" t="str">
        <f t="shared" si="16"/>
        <v>Nguyễn Văn Sẽ</v>
      </c>
      <c r="D68" s="240" t="str">
        <f t="shared" si="17"/>
        <v>Kỹ Thuật</v>
      </c>
      <c r="E68" s="241">
        <f t="shared" si="18"/>
        <v>4895000</v>
      </c>
      <c r="F68" s="242">
        <f>VLOOKUP(B68,'CC - 04'!B51:AS66,36,0)</f>
        <v>25</v>
      </c>
      <c r="G68" s="243">
        <f t="shared" ref="G68:G70" si="28">ROUND(E68/$U$2*F68,0)</f>
        <v>4895000</v>
      </c>
      <c r="H68" s="242">
        <f>(VLOOKUP(B68,'CC - 04'!B51:AS66,37,0)+VLOOKUP(B68,'CC - 04'!B51:AS66,38,0))</f>
        <v>0</v>
      </c>
      <c r="I68" s="243">
        <f t="shared" ref="I68:I70" si="29">ROUND(E68/$U$2*H68,0)</f>
        <v>0</v>
      </c>
      <c r="J68" s="244">
        <f t="shared" ref="J68:J70" si="30">F68+H68</f>
        <v>25</v>
      </c>
      <c r="K68" s="243">
        <f t="shared" ref="K68:K70" si="31">G68+I68</f>
        <v>4895000</v>
      </c>
      <c r="L68" s="241">
        <f t="shared" ref="L68:L70" si="32">+F68*15000</f>
        <v>375000</v>
      </c>
      <c r="M68" s="246">
        <f t="shared" si="22"/>
        <v>5270000</v>
      </c>
      <c r="N68" s="48">
        <f t="shared" si="23"/>
        <v>391600</v>
      </c>
      <c r="O68" s="48">
        <f t="shared" si="24"/>
        <v>73425</v>
      </c>
      <c r="P68" s="48">
        <f t="shared" si="25"/>
        <v>48950</v>
      </c>
      <c r="Q68" s="243">
        <f t="shared" si="26"/>
        <v>4756025</v>
      </c>
      <c r="R68" s="243">
        <f t="shared" si="27"/>
        <v>0</v>
      </c>
      <c r="S68" s="247">
        <f t="shared" ref="S68:S70" si="33">Q68-R68</f>
        <v>4756025</v>
      </c>
      <c r="T68" s="243"/>
      <c r="U68" s="204"/>
      <c r="V68" s="248"/>
      <c r="W68" s="230"/>
      <c r="X68" s="221"/>
      <c r="Y68" s="221"/>
      <c r="Z68" s="221"/>
      <c r="AA68" s="197"/>
      <c r="AB68" s="197"/>
      <c r="AC68" s="197"/>
      <c r="AD68" s="197"/>
      <c r="AE68" s="197"/>
    </row>
    <row r="69" spans="1:31" s="249" customFormat="1" ht="23.25" customHeight="1">
      <c r="A69" s="238">
        <v>3</v>
      </c>
      <c r="B69" s="238" t="s">
        <v>82</v>
      </c>
      <c r="C69" s="239" t="str">
        <f t="shared" si="16"/>
        <v>Võ Uyên Phương</v>
      </c>
      <c r="D69" s="240" t="str">
        <f t="shared" si="17"/>
        <v>LĐ- TL</v>
      </c>
      <c r="E69" s="241">
        <f t="shared" si="18"/>
        <v>4895000</v>
      </c>
      <c r="F69" s="242">
        <f>VLOOKUP(B69,'CC - 04'!B52:AS67,36,0)</f>
        <v>25</v>
      </c>
      <c r="G69" s="243">
        <f t="shared" si="28"/>
        <v>4895000</v>
      </c>
      <c r="H69" s="242">
        <f>(VLOOKUP(B69,'CC - 04'!B52:AS67,37,0)+VLOOKUP(B69,'CC - 04'!B52:AS67,38,0))</f>
        <v>0</v>
      </c>
      <c r="I69" s="243">
        <f t="shared" si="29"/>
        <v>0</v>
      </c>
      <c r="J69" s="244">
        <f t="shared" si="30"/>
        <v>25</v>
      </c>
      <c r="K69" s="243">
        <f t="shared" si="31"/>
        <v>4895000</v>
      </c>
      <c r="L69" s="241">
        <f t="shared" si="32"/>
        <v>375000</v>
      </c>
      <c r="M69" s="246">
        <f t="shared" si="22"/>
        <v>5270000</v>
      </c>
      <c r="N69" s="48">
        <f t="shared" si="23"/>
        <v>391600</v>
      </c>
      <c r="O69" s="48">
        <f t="shared" si="24"/>
        <v>73425</v>
      </c>
      <c r="P69" s="48">
        <f t="shared" si="25"/>
        <v>48950</v>
      </c>
      <c r="Q69" s="243">
        <f t="shared" si="26"/>
        <v>4756025</v>
      </c>
      <c r="R69" s="243">
        <f t="shared" si="27"/>
        <v>0</v>
      </c>
      <c r="S69" s="247">
        <f t="shared" si="33"/>
        <v>4756025</v>
      </c>
      <c r="T69" s="243"/>
      <c r="U69" s="204"/>
      <c r="V69" s="248"/>
      <c r="W69" s="230"/>
      <c r="X69" s="221"/>
      <c r="Y69" s="221"/>
      <c r="Z69" s="221"/>
      <c r="AA69" s="197"/>
      <c r="AB69" s="197"/>
      <c r="AC69" s="197"/>
      <c r="AD69" s="197"/>
      <c r="AE69" s="197"/>
    </row>
    <row r="70" spans="1:31" s="249" customFormat="1" ht="23.25" customHeight="1">
      <c r="A70" s="238">
        <v>4</v>
      </c>
      <c r="B70" s="238" t="s">
        <v>85</v>
      </c>
      <c r="C70" s="239" t="str">
        <f t="shared" si="16"/>
        <v>Lê Nguyễn Huy Cường</v>
      </c>
      <c r="D70" s="240" t="str">
        <f t="shared" si="17"/>
        <v>XNK</v>
      </c>
      <c r="E70" s="241">
        <f t="shared" si="18"/>
        <v>4336000</v>
      </c>
      <c r="F70" s="242">
        <f>VLOOKUP(B70,'CC - 04'!B53:AS68,36,0)</f>
        <v>25</v>
      </c>
      <c r="G70" s="243">
        <f t="shared" si="28"/>
        <v>4336000</v>
      </c>
      <c r="H70" s="242">
        <f>(VLOOKUP(B70,'CC - 04'!B53:AS68,37,0)+VLOOKUP(B70,'CC - 04'!B53:AS68,38,0))</f>
        <v>0</v>
      </c>
      <c r="I70" s="243">
        <f t="shared" si="29"/>
        <v>0</v>
      </c>
      <c r="J70" s="244">
        <f t="shared" si="30"/>
        <v>25</v>
      </c>
      <c r="K70" s="243">
        <f t="shared" si="31"/>
        <v>4336000</v>
      </c>
      <c r="L70" s="241">
        <f t="shared" si="32"/>
        <v>375000</v>
      </c>
      <c r="M70" s="246">
        <f t="shared" si="22"/>
        <v>4711000</v>
      </c>
      <c r="N70" s="48">
        <f t="shared" si="23"/>
        <v>346880</v>
      </c>
      <c r="O70" s="48">
        <f t="shared" si="24"/>
        <v>65040</v>
      </c>
      <c r="P70" s="48">
        <f t="shared" si="25"/>
        <v>43360</v>
      </c>
      <c r="Q70" s="243">
        <f t="shared" si="26"/>
        <v>4255720</v>
      </c>
      <c r="R70" s="243">
        <f t="shared" si="27"/>
        <v>0</v>
      </c>
      <c r="S70" s="247">
        <f t="shared" si="33"/>
        <v>4255720</v>
      </c>
      <c r="T70" s="243"/>
      <c r="U70" s="204"/>
      <c r="V70" s="248"/>
      <c r="W70" s="230"/>
      <c r="X70" s="221"/>
      <c r="Y70" s="221"/>
      <c r="Z70" s="221"/>
      <c r="AA70" s="197"/>
      <c r="AB70" s="197"/>
      <c r="AC70" s="197"/>
      <c r="AD70" s="197"/>
      <c r="AE70" s="197"/>
    </row>
    <row r="71" spans="1:31" s="249" customFormat="1" ht="23.25" customHeight="1">
      <c r="A71" s="238">
        <v>5</v>
      </c>
      <c r="B71" s="238" t="s">
        <v>88</v>
      </c>
      <c r="C71" s="239" t="str">
        <f t="shared" ref="C71:C74" si="34">VLOOKUP(B71,DS,2,0)</f>
        <v>Nguyễn Văn Bé Tư</v>
      </c>
      <c r="D71" s="240" t="str">
        <f t="shared" ref="D71:D74" si="35">VLOOKUP(B71,DS,3,0)</f>
        <v>Tài xế</v>
      </c>
      <c r="E71" s="241">
        <f t="shared" ref="E71:E74" si="36">VLOOKUP(B71,DS,4,0)</f>
        <v>3496000</v>
      </c>
      <c r="F71" s="242">
        <f>VLOOKUP(B71,'CC - 04'!B54:AS69,36,0)</f>
        <v>25</v>
      </c>
      <c r="G71" s="243">
        <f t="shared" ref="G71:G74" si="37">ROUND(E71/$U$2*F71,0)</f>
        <v>3496000</v>
      </c>
      <c r="H71" s="242">
        <f>(VLOOKUP(B71,'CC - 04'!B54:AS69,37,0)+VLOOKUP(B71,'CC - 04'!B54:AS69,38,0))</f>
        <v>0</v>
      </c>
      <c r="I71" s="243">
        <f t="shared" ref="I71:I74" si="38">ROUND(E71/$U$2*H71,0)</f>
        <v>0</v>
      </c>
      <c r="J71" s="244">
        <f t="shared" ref="J71:J74" si="39">F71+H71</f>
        <v>25</v>
      </c>
      <c r="K71" s="243">
        <f t="shared" ref="K71:K74" si="40">G71+I71</f>
        <v>3496000</v>
      </c>
      <c r="L71" s="241">
        <f t="shared" ref="L71:L74" si="41">+F71*15000</f>
        <v>375000</v>
      </c>
      <c r="M71" s="246">
        <f t="shared" ref="M71:M74" si="42">K71+SUM(L71:L71)</f>
        <v>3871000</v>
      </c>
      <c r="N71" s="48">
        <f t="shared" ref="N71:N74" si="43">IF(VLOOKUP(B71,DS,12,0)="x",E71*$N$5,0)</f>
        <v>279680</v>
      </c>
      <c r="O71" s="48">
        <f t="shared" ref="O71:O74" si="44">IF(VLOOKUP(B71,DS,12,0)="x",E71*$O$5,0)</f>
        <v>52440</v>
      </c>
      <c r="P71" s="48">
        <f t="shared" ref="P71:P74" si="45">IF(VLOOKUP(B71,DS,12,0)="x",E71*$P$5,0)</f>
        <v>34960</v>
      </c>
      <c r="Q71" s="243">
        <f t="shared" ref="Q71:Q74" si="46">M71-SUM(N71:P71)</f>
        <v>3503920</v>
      </c>
      <c r="R71" s="243">
        <f t="shared" ref="R71:R74" si="47">VLOOKUP(B71,DS,23,0)</f>
        <v>0</v>
      </c>
      <c r="S71" s="247">
        <f t="shared" ref="S71:S74" si="48">Q71-R71</f>
        <v>3503920</v>
      </c>
      <c r="T71" s="243"/>
      <c r="U71" s="204"/>
      <c r="V71" s="248"/>
      <c r="W71" s="230"/>
      <c r="X71" s="221"/>
      <c r="Y71" s="221"/>
      <c r="Z71" s="221"/>
      <c r="AA71" s="197"/>
      <c r="AB71" s="197"/>
      <c r="AC71" s="197"/>
      <c r="AD71" s="197"/>
      <c r="AE71" s="197"/>
    </row>
    <row r="72" spans="1:31" s="249" customFormat="1" ht="23.25" customHeight="1">
      <c r="A72" s="238">
        <v>6</v>
      </c>
      <c r="B72" s="238" t="s">
        <v>89</v>
      </c>
      <c r="C72" s="239" t="str">
        <f t="shared" si="34"/>
        <v>Dương Thanh Tuấn</v>
      </c>
      <c r="D72" s="240" t="str">
        <f t="shared" si="35"/>
        <v>Nhân sự</v>
      </c>
      <c r="E72" s="241">
        <f t="shared" si="36"/>
        <v>4056000</v>
      </c>
      <c r="F72" s="242">
        <f>VLOOKUP(B72,'CC - 04'!B55:AS70,36,0)</f>
        <v>25</v>
      </c>
      <c r="G72" s="243">
        <f t="shared" si="37"/>
        <v>4056000</v>
      </c>
      <c r="H72" s="242">
        <f>(VLOOKUP(B72,'CC - 04'!B55:AS70,37,0)+VLOOKUP(B72,'CC - 04'!B55:AS70,38,0))</f>
        <v>0</v>
      </c>
      <c r="I72" s="243">
        <f t="shared" si="38"/>
        <v>0</v>
      </c>
      <c r="J72" s="244">
        <f t="shared" si="39"/>
        <v>25</v>
      </c>
      <c r="K72" s="243">
        <f t="shared" si="40"/>
        <v>4056000</v>
      </c>
      <c r="L72" s="241">
        <f t="shared" si="41"/>
        <v>375000</v>
      </c>
      <c r="M72" s="246">
        <f t="shared" si="42"/>
        <v>4431000</v>
      </c>
      <c r="N72" s="48">
        <f t="shared" si="43"/>
        <v>324480</v>
      </c>
      <c r="O72" s="48">
        <f t="shared" si="44"/>
        <v>60840</v>
      </c>
      <c r="P72" s="48">
        <f t="shared" si="45"/>
        <v>40560</v>
      </c>
      <c r="Q72" s="243">
        <f t="shared" si="46"/>
        <v>4005120</v>
      </c>
      <c r="R72" s="243">
        <f t="shared" si="47"/>
        <v>0</v>
      </c>
      <c r="S72" s="247">
        <f t="shared" si="48"/>
        <v>4005120</v>
      </c>
      <c r="T72" s="243"/>
      <c r="U72" s="204"/>
      <c r="V72" s="248"/>
      <c r="W72" s="230"/>
      <c r="X72" s="221"/>
      <c r="Y72" s="221"/>
      <c r="Z72" s="221"/>
      <c r="AA72" s="197"/>
      <c r="AB72" s="197"/>
      <c r="AC72" s="197"/>
      <c r="AD72" s="197"/>
      <c r="AE72" s="197"/>
    </row>
    <row r="73" spans="1:31" s="249" customFormat="1" ht="23.25" customHeight="1">
      <c r="A73" s="238">
        <v>7</v>
      </c>
      <c r="B73" s="238" t="s">
        <v>92</v>
      </c>
      <c r="C73" s="239" t="str">
        <f t="shared" ref="C73:C74" si="49">VLOOKUP(B73,DS,2,0)</f>
        <v>Trần Văn Đoạn</v>
      </c>
      <c r="D73" s="240" t="str">
        <f t="shared" ref="D73:D74" si="50">VLOOKUP(B73,DS,3,0)</f>
        <v>Tài xế</v>
      </c>
      <c r="E73" s="241">
        <f t="shared" ref="E73:E74" si="51">VLOOKUP(B73,DS,4,0)</f>
        <v>3163000</v>
      </c>
      <c r="F73" s="242">
        <f>VLOOKUP(B73,'CC - 04'!B56:AS71,36,0)</f>
        <v>25</v>
      </c>
      <c r="G73" s="243">
        <f t="shared" ref="G73:G74" si="52">ROUND(E73/$U$2*F73,0)</f>
        <v>3163000</v>
      </c>
      <c r="H73" s="242">
        <f>(VLOOKUP(B73,'CC - 04'!B56:AS71,37,0)+VLOOKUP(B73,'CC - 04'!B56:AS71,38,0))</f>
        <v>0</v>
      </c>
      <c r="I73" s="243">
        <f t="shared" ref="I73:I74" si="53">ROUND(E73/$U$2*H73,0)</f>
        <v>0</v>
      </c>
      <c r="J73" s="244">
        <f t="shared" ref="J73:J74" si="54">F73+H73</f>
        <v>25</v>
      </c>
      <c r="K73" s="243">
        <f t="shared" ref="K73:K74" si="55">G73+I73</f>
        <v>3163000</v>
      </c>
      <c r="L73" s="241">
        <f t="shared" ref="L73:L74" si="56">+F73*15000</f>
        <v>375000</v>
      </c>
      <c r="M73" s="246">
        <f t="shared" ref="M73:M74" si="57">K73+SUM(L73:L73)</f>
        <v>3538000</v>
      </c>
      <c r="N73" s="48">
        <f t="shared" ref="N73:N74" si="58">IF(VLOOKUP(B73,DS,12,0)="x",E73*$N$5,0)</f>
        <v>253040</v>
      </c>
      <c r="O73" s="48">
        <f t="shared" ref="O73:O74" si="59">IF(VLOOKUP(B73,DS,12,0)="x",E73*$O$5,0)</f>
        <v>47445</v>
      </c>
      <c r="P73" s="48">
        <f t="shared" ref="P73:P74" si="60">IF(VLOOKUP(B73,DS,12,0)="x",E73*$P$5,0)</f>
        <v>31630</v>
      </c>
      <c r="Q73" s="243">
        <f t="shared" ref="Q73:Q74" si="61">M73-SUM(N73:P73)</f>
        <v>3205885</v>
      </c>
      <c r="R73" s="243">
        <f t="shared" ref="R73:R74" si="62">VLOOKUP(B73,DS,23,0)</f>
        <v>0</v>
      </c>
      <c r="S73" s="247">
        <f t="shared" ref="S73:S74" si="63">Q73-R73</f>
        <v>3205885</v>
      </c>
      <c r="T73" s="243"/>
      <c r="U73" s="204"/>
      <c r="V73" s="248"/>
      <c r="W73" s="230"/>
      <c r="X73" s="221"/>
      <c r="Y73" s="221"/>
      <c r="Z73" s="221"/>
      <c r="AA73" s="197"/>
      <c r="AB73" s="197"/>
      <c r="AC73" s="197"/>
      <c r="AD73" s="197"/>
      <c r="AE73" s="197"/>
    </row>
    <row r="74" spans="1:31" s="249" customFormat="1" ht="23.25" customHeight="1">
      <c r="A74" s="238">
        <v>8</v>
      </c>
      <c r="B74" s="238" t="s">
        <v>94</v>
      </c>
      <c r="C74" s="239" t="str">
        <f t="shared" si="49"/>
        <v>Nguyễn Thị Mỹ Phương</v>
      </c>
      <c r="D74" s="240" t="str">
        <f t="shared" si="50"/>
        <v>Kỹ Thuật</v>
      </c>
      <c r="E74" s="241">
        <f t="shared" si="51"/>
        <v>4056000</v>
      </c>
      <c r="F74" s="242">
        <f>VLOOKUP(B74,'CC - 04'!B57:AS72,36,0)</f>
        <v>25</v>
      </c>
      <c r="G74" s="243">
        <f t="shared" si="52"/>
        <v>4056000</v>
      </c>
      <c r="H74" s="242">
        <f>(VLOOKUP(B74,'CC - 04'!B57:AS72,37,0)+VLOOKUP(B74,'CC - 04'!B57:AS72,38,0))</f>
        <v>0</v>
      </c>
      <c r="I74" s="243">
        <f t="shared" si="53"/>
        <v>0</v>
      </c>
      <c r="J74" s="244">
        <f t="shared" si="54"/>
        <v>25</v>
      </c>
      <c r="K74" s="243">
        <f t="shared" si="55"/>
        <v>4056000</v>
      </c>
      <c r="L74" s="241">
        <f t="shared" si="56"/>
        <v>375000</v>
      </c>
      <c r="M74" s="246">
        <f t="shared" si="57"/>
        <v>4431000</v>
      </c>
      <c r="N74" s="48">
        <f t="shared" si="58"/>
        <v>324480</v>
      </c>
      <c r="O74" s="48">
        <f t="shared" si="59"/>
        <v>60840</v>
      </c>
      <c r="P74" s="48">
        <f t="shared" si="60"/>
        <v>40560</v>
      </c>
      <c r="Q74" s="243">
        <f t="shared" si="61"/>
        <v>4005120</v>
      </c>
      <c r="R74" s="243">
        <f t="shared" si="62"/>
        <v>0</v>
      </c>
      <c r="S74" s="247">
        <f t="shared" si="63"/>
        <v>4005120</v>
      </c>
      <c r="T74" s="243"/>
      <c r="U74" s="204"/>
      <c r="V74" s="248"/>
      <c r="W74" s="230"/>
      <c r="X74" s="221"/>
      <c r="Y74" s="221"/>
      <c r="Z74" s="221"/>
      <c r="AA74" s="197"/>
      <c r="AB74" s="197"/>
      <c r="AC74" s="197"/>
      <c r="AD74" s="197"/>
      <c r="AE74" s="197"/>
    </row>
    <row r="75" spans="1:31" s="249" customFormat="1" ht="22.5" customHeight="1">
      <c r="A75" s="250"/>
      <c r="B75" s="250"/>
      <c r="C75" s="251"/>
      <c r="D75" s="252"/>
      <c r="E75" s="253"/>
      <c r="F75" s="253"/>
      <c r="G75" s="253"/>
      <c r="H75" s="253"/>
      <c r="I75" s="253"/>
      <c r="J75" s="254"/>
      <c r="K75" s="253"/>
      <c r="L75" s="253"/>
      <c r="M75" s="255"/>
      <c r="N75" s="253"/>
      <c r="O75" s="253"/>
      <c r="P75" s="253"/>
      <c r="Q75" s="253"/>
      <c r="R75" s="253"/>
      <c r="S75" s="253"/>
      <c r="T75" s="243"/>
      <c r="U75" s="204"/>
      <c r="V75" s="248"/>
      <c r="W75" s="248"/>
      <c r="X75" s="248"/>
      <c r="Y75" s="248"/>
      <c r="Z75" s="248"/>
    </row>
    <row r="76" spans="1:31" s="259" customFormat="1" ht="21" customHeight="1">
      <c r="A76" s="457" t="s">
        <v>26</v>
      </c>
      <c r="B76" s="458"/>
      <c r="C76" s="458"/>
      <c r="D76" s="458"/>
      <c r="E76" s="256">
        <f t="shared" ref="E76:S76" si="64">SUM(E67:E75)</f>
        <v>39748000</v>
      </c>
      <c r="F76" s="256">
        <f t="shared" si="64"/>
        <v>200</v>
      </c>
      <c r="G76" s="256">
        <f t="shared" si="64"/>
        <v>39748000</v>
      </c>
      <c r="H76" s="256">
        <f t="shared" si="64"/>
        <v>0</v>
      </c>
      <c r="I76" s="256">
        <f t="shared" si="64"/>
        <v>0</v>
      </c>
      <c r="J76" s="256">
        <f t="shared" si="64"/>
        <v>200</v>
      </c>
      <c r="K76" s="257">
        <f t="shared" si="64"/>
        <v>39748000</v>
      </c>
      <c r="L76" s="257">
        <f t="shared" si="64"/>
        <v>3000000</v>
      </c>
      <c r="M76" s="257">
        <f t="shared" si="64"/>
        <v>42748000</v>
      </c>
      <c r="N76" s="257">
        <f t="shared" si="64"/>
        <v>3179840</v>
      </c>
      <c r="O76" s="257">
        <f t="shared" si="64"/>
        <v>596220</v>
      </c>
      <c r="P76" s="257">
        <f t="shared" si="64"/>
        <v>397480</v>
      </c>
      <c r="Q76" s="257">
        <f t="shared" si="64"/>
        <v>38574460</v>
      </c>
      <c r="R76" s="257">
        <f t="shared" si="64"/>
        <v>0</v>
      </c>
      <c r="S76" s="257">
        <f t="shared" si="64"/>
        <v>38574460</v>
      </c>
      <c r="T76" s="257"/>
      <c r="U76" s="204"/>
      <c r="V76" s="258"/>
      <c r="W76" s="258"/>
      <c r="X76" s="258"/>
      <c r="Y76" s="258"/>
      <c r="Z76" s="258"/>
    </row>
    <row r="77" spans="1:31" s="267" customFormat="1" ht="13.5" customHeight="1">
      <c r="A77" s="260"/>
      <c r="B77" s="260"/>
      <c r="C77" s="261"/>
      <c r="D77" s="262"/>
      <c r="E77" s="263"/>
      <c r="F77" s="261"/>
      <c r="G77" s="261"/>
      <c r="H77" s="261"/>
      <c r="I77" s="261"/>
      <c r="J77" s="264"/>
      <c r="K77" s="261"/>
      <c r="L77" s="261"/>
      <c r="M77" s="265"/>
      <c r="N77" s="261"/>
      <c r="O77" s="261"/>
      <c r="P77" s="261"/>
      <c r="Q77" s="261"/>
      <c r="R77" s="261"/>
      <c r="S77" s="261"/>
      <c r="T77" s="261"/>
      <c r="U77" s="204"/>
      <c r="V77" s="266"/>
      <c r="W77" s="266"/>
      <c r="X77" s="266"/>
      <c r="Y77" s="266"/>
      <c r="Z77" s="266"/>
    </row>
    <row r="78" spans="1:31" s="249" customFormat="1" ht="17.25" customHeight="1">
      <c r="A78" s="268"/>
      <c r="B78" s="268"/>
      <c r="C78" s="268"/>
      <c r="D78" s="269"/>
      <c r="E78" s="270"/>
      <c r="F78" s="268"/>
      <c r="G78" s="268"/>
      <c r="H78" s="268"/>
      <c r="I78" s="268"/>
      <c r="J78" s="271"/>
      <c r="K78" s="270"/>
      <c r="L78" s="268"/>
      <c r="M78" s="268"/>
      <c r="N78" s="268"/>
      <c r="O78" s="268"/>
      <c r="P78" s="268"/>
      <c r="Q78" s="268"/>
      <c r="R78" s="268"/>
      <c r="S78" s="272" t="str">
        <f>$S$17</f>
        <v>Long An, ngày  30   tháng   04   năm 2015</v>
      </c>
      <c r="T78" s="268"/>
      <c r="U78" s="273"/>
      <c r="V78" s="248"/>
      <c r="W78" s="248"/>
      <c r="X78" s="248"/>
      <c r="Y78" s="248"/>
      <c r="Z78" s="248"/>
    </row>
    <row r="79" spans="1:31" s="249" customFormat="1" ht="12.75">
      <c r="A79" s="274"/>
      <c r="B79" s="274"/>
      <c r="C79" s="273" t="s">
        <v>63</v>
      </c>
      <c r="D79" s="275"/>
      <c r="E79" s="224"/>
      <c r="F79" s="273"/>
      <c r="G79" s="224"/>
      <c r="H79" s="224"/>
      <c r="I79" s="224"/>
      <c r="J79" s="276"/>
      <c r="K79" s="248"/>
      <c r="L79" s="277"/>
      <c r="M79" s="290"/>
      <c r="N79" s="278"/>
      <c r="O79" s="278"/>
      <c r="P79" s="278"/>
      <c r="Q79" s="278"/>
      <c r="S79" s="278" t="s">
        <v>23</v>
      </c>
      <c r="T79" s="273"/>
      <c r="U79" s="273"/>
      <c r="V79" s="248"/>
      <c r="W79" s="248"/>
      <c r="X79" s="248"/>
      <c r="Y79" s="248"/>
      <c r="Z79" s="248"/>
    </row>
    <row r="80" spans="1:31" s="267" customFormat="1" ht="12">
      <c r="A80" s="260"/>
      <c r="B80" s="260"/>
      <c r="C80" s="279"/>
      <c r="D80" s="279"/>
      <c r="E80" s="280"/>
      <c r="F80" s="207"/>
      <c r="G80" s="280"/>
      <c r="H80" s="280"/>
      <c r="I80" s="280"/>
      <c r="J80" s="264"/>
      <c r="K80" s="266"/>
      <c r="L80" s="281"/>
      <c r="N80" s="282"/>
      <c r="O80" s="282"/>
      <c r="P80" s="282"/>
      <c r="Q80" s="282"/>
      <c r="S80" s="282"/>
      <c r="T80" s="207"/>
      <c r="U80" s="204"/>
      <c r="V80" s="266"/>
      <c r="W80" s="266"/>
      <c r="X80" s="266"/>
      <c r="Y80" s="266"/>
      <c r="Z80" s="26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s="4" customFormat="1" ht="41.25" customHeight="1">
      <c r="A117" s="161" t="str">
        <f>$A$1</f>
        <v>Công ty TNHH Hải sản An Lạc</v>
      </c>
      <c r="B117" s="289"/>
      <c r="C117" s="289"/>
      <c r="D117" s="435" t="str">
        <f>D1</f>
        <v>BẢNG THANH TOÁN LƯƠNG THÁNG 04 / 2015</v>
      </c>
      <c r="E117" s="435"/>
      <c r="F117" s="435"/>
      <c r="G117" s="435"/>
      <c r="H117" s="435"/>
      <c r="I117" s="435"/>
      <c r="J117" s="435"/>
      <c r="K117" s="435"/>
      <c r="L117" s="435"/>
      <c r="M117" s="435"/>
      <c r="N117" s="435"/>
      <c r="O117" s="435"/>
      <c r="P117" s="435"/>
      <c r="Q117" s="436"/>
      <c r="R117" s="437" t="s">
        <v>155</v>
      </c>
      <c r="S117" s="438"/>
      <c r="T117" s="439"/>
      <c r="U117" s="6"/>
      <c r="V117" s="8"/>
      <c r="W117" s="96"/>
      <c r="X117" s="96"/>
      <c r="Y117" s="5"/>
      <c r="Z117" s="5"/>
    </row>
    <row r="118" spans="1:31" s="4" customFormat="1" ht="15" customHeight="1">
      <c r="A118" s="161" t="str">
        <f>$A$2</f>
        <v>Địa chỉ: Lô A14, đường 4A, KCN Hải Sơn, Đức Hòa, Long An</v>
      </c>
      <c r="B118" s="289"/>
      <c r="C118" s="289"/>
      <c r="D118" s="289"/>
      <c r="E118" s="94"/>
      <c r="F118" s="289"/>
      <c r="G118" s="289"/>
      <c r="H118" s="289"/>
      <c r="I118" s="289"/>
      <c r="J118" s="95"/>
      <c r="K118" s="289"/>
      <c r="L118" s="289"/>
      <c r="M118" s="289"/>
      <c r="N118" s="289"/>
      <c r="O118" s="289"/>
      <c r="P118" s="289"/>
      <c r="Q118" s="289"/>
      <c r="R118" s="289"/>
      <c r="S118" s="289"/>
      <c r="T118" s="69"/>
      <c r="U118" s="6"/>
      <c r="V118" s="8"/>
      <c r="W118" s="96"/>
      <c r="X118" s="96"/>
      <c r="Y118" s="5"/>
      <c r="Z118" s="5"/>
    </row>
    <row r="119" spans="1:31" s="4" customFormat="1" ht="15" customHeight="1">
      <c r="A119" s="161" t="str">
        <f>$A$3</f>
        <v>Số điện thoại: 072.3850606 - Fax: 072.3850608</v>
      </c>
      <c r="B119" s="289"/>
      <c r="C119" s="289"/>
      <c r="D119" s="289"/>
      <c r="E119" s="94"/>
      <c r="F119" s="289"/>
      <c r="G119" s="289"/>
      <c r="H119" s="289"/>
      <c r="I119" s="289"/>
      <c r="J119" s="95"/>
      <c r="K119" s="289"/>
      <c r="L119" s="289"/>
      <c r="M119" s="289"/>
      <c r="N119" s="289"/>
      <c r="O119" s="289"/>
      <c r="P119" s="289"/>
      <c r="Q119" s="289"/>
      <c r="R119" s="289"/>
      <c r="S119" s="289"/>
      <c r="T119" s="69"/>
      <c r="U119" s="6"/>
      <c r="V119" s="8"/>
      <c r="W119" s="96"/>
      <c r="X119" s="96"/>
      <c r="Y119" s="5"/>
      <c r="Z119" s="5"/>
    </row>
    <row r="120" spans="1:31" s="4" customFormat="1" ht="15" customHeight="1">
      <c r="A120" s="161" t="str">
        <f>$A$4</f>
        <v>MST: 1100878093</v>
      </c>
      <c r="B120" s="289"/>
      <c r="C120" s="289"/>
      <c r="D120" s="289"/>
      <c r="E120" s="94"/>
      <c r="F120" s="289"/>
      <c r="G120" s="289"/>
      <c r="H120" s="289"/>
      <c r="I120" s="289"/>
      <c r="J120" s="95"/>
      <c r="K120" s="289"/>
      <c r="L120" s="92"/>
      <c r="M120" s="289"/>
      <c r="N120" s="289"/>
      <c r="O120" s="289"/>
      <c r="P120" s="289"/>
      <c r="Q120" s="14"/>
      <c r="R120" s="289"/>
      <c r="S120" s="289"/>
      <c r="T120" s="289"/>
      <c r="U120" s="6"/>
      <c r="V120" s="8"/>
      <c r="W120" s="96"/>
      <c r="X120" s="96"/>
      <c r="Y120" s="5"/>
      <c r="Z120" s="5"/>
    </row>
    <row r="121" spans="1:31" s="124" customFormat="1" ht="14.25" customHeight="1">
      <c r="A121" s="122"/>
      <c r="B121" s="123"/>
      <c r="C121" s="123"/>
      <c r="D121" s="123"/>
      <c r="E121" s="123"/>
      <c r="F121" s="123"/>
      <c r="G121" s="123"/>
      <c r="H121" s="123"/>
      <c r="I121" s="123"/>
      <c r="J121" s="123"/>
      <c r="K121" s="123"/>
      <c r="L121" s="123"/>
      <c r="M121" s="123"/>
      <c r="N121" s="123"/>
      <c r="O121" s="123"/>
      <c r="P121" s="123"/>
      <c r="Q121" s="123"/>
      <c r="R121" s="123"/>
      <c r="S121" s="123"/>
      <c r="T121" s="123"/>
      <c r="U121" s="6"/>
      <c r="V121" s="8"/>
      <c r="W121" s="125"/>
      <c r="X121" s="125"/>
      <c r="Y121" s="125"/>
      <c r="Z121" s="125"/>
    </row>
    <row r="122" spans="1:31" s="33" customFormat="1" ht="24" customHeight="1">
      <c r="A122" s="433" t="s">
        <v>20</v>
      </c>
      <c r="B122" s="433" t="s">
        <v>21</v>
      </c>
      <c r="C122" s="432" t="s">
        <v>1</v>
      </c>
      <c r="D122" s="432" t="s">
        <v>2</v>
      </c>
      <c r="E122" s="363" t="s">
        <v>58</v>
      </c>
      <c r="F122" s="424" t="s">
        <v>27</v>
      </c>
      <c r="G122" s="426"/>
      <c r="H122" s="426"/>
      <c r="I122" s="426"/>
      <c r="J122" s="426"/>
      <c r="K122" s="425"/>
      <c r="L122" s="368" t="s">
        <v>60</v>
      </c>
      <c r="M122" s="368" t="s">
        <v>5</v>
      </c>
      <c r="N122" s="432" t="s">
        <v>6</v>
      </c>
      <c r="O122" s="432"/>
      <c r="P122" s="432"/>
      <c r="Q122" s="368" t="s">
        <v>7</v>
      </c>
      <c r="R122" s="368" t="s">
        <v>8</v>
      </c>
      <c r="S122" s="368" t="s">
        <v>9</v>
      </c>
      <c r="T122" s="364" t="s">
        <v>10</v>
      </c>
      <c r="U122" s="6"/>
      <c r="V122" s="8"/>
      <c r="W122" s="34"/>
      <c r="X122" s="5"/>
      <c r="Y122" s="5"/>
      <c r="Z122" s="5"/>
      <c r="AA122" s="4"/>
      <c r="AB122" s="4"/>
      <c r="AC122" s="4"/>
      <c r="AD122" s="4"/>
      <c r="AE122" s="4"/>
    </row>
    <row r="123" spans="1:31" s="33" customFormat="1" ht="33.75" customHeight="1">
      <c r="A123" s="434"/>
      <c r="B123" s="434"/>
      <c r="C123" s="432"/>
      <c r="D123" s="432"/>
      <c r="E123" s="363"/>
      <c r="F123" s="424" t="s">
        <v>62</v>
      </c>
      <c r="G123" s="425"/>
      <c r="H123" s="424" t="s">
        <v>42</v>
      </c>
      <c r="I123" s="426"/>
      <c r="J123" s="427" t="s">
        <v>28</v>
      </c>
      <c r="K123" s="368" t="s">
        <v>4</v>
      </c>
      <c r="L123" s="369"/>
      <c r="M123" s="369"/>
      <c r="N123" s="429" t="s">
        <v>12</v>
      </c>
      <c r="O123" s="368" t="s">
        <v>13</v>
      </c>
      <c r="P123" s="368" t="s">
        <v>35</v>
      </c>
      <c r="Q123" s="369"/>
      <c r="R123" s="369"/>
      <c r="S123" s="369"/>
      <c r="T123" s="365"/>
      <c r="U123" s="123"/>
      <c r="V123" s="34"/>
      <c r="W123" s="34"/>
      <c r="X123" s="5"/>
      <c r="Y123" s="5"/>
      <c r="Z123" s="5"/>
      <c r="AA123" s="4"/>
      <c r="AB123" s="4"/>
      <c r="AC123" s="4"/>
      <c r="AD123" s="4"/>
      <c r="AE123" s="4"/>
    </row>
    <row r="124" spans="1:31" s="33" customFormat="1" ht="35.25" customHeight="1">
      <c r="A124" s="434"/>
      <c r="B124" s="434"/>
      <c r="C124" s="368"/>
      <c r="D124" s="368"/>
      <c r="E124" s="363"/>
      <c r="F124" s="285" t="s">
        <v>41</v>
      </c>
      <c r="G124" s="284" t="s">
        <v>19</v>
      </c>
      <c r="H124" s="285" t="s">
        <v>18</v>
      </c>
      <c r="I124" s="292" t="s">
        <v>19</v>
      </c>
      <c r="J124" s="428"/>
      <c r="K124" s="369"/>
      <c r="L124" s="431"/>
      <c r="M124" s="369"/>
      <c r="N124" s="430"/>
      <c r="O124" s="369"/>
      <c r="P124" s="369"/>
      <c r="Q124" s="369"/>
      <c r="R124" s="369"/>
      <c r="S124" s="369"/>
      <c r="T124" s="365"/>
      <c r="U124" s="123"/>
      <c r="V124" s="34"/>
      <c r="W124" s="34"/>
      <c r="X124" s="5"/>
      <c r="Y124" s="5"/>
      <c r="Z124" s="5"/>
      <c r="AA124" s="4"/>
      <c r="AB124" s="4"/>
      <c r="AC124" s="4"/>
      <c r="AD124" s="4"/>
      <c r="AE124" s="4"/>
    </row>
    <row r="125" spans="1:31" s="98" customFormat="1" ht="12.75" customHeight="1">
      <c r="A125" s="97">
        <v>1</v>
      </c>
      <c r="B125" s="97">
        <v>2</v>
      </c>
      <c r="C125" s="97">
        <v>3</v>
      </c>
      <c r="D125" s="97">
        <v>4</v>
      </c>
      <c r="E125" s="97">
        <v>5</v>
      </c>
      <c r="F125" s="97">
        <v>7</v>
      </c>
      <c r="G125" s="97">
        <v>8</v>
      </c>
      <c r="H125" s="97">
        <v>9</v>
      </c>
      <c r="I125" s="97">
        <v>10</v>
      </c>
      <c r="J125" s="97">
        <v>13</v>
      </c>
      <c r="K125" s="97">
        <v>14</v>
      </c>
      <c r="L125" s="97">
        <v>16</v>
      </c>
      <c r="M125" s="97">
        <v>20</v>
      </c>
      <c r="N125" s="97">
        <v>24</v>
      </c>
      <c r="O125" s="97">
        <v>25</v>
      </c>
      <c r="P125" s="97">
        <v>26</v>
      </c>
      <c r="Q125" s="97">
        <v>29</v>
      </c>
      <c r="R125" s="97">
        <v>30</v>
      </c>
      <c r="S125" s="97">
        <v>31</v>
      </c>
      <c r="T125" s="97">
        <v>32</v>
      </c>
      <c r="U125" s="123"/>
      <c r="V125" s="99"/>
      <c r="W125" s="99"/>
      <c r="X125" s="100"/>
      <c r="Y125" s="100"/>
      <c r="Z125" s="100"/>
      <c r="AA125" s="101"/>
      <c r="AB125" s="101"/>
      <c r="AC125" s="101"/>
      <c r="AD125" s="101"/>
      <c r="AE125" s="101"/>
    </row>
    <row r="126" spans="1:31" s="44" customFormat="1" ht="23.25" customHeight="1">
      <c r="A126" s="46">
        <v>1</v>
      </c>
      <c r="B126" s="163" t="s">
        <v>96</v>
      </c>
      <c r="C126" s="102" t="str">
        <f t="shared" ref="C126:C152" si="65">VLOOKUP(B126,DS,2,0)</f>
        <v xml:space="preserve"> Lâm Thị Mộng Kiều </v>
      </c>
      <c r="D126" s="135" t="str">
        <f t="shared" ref="D126:D152" si="66">VLOOKUP(B126,DS,3,0)</f>
        <v>Công nhân</v>
      </c>
      <c r="E126" s="103">
        <f t="shared" ref="E126:E152" si="67">VLOOKUP(B126,DS,4,0)</f>
        <v>3237000</v>
      </c>
      <c r="F126" s="108">
        <f>VLOOKUP(B126,'CC - 04'!$B$95:$AS$162,36,0)</f>
        <v>25</v>
      </c>
      <c r="G126" s="243">
        <f t="shared" ref="G126" si="68">ROUND(E126/$U$2*F126,0)</f>
        <v>3237000</v>
      </c>
      <c r="H126" s="108">
        <f>(VLOOKUP(B126,'CC - 04'!$B$95:$AS$162,37,0)+VLOOKUP(B126,'CC - 04'!$B$95:$AS$162,38,0))</f>
        <v>0</v>
      </c>
      <c r="I126" s="243">
        <f t="shared" ref="I126" si="69">ROUND(E126/$U$2*H126,0)</f>
        <v>0</v>
      </c>
      <c r="J126" s="109">
        <f>F126+H126</f>
        <v>25</v>
      </c>
      <c r="K126" s="243">
        <f t="shared" ref="K126" si="70">G126+I126</f>
        <v>3237000</v>
      </c>
      <c r="L126" s="241">
        <f>+F126*15000</f>
        <v>375000</v>
      </c>
      <c r="M126" s="49">
        <f t="shared" ref="M126:M152" si="71">K126+L126</f>
        <v>3612000</v>
      </c>
      <c r="N126" s="48">
        <f t="shared" ref="N126:N159" si="72">IF(VLOOKUP(B126,DS,12,0)="x",E126*$N$5,0)</f>
        <v>258960</v>
      </c>
      <c r="O126" s="48">
        <f t="shared" ref="O126:O159" si="73">IF(VLOOKUP(B126,DS,12,0)="x",E126*$O$5,0)</f>
        <v>48555</v>
      </c>
      <c r="P126" s="48">
        <f t="shared" ref="P126:P159" si="74">IF(VLOOKUP(B126,DS,12,0)="x",E126*$P$5,0)</f>
        <v>32370</v>
      </c>
      <c r="Q126" s="47">
        <f t="shared" ref="Q126:Q160" si="75">M126-SUM(N126:P126)</f>
        <v>3272115</v>
      </c>
      <c r="R126" s="47">
        <f t="shared" ref="R126:R152" si="76">VLOOKUP(B126,DS,23,0)</f>
        <v>0</v>
      </c>
      <c r="S126" s="55">
        <f>Q126-R126</f>
        <v>3272115</v>
      </c>
      <c r="T126" s="47"/>
      <c r="U126" s="123"/>
      <c r="V126" s="45"/>
      <c r="W126" s="34"/>
      <c r="X126" s="5"/>
      <c r="Y126" s="5"/>
      <c r="Z126" s="5"/>
      <c r="AA126" s="4"/>
      <c r="AB126" s="4"/>
      <c r="AC126" s="4"/>
      <c r="AD126" s="4"/>
      <c r="AE126" s="4"/>
    </row>
    <row r="127" spans="1:31" s="44" customFormat="1" ht="23.25" customHeight="1">
      <c r="A127" s="46">
        <v>2</v>
      </c>
      <c r="B127" s="163" t="s">
        <v>97</v>
      </c>
      <c r="C127" s="102" t="str">
        <f t="shared" si="65"/>
        <v>Huỳnh Thị Hường</v>
      </c>
      <c r="D127" s="135" t="str">
        <f t="shared" si="66"/>
        <v>Công nhân</v>
      </c>
      <c r="E127" s="103">
        <f t="shared" si="67"/>
        <v>2943000</v>
      </c>
      <c r="F127" s="108">
        <f>VLOOKUP(B127,'CC - 04'!$B$95:$AS$162,36,0)</f>
        <v>25</v>
      </c>
      <c r="G127" s="243">
        <f t="shared" ref="G127:G159" si="77">ROUND(E127/$U$2*F127,0)</f>
        <v>2943000</v>
      </c>
      <c r="H127" s="108">
        <f>(VLOOKUP(B127,'CC - 04'!$B$95:$AS$162,37,0)+VLOOKUP(B127,'CC - 04'!$B$95:$AS$162,38,0))</f>
        <v>0</v>
      </c>
      <c r="I127" s="243">
        <f t="shared" ref="I127:I152" si="78">ROUND(E127/$U$2*H127,0)</f>
        <v>0</v>
      </c>
      <c r="J127" s="109">
        <f t="shared" ref="J127:J152" si="79">F127+H127</f>
        <v>25</v>
      </c>
      <c r="K127" s="243">
        <f t="shared" ref="K127:K152" si="80">G127+I127</f>
        <v>2943000</v>
      </c>
      <c r="L127" s="241">
        <f t="shared" ref="L127:L152" si="81">+F127*15000</f>
        <v>375000</v>
      </c>
      <c r="M127" s="49">
        <f t="shared" si="71"/>
        <v>3318000</v>
      </c>
      <c r="N127" s="48">
        <f t="shared" si="72"/>
        <v>235440</v>
      </c>
      <c r="O127" s="48">
        <f t="shared" si="73"/>
        <v>44145</v>
      </c>
      <c r="P127" s="48">
        <f t="shared" si="74"/>
        <v>29430</v>
      </c>
      <c r="Q127" s="47">
        <f t="shared" si="75"/>
        <v>3008985</v>
      </c>
      <c r="R127" s="47">
        <f t="shared" si="76"/>
        <v>0</v>
      </c>
      <c r="S127" s="55">
        <f t="shared" ref="S127:S152" si="82">Q127-R127</f>
        <v>3008985</v>
      </c>
      <c r="T127" s="47"/>
      <c r="U127" s="123"/>
      <c r="V127" s="45"/>
      <c r="W127" s="34"/>
      <c r="X127" s="5"/>
      <c r="Y127" s="5"/>
      <c r="Z127" s="5"/>
      <c r="AA127" s="4"/>
      <c r="AB127" s="4"/>
      <c r="AC127" s="4"/>
      <c r="AD127" s="4"/>
      <c r="AE127" s="4"/>
    </row>
    <row r="128" spans="1:31" s="44" customFormat="1" ht="23.25" customHeight="1">
      <c r="A128" s="46">
        <v>3</v>
      </c>
      <c r="B128" s="163" t="s">
        <v>98</v>
      </c>
      <c r="C128" s="102" t="str">
        <f t="shared" si="65"/>
        <v>Nguyễn Thị Rong</v>
      </c>
      <c r="D128" s="135" t="str">
        <f t="shared" si="66"/>
        <v>Công nhân</v>
      </c>
      <c r="E128" s="103">
        <f t="shared" si="67"/>
        <v>2943000</v>
      </c>
      <c r="F128" s="108">
        <f>VLOOKUP(B128,'CC - 04'!$B$95:$AS$162,36,0)</f>
        <v>25</v>
      </c>
      <c r="G128" s="243">
        <f t="shared" si="77"/>
        <v>2943000</v>
      </c>
      <c r="H128" s="108">
        <f>(VLOOKUP(B128,'CC - 04'!$B$95:$AS$162,37,0)+VLOOKUP(B128,'CC - 04'!$B$95:$AS$162,38,0))</f>
        <v>0</v>
      </c>
      <c r="I128" s="243">
        <f t="shared" si="78"/>
        <v>0</v>
      </c>
      <c r="J128" s="109">
        <f t="shared" si="79"/>
        <v>25</v>
      </c>
      <c r="K128" s="243">
        <f t="shared" si="80"/>
        <v>2943000</v>
      </c>
      <c r="L128" s="241">
        <f t="shared" si="81"/>
        <v>375000</v>
      </c>
      <c r="M128" s="49">
        <f t="shared" si="71"/>
        <v>3318000</v>
      </c>
      <c r="N128" s="48">
        <f t="shared" si="72"/>
        <v>235440</v>
      </c>
      <c r="O128" s="48">
        <f t="shared" si="73"/>
        <v>44145</v>
      </c>
      <c r="P128" s="48">
        <f t="shared" si="74"/>
        <v>29430</v>
      </c>
      <c r="Q128" s="47">
        <f t="shared" si="75"/>
        <v>3008985</v>
      </c>
      <c r="R128" s="47">
        <f t="shared" si="76"/>
        <v>0</v>
      </c>
      <c r="S128" s="55">
        <f t="shared" si="82"/>
        <v>3008985</v>
      </c>
      <c r="T128" s="47"/>
      <c r="U128" s="123"/>
      <c r="V128" s="45"/>
      <c r="W128" s="34"/>
      <c r="X128" s="5"/>
      <c r="Y128" s="5"/>
      <c r="Z128" s="5"/>
      <c r="AA128" s="4"/>
      <c r="AB128" s="4"/>
      <c r="AC128" s="4"/>
      <c r="AD128" s="4"/>
      <c r="AE128" s="4"/>
    </row>
    <row r="129" spans="1:31" s="44" customFormat="1" ht="23.25" customHeight="1">
      <c r="A129" s="46">
        <v>4</v>
      </c>
      <c r="B129" s="163" t="s">
        <v>99</v>
      </c>
      <c r="C129" s="102" t="str">
        <f t="shared" si="65"/>
        <v>Sơn Thị Nil</v>
      </c>
      <c r="D129" s="135" t="str">
        <f t="shared" si="66"/>
        <v>Công nhân</v>
      </c>
      <c r="E129" s="103">
        <f t="shared" si="67"/>
        <v>2943000</v>
      </c>
      <c r="F129" s="108">
        <f>VLOOKUP(B129,'CC - 04'!$B$95:$AS$162,36,0)</f>
        <v>25</v>
      </c>
      <c r="G129" s="243">
        <f t="shared" si="77"/>
        <v>2943000</v>
      </c>
      <c r="H129" s="108">
        <f>(VLOOKUP(B129,'CC - 04'!$B$95:$AS$162,37,0)+VLOOKUP(B129,'CC - 04'!$B$95:$AS$162,38,0))</f>
        <v>0</v>
      </c>
      <c r="I129" s="243">
        <f t="shared" si="78"/>
        <v>0</v>
      </c>
      <c r="J129" s="109">
        <f t="shared" si="79"/>
        <v>25</v>
      </c>
      <c r="K129" s="243">
        <f t="shared" si="80"/>
        <v>2943000</v>
      </c>
      <c r="L129" s="241">
        <f t="shared" si="81"/>
        <v>375000</v>
      </c>
      <c r="M129" s="49">
        <f t="shared" si="71"/>
        <v>3318000</v>
      </c>
      <c r="N129" s="48">
        <f t="shared" si="72"/>
        <v>235440</v>
      </c>
      <c r="O129" s="48">
        <f t="shared" si="73"/>
        <v>44145</v>
      </c>
      <c r="P129" s="48">
        <f t="shared" si="74"/>
        <v>29430</v>
      </c>
      <c r="Q129" s="47">
        <f t="shared" si="75"/>
        <v>3008985</v>
      </c>
      <c r="R129" s="47">
        <f t="shared" si="76"/>
        <v>0</v>
      </c>
      <c r="S129" s="55">
        <f t="shared" si="82"/>
        <v>3008985</v>
      </c>
      <c r="T129" s="47"/>
      <c r="U129" s="123"/>
      <c r="V129" s="45"/>
      <c r="W129" s="34"/>
      <c r="X129" s="5"/>
      <c r="Y129" s="5"/>
      <c r="Z129" s="5"/>
      <c r="AA129" s="4"/>
      <c r="AB129" s="4"/>
      <c r="AC129" s="4"/>
      <c r="AD129" s="4"/>
      <c r="AE129" s="4"/>
    </row>
    <row r="130" spans="1:31" s="44" customFormat="1" ht="23.25" customHeight="1">
      <c r="A130" s="46">
        <v>5</v>
      </c>
      <c r="B130" s="163" t="s">
        <v>100</v>
      </c>
      <c r="C130" s="102" t="str">
        <f t="shared" si="65"/>
        <v>Huỳnh Thị Bé Tha</v>
      </c>
      <c r="D130" s="135" t="str">
        <f t="shared" si="66"/>
        <v>Công nhân</v>
      </c>
      <c r="E130" s="103">
        <f t="shared" si="67"/>
        <v>2943000</v>
      </c>
      <c r="F130" s="108">
        <f>VLOOKUP(B130,'CC - 04'!$B$95:$AS$162,36,0)</f>
        <v>25</v>
      </c>
      <c r="G130" s="243">
        <f t="shared" si="77"/>
        <v>2943000</v>
      </c>
      <c r="H130" s="108">
        <f>(VLOOKUP(B130,'CC - 04'!$B$95:$AS$162,37,0)+VLOOKUP(B130,'CC - 04'!$B$95:$AS$162,38,0))</f>
        <v>0</v>
      </c>
      <c r="I130" s="243">
        <f t="shared" si="78"/>
        <v>0</v>
      </c>
      <c r="J130" s="109">
        <f t="shared" si="79"/>
        <v>25</v>
      </c>
      <c r="K130" s="243">
        <f t="shared" si="80"/>
        <v>2943000</v>
      </c>
      <c r="L130" s="241">
        <f t="shared" si="81"/>
        <v>375000</v>
      </c>
      <c r="M130" s="49">
        <f t="shared" si="71"/>
        <v>3318000</v>
      </c>
      <c r="N130" s="48">
        <f t="shared" si="72"/>
        <v>235440</v>
      </c>
      <c r="O130" s="48">
        <f t="shared" si="73"/>
        <v>44145</v>
      </c>
      <c r="P130" s="48">
        <f t="shared" si="74"/>
        <v>29430</v>
      </c>
      <c r="Q130" s="47">
        <f t="shared" si="75"/>
        <v>3008985</v>
      </c>
      <c r="R130" s="47">
        <f t="shared" si="76"/>
        <v>0</v>
      </c>
      <c r="S130" s="55">
        <f t="shared" si="82"/>
        <v>3008985</v>
      </c>
      <c r="T130" s="47"/>
      <c r="U130" s="123"/>
      <c r="V130" s="45"/>
      <c r="W130" s="34"/>
      <c r="X130" s="5"/>
      <c r="Y130" s="5"/>
      <c r="Z130" s="5"/>
      <c r="AA130" s="4"/>
      <c r="AB130" s="4"/>
      <c r="AC130" s="4"/>
      <c r="AD130" s="4"/>
      <c r="AE130" s="4"/>
    </row>
    <row r="131" spans="1:31" s="44" customFormat="1" ht="23.25" customHeight="1">
      <c r="A131" s="46">
        <v>6</v>
      </c>
      <c r="B131" s="163" t="s">
        <v>101</v>
      </c>
      <c r="C131" s="102" t="str">
        <f t="shared" si="65"/>
        <v>Huỳnh Thị Bé Thi</v>
      </c>
      <c r="D131" s="135" t="str">
        <f t="shared" si="66"/>
        <v>Công nhân</v>
      </c>
      <c r="E131" s="103">
        <f t="shared" si="67"/>
        <v>2943000</v>
      </c>
      <c r="F131" s="108">
        <f>VLOOKUP(B131,'CC - 04'!$B$95:$AS$162,36,0)</f>
        <v>25</v>
      </c>
      <c r="G131" s="243">
        <f t="shared" si="77"/>
        <v>2943000</v>
      </c>
      <c r="H131" s="108">
        <f>(VLOOKUP(B131,'CC - 04'!$B$95:$AS$162,37,0)+VLOOKUP(B131,'CC - 04'!$B$95:$AS$162,38,0))</f>
        <v>0</v>
      </c>
      <c r="I131" s="243">
        <f t="shared" si="78"/>
        <v>0</v>
      </c>
      <c r="J131" s="109">
        <f t="shared" si="79"/>
        <v>25</v>
      </c>
      <c r="K131" s="243">
        <f t="shared" si="80"/>
        <v>2943000</v>
      </c>
      <c r="L131" s="241">
        <f t="shared" si="81"/>
        <v>375000</v>
      </c>
      <c r="M131" s="49">
        <f t="shared" si="71"/>
        <v>3318000</v>
      </c>
      <c r="N131" s="48">
        <f t="shared" si="72"/>
        <v>235440</v>
      </c>
      <c r="O131" s="48">
        <f t="shared" si="73"/>
        <v>44145</v>
      </c>
      <c r="P131" s="48">
        <f t="shared" si="74"/>
        <v>29430</v>
      </c>
      <c r="Q131" s="47">
        <f t="shared" si="75"/>
        <v>3008985</v>
      </c>
      <c r="R131" s="47">
        <f t="shared" si="76"/>
        <v>0</v>
      </c>
      <c r="S131" s="55">
        <f t="shared" si="82"/>
        <v>3008985</v>
      </c>
      <c r="T131" s="47"/>
      <c r="U131" s="123"/>
      <c r="V131" s="45"/>
      <c r="W131" s="34"/>
      <c r="X131" s="5"/>
      <c r="Y131" s="5"/>
      <c r="Z131" s="5"/>
      <c r="AA131" s="4"/>
      <c r="AB131" s="4"/>
      <c r="AC131" s="4"/>
      <c r="AD131" s="4"/>
      <c r="AE131" s="4"/>
    </row>
    <row r="132" spans="1:31" s="44" customFormat="1" ht="23.25" customHeight="1">
      <c r="A132" s="46">
        <v>7</v>
      </c>
      <c r="B132" s="163" t="s">
        <v>102</v>
      </c>
      <c r="C132" s="102" t="str">
        <f t="shared" si="65"/>
        <v>Nguyễn Thị Kim Hồng</v>
      </c>
      <c r="D132" s="135" t="str">
        <f t="shared" si="66"/>
        <v>Công nhân</v>
      </c>
      <c r="E132" s="103">
        <f t="shared" si="67"/>
        <v>2943000</v>
      </c>
      <c r="F132" s="108">
        <f>VLOOKUP(B132,'CC - 04'!$B$95:$AS$162,36,0)</f>
        <v>25</v>
      </c>
      <c r="G132" s="243">
        <f t="shared" si="77"/>
        <v>2943000</v>
      </c>
      <c r="H132" s="108">
        <f>(VLOOKUP(B132,'CC - 04'!$B$95:$AS$162,37,0)+VLOOKUP(B132,'CC - 04'!$B$95:$AS$162,38,0))</f>
        <v>0</v>
      </c>
      <c r="I132" s="243">
        <f t="shared" si="78"/>
        <v>0</v>
      </c>
      <c r="J132" s="109">
        <f t="shared" si="79"/>
        <v>25</v>
      </c>
      <c r="K132" s="243">
        <f t="shared" si="80"/>
        <v>2943000</v>
      </c>
      <c r="L132" s="241">
        <f t="shared" si="81"/>
        <v>375000</v>
      </c>
      <c r="M132" s="49">
        <f t="shared" si="71"/>
        <v>3318000</v>
      </c>
      <c r="N132" s="48">
        <f t="shared" si="72"/>
        <v>235440</v>
      </c>
      <c r="O132" s="48">
        <f t="shared" si="73"/>
        <v>44145</v>
      </c>
      <c r="P132" s="48">
        <f t="shared" si="74"/>
        <v>29430</v>
      </c>
      <c r="Q132" s="47">
        <f t="shared" si="75"/>
        <v>3008985</v>
      </c>
      <c r="R132" s="47">
        <f t="shared" si="76"/>
        <v>0</v>
      </c>
      <c r="S132" s="55">
        <f t="shared" si="82"/>
        <v>3008985</v>
      </c>
      <c r="T132" s="47"/>
      <c r="U132" s="123"/>
      <c r="V132" s="45"/>
      <c r="W132" s="34"/>
      <c r="X132" s="5"/>
      <c r="Y132" s="5"/>
      <c r="Z132" s="5"/>
      <c r="AA132" s="4"/>
      <c r="AB132" s="4"/>
      <c r="AC132" s="4"/>
      <c r="AD132" s="4"/>
      <c r="AE132" s="4"/>
    </row>
    <row r="133" spans="1:31" s="44" customFormat="1" ht="23.25" customHeight="1">
      <c r="A133" s="46">
        <v>8</v>
      </c>
      <c r="B133" s="163" t="s">
        <v>103</v>
      </c>
      <c r="C133" s="102" t="str">
        <f t="shared" si="65"/>
        <v>Nguyễn Thị Lựu</v>
      </c>
      <c r="D133" s="135" t="str">
        <f t="shared" si="66"/>
        <v>Công nhân</v>
      </c>
      <c r="E133" s="103">
        <f t="shared" si="67"/>
        <v>2943000</v>
      </c>
      <c r="F133" s="108">
        <f>VLOOKUP(B133,'CC - 04'!$B$95:$AS$162,36,0)</f>
        <v>25</v>
      </c>
      <c r="G133" s="243">
        <f t="shared" si="77"/>
        <v>2943000</v>
      </c>
      <c r="H133" s="108">
        <f>(VLOOKUP(B133,'CC - 04'!$B$95:$AS$162,37,0)+VLOOKUP(B133,'CC - 04'!$B$95:$AS$162,38,0))</f>
        <v>0</v>
      </c>
      <c r="I133" s="243">
        <f t="shared" si="78"/>
        <v>0</v>
      </c>
      <c r="J133" s="109">
        <f t="shared" si="79"/>
        <v>25</v>
      </c>
      <c r="K133" s="243">
        <f t="shared" si="80"/>
        <v>2943000</v>
      </c>
      <c r="L133" s="241">
        <f t="shared" si="81"/>
        <v>375000</v>
      </c>
      <c r="M133" s="49">
        <f t="shared" si="71"/>
        <v>3318000</v>
      </c>
      <c r="N133" s="48">
        <f t="shared" si="72"/>
        <v>235440</v>
      </c>
      <c r="O133" s="48">
        <f t="shared" si="73"/>
        <v>44145</v>
      </c>
      <c r="P133" s="48">
        <f t="shared" si="74"/>
        <v>29430</v>
      </c>
      <c r="Q133" s="47">
        <f t="shared" si="75"/>
        <v>3008985</v>
      </c>
      <c r="R133" s="47">
        <f t="shared" si="76"/>
        <v>0</v>
      </c>
      <c r="S133" s="55">
        <f t="shared" si="82"/>
        <v>3008985</v>
      </c>
      <c r="T133" s="47"/>
      <c r="U133" s="123"/>
      <c r="V133" s="45"/>
      <c r="W133" s="34"/>
      <c r="X133" s="5"/>
      <c r="Y133" s="5"/>
      <c r="Z133" s="5"/>
      <c r="AA133" s="4"/>
      <c r="AB133" s="4"/>
      <c r="AC133" s="4"/>
      <c r="AD133" s="4"/>
      <c r="AE133" s="4"/>
    </row>
    <row r="134" spans="1:31" s="44" customFormat="1" ht="23.25" customHeight="1">
      <c r="A134" s="46">
        <v>9</v>
      </c>
      <c r="B134" s="163" t="s">
        <v>104</v>
      </c>
      <c r="C134" s="102" t="str">
        <f t="shared" si="65"/>
        <v>Lý Thị Được</v>
      </c>
      <c r="D134" s="135" t="str">
        <f t="shared" si="66"/>
        <v>Công nhân</v>
      </c>
      <c r="E134" s="103">
        <f t="shared" si="67"/>
        <v>2943000</v>
      </c>
      <c r="F134" s="108">
        <f>VLOOKUP(B134,'CC - 04'!$B$95:$AS$162,36,0)</f>
        <v>25</v>
      </c>
      <c r="G134" s="243">
        <f t="shared" si="77"/>
        <v>2943000</v>
      </c>
      <c r="H134" s="108">
        <f>(VLOOKUP(B134,'CC - 04'!$B$95:$AS$162,37,0)+VLOOKUP(B134,'CC - 04'!$B$95:$AS$162,38,0))</f>
        <v>0</v>
      </c>
      <c r="I134" s="243">
        <f t="shared" si="78"/>
        <v>0</v>
      </c>
      <c r="J134" s="109">
        <f t="shared" si="79"/>
        <v>25</v>
      </c>
      <c r="K134" s="243">
        <f t="shared" si="80"/>
        <v>2943000</v>
      </c>
      <c r="L134" s="241">
        <f t="shared" si="81"/>
        <v>375000</v>
      </c>
      <c r="M134" s="49">
        <f t="shared" si="71"/>
        <v>3318000</v>
      </c>
      <c r="N134" s="48">
        <f t="shared" si="72"/>
        <v>235440</v>
      </c>
      <c r="O134" s="48">
        <f t="shared" si="73"/>
        <v>44145</v>
      </c>
      <c r="P134" s="48">
        <f t="shared" si="74"/>
        <v>29430</v>
      </c>
      <c r="Q134" s="47">
        <f t="shared" si="75"/>
        <v>3008985</v>
      </c>
      <c r="R134" s="47">
        <f t="shared" si="76"/>
        <v>0</v>
      </c>
      <c r="S134" s="55">
        <f t="shared" si="82"/>
        <v>3008985</v>
      </c>
      <c r="T134" s="47"/>
      <c r="U134" s="123"/>
      <c r="V134" s="45"/>
      <c r="W134" s="34"/>
      <c r="X134" s="5"/>
      <c r="Y134" s="5"/>
      <c r="Z134" s="5"/>
      <c r="AA134" s="4"/>
      <c r="AB134" s="4"/>
      <c r="AC134" s="4"/>
      <c r="AD134" s="4"/>
      <c r="AE134" s="4"/>
    </row>
    <row r="135" spans="1:31" s="44" customFormat="1" ht="23.25" customHeight="1">
      <c r="A135" s="46">
        <v>10</v>
      </c>
      <c r="B135" s="163" t="s">
        <v>105</v>
      </c>
      <c r="C135" s="102" t="str">
        <f t="shared" si="65"/>
        <v>Lý La Quan</v>
      </c>
      <c r="D135" s="135" t="str">
        <f t="shared" si="66"/>
        <v>Công nhân</v>
      </c>
      <c r="E135" s="103">
        <f t="shared" si="67"/>
        <v>2943000</v>
      </c>
      <c r="F135" s="108">
        <f>VLOOKUP(B135,'CC - 04'!$B$95:$AS$162,36,0)</f>
        <v>25</v>
      </c>
      <c r="G135" s="243">
        <f t="shared" si="77"/>
        <v>2943000</v>
      </c>
      <c r="H135" s="108">
        <f>(VLOOKUP(B135,'CC - 04'!$B$95:$AS$162,37,0)+VLOOKUP(B135,'CC - 04'!$B$95:$AS$162,38,0))</f>
        <v>0</v>
      </c>
      <c r="I135" s="243">
        <f t="shared" si="78"/>
        <v>0</v>
      </c>
      <c r="J135" s="109">
        <f t="shared" si="79"/>
        <v>25</v>
      </c>
      <c r="K135" s="243">
        <f t="shared" si="80"/>
        <v>2943000</v>
      </c>
      <c r="L135" s="241">
        <f t="shared" si="81"/>
        <v>375000</v>
      </c>
      <c r="M135" s="49">
        <f t="shared" si="71"/>
        <v>3318000</v>
      </c>
      <c r="N135" s="48">
        <f t="shared" si="72"/>
        <v>235440</v>
      </c>
      <c r="O135" s="48">
        <f t="shared" si="73"/>
        <v>44145</v>
      </c>
      <c r="P135" s="48">
        <f t="shared" si="74"/>
        <v>29430</v>
      </c>
      <c r="Q135" s="47">
        <f t="shared" si="75"/>
        <v>3008985</v>
      </c>
      <c r="R135" s="47">
        <f t="shared" si="76"/>
        <v>0</v>
      </c>
      <c r="S135" s="55">
        <f t="shared" si="82"/>
        <v>3008985</v>
      </c>
      <c r="T135" s="47"/>
      <c r="U135" s="123"/>
      <c r="V135" s="45"/>
      <c r="W135" s="34"/>
      <c r="X135" s="5"/>
      <c r="Y135" s="5"/>
      <c r="Z135" s="5"/>
      <c r="AA135" s="4"/>
      <c r="AB135" s="4"/>
      <c r="AC135" s="4"/>
      <c r="AD135" s="4"/>
      <c r="AE135" s="4"/>
    </row>
    <row r="136" spans="1:31" s="44" customFormat="1" ht="23.25" customHeight="1">
      <c r="A136" s="46">
        <v>11</v>
      </c>
      <c r="B136" s="163" t="s">
        <v>106</v>
      </c>
      <c r="C136" s="102" t="str">
        <f t="shared" si="65"/>
        <v>Trà Thị Soi</v>
      </c>
      <c r="D136" s="135" t="str">
        <f t="shared" si="66"/>
        <v>Công nhân</v>
      </c>
      <c r="E136" s="103">
        <f t="shared" si="67"/>
        <v>2943000</v>
      </c>
      <c r="F136" s="108">
        <f>VLOOKUP(B136,'CC - 04'!$B$95:$AS$162,36,0)</f>
        <v>25</v>
      </c>
      <c r="G136" s="243">
        <f t="shared" si="77"/>
        <v>2943000</v>
      </c>
      <c r="H136" s="108">
        <f>(VLOOKUP(B136,'CC - 04'!$B$95:$AS$162,37,0)+VLOOKUP(B136,'CC - 04'!$B$95:$AS$162,38,0))</f>
        <v>0</v>
      </c>
      <c r="I136" s="243">
        <f t="shared" si="78"/>
        <v>0</v>
      </c>
      <c r="J136" s="109">
        <f t="shared" si="79"/>
        <v>25</v>
      </c>
      <c r="K136" s="243">
        <f t="shared" si="80"/>
        <v>2943000</v>
      </c>
      <c r="L136" s="241">
        <f t="shared" si="81"/>
        <v>375000</v>
      </c>
      <c r="M136" s="49">
        <f t="shared" si="71"/>
        <v>3318000</v>
      </c>
      <c r="N136" s="48">
        <f t="shared" si="72"/>
        <v>235440</v>
      </c>
      <c r="O136" s="48">
        <f t="shared" si="73"/>
        <v>44145</v>
      </c>
      <c r="P136" s="48">
        <f t="shared" si="74"/>
        <v>29430</v>
      </c>
      <c r="Q136" s="47">
        <f t="shared" si="75"/>
        <v>3008985</v>
      </c>
      <c r="R136" s="47">
        <f t="shared" si="76"/>
        <v>0</v>
      </c>
      <c r="S136" s="55">
        <f t="shared" si="82"/>
        <v>3008985</v>
      </c>
      <c r="T136" s="47"/>
      <c r="U136" s="123"/>
      <c r="V136" s="45"/>
      <c r="W136" s="34"/>
      <c r="X136" s="5"/>
      <c r="Y136" s="5"/>
      <c r="Z136" s="5"/>
      <c r="AA136" s="4"/>
      <c r="AB136" s="4"/>
      <c r="AC136" s="4"/>
      <c r="AD136" s="4"/>
      <c r="AE136" s="4"/>
    </row>
    <row r="137" spans="1:31" s="44" customFormat="1" ht="23.25" customHeight="1">
      <c r="A137" s="46">
        <v>12</v>
      </c>
      <c r="B137" s="163" t="s">
        <v>108</v>
      </c>
      <c r="C137" s="102" t="str">
        <f t="shared" si="65"/>
        <v>Sơn Thị Muỗi Tron</v>
      </c>
      <c r="D137" s="135" t="str">
        <f t="shared" si="66"/>
        <v>Công nhân</v>
      </c>
      <c r="E137" s="103">
        <f t="shared" si="67"/>
        <v>2943000</v>
      </c>
      <c r="F137" s="108">
        <f>VLOOKUP(B137,'CC - 04'!$B$95:$AS$162,36,0)</f>
        <v>25</v>
      </c>
      <c r="G137" s="243">
        <f t="shared" si="77"/>
        <v>2943000</v>
      </c>
      <c r="H137" s="108">
        <f>(VLOOKUP(B137,'CC - 04'!$B$95:$AS$162,37,0)+VLOOKUP(B137,'CC - 04'!$B$95:$AS$162,38,0))</f>
        <v>0</v>
      </c>
      <c r="I137" s="243">
        <f t="shared" si="78"/>
        <v>0</v>
      </c>
      <c r="J137" s="109">
        <f t="shared" si="79"/>
        <v>25</v>
      </c>
      <c r="K137" s="243">
        <f t="shared" si="80"/>
        <v>2943000</v>
      </c>
      <c r="L137" s="241">
        <f t="shared" si="81"/>
        <v>375000</v>
      </c>
      <c r="M137" s="49">
        <f t="shared" si="71"/>
        <v>3318000</v>
      </c>
      <c r="N137" s="48">
        <f t="shared" si="72"/>
        <v>235440</v>
      </c>
      <c r="O137" s="48">
        <f t="shared" si="73"/>
        <v>44145</v>
      </c>
      <c r="P137" s="48">
        <f t="shared" si="74"/>
        <v>29430</v>
      </c>
      <c r="Q137" s="47">
        <f t="shared" si="75"/>
        <v>3008985</v>
      </c>
      <c r="R137" s="47">
        <f t="shared" si="76"/>
        <v>0</v>
      </c>
      <c r="S137" s="55">
        <f t="shared" si="82"/>
        <v>3008985</v>
      </c>
      <c r="T137" s="47"/>
      <c r="U137" s="123"/>
      <c r="V137" s="45"/>
      <c r="W137" s="34"/>
      <c r="X137" s="5"/>
      <c r="Y137" s="5"/>
      <c r="Z137" s="5"/>
      <c r="AA137" s="4"/>
      <c r="AB137" s="4"/>
      <c r="AC137" s="4"/>
      <c r="AD137" s="4"/>
      <c r="AE137" s="4"/>
    </row>
    <row r="138" spans="1:31" s="44" customFormat="1" ht="23.25" customHeight="1">
      <c r="A138" s="46">
        <v>13</v>
      </c>
      <c r="B138" s="163" t="s">
        <v>109</v>
      </c>
      <c r="C138" s="102" t="str">
        <f t="shared" si="65"/>
        <v>Sơn Thị Thương</v>
      </c>
      <c r="D138" s="135" t="str">
        <f t="shared" si="66"/>
        <v>Công nhân</v>
      </c>
      <c r="E138" s="103">
        <f t="shared" si="67"/>
        <v>2943000</v>
      </c>
      <c r="F138" s="108">
        <f>VLOOKUP(B138,'CC - 04'!$B$95:$AS$162,36,0)</f>
        <v>25</v>
      </c>
      <c r="G138" s="243">
        <f t="shared" si="77"/>
        <v>2943000</v>
      </c>
      <c r="H138" s="108">
        <f>(VLOOKUP(B138,'CC - 04'!$B$95:$AS$162,37,0)+VLOOKUP(B138,'CC - 04'!$B$95:$AS$162,38,0))</f>
        <v>0</v>
      </c>
      <c r="I138" s="243">
        <f t="shared" si="78"/>
        <v>0</v>
      </c>
      <c r="J138" s="109">
        <f t="shared" si="79"/>
        <v>25</v>
      </c>
      <c r="K138" s="243">
        <f t="shared" si="80"/>
        <v>2943000</v>
      </c>
      <c r="L138" s="241">
        <f t="shared" si="81"/>
        <v>375000</v>
      </c>
      <c r="M138" s="49">
        <f t="shared" si="71"/>
        <v>3318000</v>
      </c>
      <c r="N138" s="48">
        <f t="shared" si="72"/>
        <v>235440</v>
      </c>
      <c r="O138" s="48">
        <f t="shared" si="73"/>
        <v>44145</v>
      </c>
      <c r="P138" s="48">
        <f t="shared" si="74"/>
        <v>29430</v>
      </c>
      <c r="Q138" s="47">
        <f t="shared" si="75"/>
        <v>3008985</v>
      </c>
      <c r="R138" s="47">
        <f t="shared" si="76"/>
        <v>0</v>
      </c>
      <c r="S138" s="55">
        <f t="shared" si="82"/>
        <v>3008985</v>
      </c>
      <c r="T138" s="47"/>
      <c r="U138" s="123"/>
      <c r="V138" s="45"/>
      <c r="W138" s="34"/>
      <c r="X138" s="5"/>
      <c r="Y138" s="5"/>
      <c r="Z138" s="5"/>
      <c r="AA138" s="4"/>
      <c r="AB138" s="4"/>
      <c r="AC138" s="4"/>
      <c r="AD138" s="4"/>
      <c r="AE138" s="4"/>
    </row>
    <row r="139" spans="1:31" s="44" customFormat="1" ht="23.25" customHeight="1">
      <c r="A139" s="46">
        <v>14</v>
      </c>
      <c r="B139" s="163" t="s">
        <v>110</v>
      </c>
      <c r="C139" s="102" t="str">
        <f t="shared" si="65"/>
        <v>Thạch Thị Som Ươne</v>
      </c>
      <c r="D139" s="135" t="str">
        <f t="shared" si="66"/>
        <v>Công nhân</v>
      </c>
      <c r="E139" s="103">
        <f t="shared" si="67"/>
        <v>2943000</v>
      </c>
      <c r="F139" s="108">
        <f>VLOOKUP(B139,'CC - 04'!$B$95:$AS$162,36,0)</f>
        <v>25</v>
      </c>
      <c r="G139" s="243">
        <f t="shared" si="77"/>
        <v>2943000</v>
      </c>
      <c r="H139" s="108">
        <f>(VLOOKUP(B139,'CC - 04'!$B$95:$AS$162,37,0)+VLOOKUP(B139,'CC - 04'!$B$95:$AS$162,38,0))</f>
        <v>0</v>
      </c>
      <c r="I139" s="243">
        <f t="shared" si="78"/>
        <v>0</v>
      </c>
      <c r="J139" s="109">
        <f t="shared" si="79"/>
        <v>25</v>
      </c>
      <c r="K139" s="243">
        <f t="shared" si="80"/>
        <v>2943000</v>
      </c>
      <c r="L139" s="241">
        <f t="shared" si="81"/>
        <v>375000</v>
      </c>
      <c r="M139" s="49">
        <f t="shared" si="71"/>
        <v>3318000</v>
      </c>
      <c r="N139" s="48">
        <f t="shared" si="72"/>
        <v>235440</v>
      </c>
      <c r="O139" s="48">
        <f t="shared" si="73"/>
        <v>44145</v>
      </c>
      <c r="P139" s="48">
        <f t="shared" si="74"/>
        <v>29430</v>
      </c>
      <c r="Q139" s="47">
        <f t="shared" si="75"/>
        <v>3008985</v>
      </c>
      <c r="R139" s="47">
        <f t="shared" si="76"/>
        <v>0</v>
      </c>
      <c r="S139" s="55">
        <f t="shared" si="82"/>
        <v>3008985</v>
      </c>
      <c r="T139" s="47"/>
      <c r="U139" s="123"/>
      <c r="V139" s="45"/>
      <c r="W139" s="34"/>
      <c r="X139" s="5"/>
      <c r="Y139" s="5"/>
      <c r="Z139" s="5"/>
      <c r="AA139" s="4"/>
      <c r="AB139" s="4"/>
      <c r="AC139" s="4"/>
      <c r="AD139" s="4"/>
      <c r="AE139" s="4"/>
    </row>
    <row r="140" spans="1:31" s="44" customFormat="1" ht="23.25" customHeight="1">
      <c r="A140" s="46">
        <v>15</v>
      </c>
      <c r="B140" s="163" t="s">
        <v>111</v>
      </c>
      <c r="C140" s="102" t="str">
        <f t="shared" si="65"/>
        <v>Huỳnh Thị Như</v>
      </c>
      <c r="D140" s="135" t="str">
        <f t="shared" si="66"/>
        <v>Công nhân</v>
      </c>
      <c r="E140" s="103">
        <f t="shared" si="67"/>
        <v>2943000</v>
      </c>
      <c r="F140" s="108">
        <f>VLOOKUP(B140,'CC - 04'!$B$95:$AS$162,36,0)</f>
        <v>25</v>
      </c>
      <c r="G140" s="243">
        <f t="shared" si="77"/>
        <v>2943000</v>
      </c>
      <c r="H140" s="108">
        <f>(VLOOKUP(B140,'CC - 04'!$B$95:$AS$162,37,0)+VLOOKUP(B140,'CC - 04'!$B$95:$AS$162,38,0))</f>
        <v>0</v>
      </c>
      <c r="I140" s="243">
        <f t="shared" si="78"/>
        <v>0</v>
      </c>
      <c r="J140" s="109">
        <f t="shared" si="79"/>
        <v>25</v>
      </c>
      <c r="K140" s="243">
        <f t="shared" si="80"/>
        <v>2943000</v>
      </c>
      <c r="L140" s="241">
        <f t="shared" si="81"/>
        <v>375000</v>
      </c>
      <c r="M140" s="49">
        <f t="shared" si="71"/>
        <v>3318000</v>
      </c>
      <c r="N140" s="48">
        <f t="shared" si="72"/>
        <v>235440</v>
      </c>
      <c r="O140" s="48">
        <f t="shared" si="73"/>
        <v>44145</v>
      </c>
      <c r="P140" s="48">
        <f t="shared" si="74"/>
        <v>29430</v>
      </c>
      <c r="Q140" s="47">
        <f t="shared" si="75"/>
        <v>3008985</v>
      </c>
      <c r="R140" s="47">
        <f t="shared" si="76"/>
        <v>0</v>
      </c>
      <c r="S140" s="55">
        <f t="shared" si="82"/>
        <v>3008985</v>
      </c>
      <c r="T140" s="47"/>
      <c r="U140" s="123"/>
      <c r="V140" s="45"/>
      <c r="W140" s="34"/>
      <c r="X140" s="5"/>
      <c r="Y140" s="5"/>
      <c r="Z140" s="5"/>
      <c r="AA140" s="4"/>
      <c r="AB140" s="4"/>
      <c r="AC140" s="4"/>
      <c r="AD140" s="4"/>
      <c r="AE140" s="4"/>
    </row>
    <row r="141" spans="1:31" s="44" customFormat="1" ht="23.25" customHeight="1">
      <c r="A141" s="46">
        <v>16</v>
      </c>
      <c r="B141" s="163" t="s">
        <v>112</v>
      </c>
      <c r="C141" s="102" t="str">
        <f t="shared" si="65"/>
        <v>Sơn Thị Chành Ny</v>
      </c>
      <c r="D141" s="135" t="str">
        <f t="shared" si="66"/>
        <v>Công nhân</v>
      </c>
      <c r="E141" s="103">
        <f t="shared" si="67"/>
        <v>2943000</v>
      </c>
      <c r="F141" s="108">
        <f>VLOOKUP(B141,'CC - 04'!$B$95:$AS$162,36,0)</f>
        <v>25</v>
      </c>
      <c r="G141" s="243">
        <f t="shared" si="77"/>
        <v>2943000</v>
      </c>
      <c r="H141" s="108">
        <f>(VLOOKUP(B141,'CC - 04'!$B$95:$AS$162,37,0)+VLOOKUP(B141,'CC - 04'!$B$95:$AS$162,38,0))</f>
        <v>0</v>
      </c>
      <c r="I141" s="243">
        <f t="shared" si="78"/>
        <v>0</v>
      </c>
      <c r="J141" s="109">
        <f t="shared" si="79"/>
        <v>25</v>
      </c>
      <c r="K141" s="243">
        <f t="shared" si="80"/>
        <v>2943000</v>
      </c>
      <c r="L141" s="241">
        <f t="shared" si="81"/>
        <v>375000</v>
      </c>
      <c r="M141" s="49">
        <f t="shared" si="71"/>
        <v>3318000</v>
      </c>
      <c r="N141" s="48">
        <f t="shared" si="72"/>
        <v>235440</v>
      </c>
      <c r="O141" s="48">
        <f t="shared" si="73"/>
        <v>44145</v>
      </c>
      <c r="P141" s="48">
        <f t="shared" si="74"/>
        <v>29430</v>
      </c>
      <c r="Q141" s="47">
        <f t="shared" si="75"/>
        <v>3008985</v>
      </c>
      <c r="R141" s="47">
        <f t="shared" si="76"/>
        <v>0</v>
      </c>
      <c r="S141" s="55">
        <f t="shared" si="82"/>
        <v>3008985</v>
      </c>
      <c r="T141" s="47"/>
      <c r="U141" s="123"/>
      <c r="V141" s="45"/>
      <c r="W141" s="34"/>
      <c r="X141" s="5"/>
      <c r="Y141" s="5"/>
      <c r="Z141" s="5"/>
      <c r="AA141" s="4"/>
      <c r="AB141" s="4"/>
      <c r="AC141" s="4"/>
      <c r="AD141" s="4"/>
      <c r="AE141" s="4"/>
    </row>
    <row r="142" spans="1:31" s="44" customFormat="1" ht="23.25" customHeight="1">
      <c r="A142" s="46">
        <v>17</v>
      </c>
      <c r="B142" s="163" t="s">
        <v>113</v>
      </c>
      <c r="C142" s="102" t="str">
        <f t="shared" si="65"/>
        <v>Sơn Thị Chành Đa</v>
      </c>
      <c r="D142" s="135" t="str">
        <f t="shared" si="66"/>
        <v>Công nhân</v>
      </c>
      <c r="E142" s="103">
        <f t="shared" si="67"/>
        <v>2943000</v>
      </c>
      <c r="F142" s="108">
        <f>VLOOKUP(B142,'CC - 04'!$B$95:$AS$162,36,0)</f>
        <v>25</v>
      </c>
      <c r="G142" s="243">
        <f t="shared" si="77"/>
        <v>2943000</v>
      </c>
      <c r="H142" s="108">
        <f>(VLOOKUP(B142,'CC - 04'!$B$95:$AS$162,37,0)+VLOOKUP(B142,'CC - 04'!$B$95:$AS$162,38,0))</f>
        <v>0</v>
      </c>
      <c r="I142" s="243">
        <f t="shared" si="78"/>
        <v>0</v>
      </c>
      <c r="J142" s="109">
        <f t="shared" si="79"/>
        <v>25</v>
      </c>
      <c r="K142" s="243">
        <f t="shared" si="80"/>
        <v>2943000</v>
      </c>
      <c r="L142" s="241">
        <f t="shared" si="81"/>
        <v>375000</v>
      </c>
      <c r="M142" s="49">
        <f t="shared" si="71"/>
        <v>3318000</v>
      </c>
      <c r="N142" s="48">
        <f t="shared" si="72"/>
        <v>235440</v>
      </c>
      <c r="O142" s="48">
        <f t="shared" si="73"/>
        <v>44145</v>
      </c>
      <c r="P142" s="48">
        <f t="shared" si="74"/>
        <v>29430</v>
      </c>
      <c r="Q142" s="47">
        <f t="shared" si="75"/>
        <v>3008985</v>
      </c>
      <c r="R142" s="47">
        <f t="shared" si="76"/>
        <v>0</v>
      </c>
      <c r="S142" s="55">
        <f t="shared" si="82"/>
        <v>3008985</v>
      </c>
      <c r="T142" s="47"/>
      <c r="U142" s="123"/>
      <c r="V142" s="45"/>
      <c r="W142" s="34"/>
      <c r="X142" s="5"/>
      <c r="Y142" s="5"/>
      <c r="Z142" s="5"/>
      <c r="AA142" s="4"/>
      <c r="AB142" s="4"/>
      <c r="AC142" s="4"/>
      <c r="AD142" s="4"/>
      <c r="AE142" s="4"/>
    </row>
    <row r="143" spans="1:31" s="44" customFormat="1" ht="23.25" customHeight="1">
      <c r="A143" s="46">
        <v>18</v>
      </c>
      <c r="B143" s="163" t="s">
        <v>114</v>
      </c>
      <c r="C143" s="102" t="str">
        <f t="shared" si="65"/>
        <v>Trần Thị Bích Phượng</v>
      </c>
      <c r="D143" s="135" t="str">
        <f t="shared" si="66"/>
        <v>Công nhân</v>
      </c>
      <c r="E143" s="103">
        <f t="shared" si="67"/>
        <v>2943000</v>
      </c>
      <c r="F143" s="108">
        <f>VLOOKUP(B143,'CC - 04'!$B$95:$AS$162,36,0)</f>
        <v>25</v>
      </c>
      <c r="G143" s="243">
        <f t="shared" si="77"/>
        <v>2943000</v>
      </c>
      <c r="H143" s="108">
        <f>(VLOOKUP(B143,'CC - 04'!$B$95:$AS$162,37,0)+VLOOKUP(B143,'CC - 04'!$B$95:$AS$162,38,0))</f>
        <v>0</v>
      </c>
      <c r="I143" s="243">
        <f t="shared" si="78"/>
        <v>0</v>
      </c>
      <c r="J143" s="109">
        <f t="shared" si="79"/>
        <v>25</v>
      </c>
      <c r="K143" s="243">
        <f t="shared" si="80"/>
        <v>2943000</v>
      </c>
      <c r="L143" s="241">
        <f t="shared" si="81"/>
        <v>375000</v>
      </c>
      <c r="M143" s="49">
        <f t="shared" si="71"/>
        <v>3318000</v>
      </c>
      <c r="N143" s="48">
        <f t="shared" si="72"/>
        <v>235440</v>
      </c>
      <c r="O143" s="48">
        <f t="shared" si="73"/>
        <v>44145</v>
      </c>
      <c r="P143" s="48">
        <f t="shared" si="74"/>
        <v>29430</v>
      </c>
      <c r="Q143" s="47">
        <f t="shared" si="75"/>
        <v>3008985</v>
      </c>
      <c r="R143" s="47">
        <f t="shared" si="76"/>
        <v>0</v>
      </c>
      <c r="S143" s="55">
        <f t="shared" si="82"/>
        <v>3008985</v>
      </c>
      <c r="T143" s="47"/>
      <c r="U143" s="123"/>
      <c r="V143" s="45"/>
      <c r="W143" s="34"/>
      <c r="X143" s="5"/>
      <c r="Y143" s="5"/>
      <c r="Z143" s="5"/>
      <c r="AA143" s="4"/>
      <c r="AB143" s="4"/>
      <c r="AC143" s="4"/>
      <c r="AD143" s="4"/>
      <c r="AE143" s="4"/>
    </row>
    <row r="144" spans="1:31" s="44" customFormat="1" ht="23.25" customHeight="1">
      <c r="A144" s="46">
        <v>19</v>
      </c>
      <c r="B144" s="163" t="s">
        <v>116</v>
      </c>
      <c r="C144" s="102" t="str">
        <f t="shared" si="65"/>
        <v>Lâm Thị Sà Mít</v>
      </c>
      <c r="D144" s="135" t="str">
        <f t="shared" si="66"/>
        <v>Công nhân</v>
      </c>
      <c r="E144" s="103">
        <f t="shared" si="67"/>
        <v>2943000</v>
      </c>
      <c r="F144" s="108">
        <f>VLOOKUP(B144,'CC - 04'!$B$95:$AS$162,36,0)</f>
        <v>25</v>
      </c>
      <c r="G144" s="243">
        <f t="shared" si="77"/>
        <v>2943000</v>
      </c>
      <c r="H144" s="108">
        <f>(VLOOKUP(B144,'CC - 04'!$B$95:$AS$162,37,0)+VLOOKUP(B144,'CC - 04'!$B$95:$AS$162,38,0))</f>
        <v>0</v>
      </c>
      <c r="I144" s="243">
        <f t="shared" si="78"/>
        <v>0</v>
      </c>
      <c r="J144" s="109">
        <f t="shared" si="79"/>
        <v>25</v>
      </c>
      <c r="K144" s="243">
        <f t="shared" si="80"/>
        <v>2943000</v>
      </c>
      <c r="L144" s="241">
        <f t="shared" si="81"/>
        <v>375000</v>
      </c>
      <c r="M144" s="49">
        <f t="shared" si="71"/>
        <v>3318000</v>
      </c>
      <c r="N144" s="48">
        <f t="shared" si="72"/>
        <v>235440</v>
      </c>
      <c r="O144" s="48">
        <f t="shared" si="73"/>
        <v>44145</v>
      </c>
      <c r="P144" s="48">
        <f t="shared" si="74"/>
        <v>29430</v>
      </c>
      <c r="Q144" s="47">
        <f t="shared" si="75"/>
        <v>3008985</v>
      </c>
      <c r="R144" s="47">
        <f t="shared" si="76"/>
        <v>0</v>
      </c>
      <c r="S144" s="55">
        <f t="shared" si="82"/>
        <v>3008985</v>
      </c>
      <c r="T144" s="47"/>
      <c r="U144" s="123"/>
      <c r="V144" s="45"/>
      <c r="W144" s="34"/>
      <c r="X144" s="5"/>
      <c r="Y144" s="5"/>
      <c r="Z144" s="5"/>
      <c r="AA144" s="4"/>
      <c r="AB144" s="4"/>
      <c r="AC144" s="4"/>
      <c r="AD144" s="4"/>
      <c r="AE144" s="4"/>
    </row>
    <row r="145" spans="1:31" s="44" customFormat="1" ht="23.25" customHeight="1">
      <c r="A145" s="46">
        <v>20</v>
      </c>
      <c r="B145" s="163" t="s">
        <v>117</v>
      </c>
      <c r="C145" s="102" t="str">
        <f t="shared" si="65"/>
        <v>Trần Thị Toan</v>
      </c>
      <c r="D145" s="135" t="str">
        <f t="shared" si="66"/>
        <v>Công nhân</v>
      </c>
      <c r="E145" s="103">
        <f t="shared" si="67"/>
        <v>2943000</v>
      </c>
      <c r="F145" s="108">
        <f>VLOOKUP(B145,'CC - 04'!$B$95:$AS$162,36,0)</f>
        <v>25</v>
      </c>
      <c r="G145" s="243">
        <f t="shared" si="77"/>
        <v>2943000</v>
      </c>
      <c r="H145" s="108">
        <f>(VLOOKUP(B145,'CC - 04'!$B$95:$AS$162,37,0)+VLOOKUP(B145,'CC - 04'!$B$95:$AS$162,38,0))</f>
        <v>0</v>
      </c>
      <c r="I145" s="243">
        <f t="shared" si="78"/>
        <v>0</v>
      </c>
      <c r="J145" s="109">
        <f t="shared" si="79"/>
        <v>25</v>
      </c>
      <c r="K145" s="243">
        <f t="shared" si="80"/>
        <v>2943000</v>
      </c>
      <c r="L145" s="241">
        <f t="shared" si="81"/>
        <v>375000</v>
      </c>
      <c r="M145" s="49">
        <f t="shared" si="71"/>
        <v>3318000</v>
      </c>
      <c r="N145" s="48">
        <f t="shared" si="72"/>
        <v>235440</v>
      </c>
      <c r="O145" s="48">
        <f t="shared" si="73"/>
        <v>44145</v>
      </c>
      <c r="P145" s="48">
        <f t="shared" si="74"/>
        <v>29430</v>
      </c>
      <c r="Q145" s="47">
        <f t="shared" si="75"/>
        <v>3008985</v>
      </c>
      <c r="R145" s="47">
        <f t="shared" si="76"/>
        <v>0</v>
      </c>
      <c r="S145" s="55">
        <f t="shared" si="82"/>
        <v>3008985</v>
      </c>
      <c r="T145" s="47"/>
      <c r="U145" s="123"/>
      <c r="V145" s="45"/>
      <c r="W145" s="34"/>
      <c r="X145" s="5"/>
      <c r="Y145" s="5"/>
      <c r="Z145" s="5"/>
      <c r="AA145" s="4"/>
      <c r="AB145" s="4"/>
      <c r="AC145" s="4"/>
      <c r="AD145" s="4"/>
      <c r="AE145" s="4"/>
    </row>
    <row r="146" spans="1:31" s="44" customFormat="1" ht="23.25" customHeight="1">
      <c r="A146" s="46">
        <v>21</v>
      </c>
      <c r="B146" s="163" t="s">
        <v>119</v>
      </c>
      <c r="C146" s="102" t="str">
        <f t="shared" si="65"/>
        <v>Huỳnh Minh Hiếu</v>
      </c>
      <c r="D146" s="135" t="str">
        <f t="shared" si="66"/>
        <v>Công nhân</v>
      </c>
      <c r="E146" s="103">
        <f t="shared" si="67"/>
        <v>2943000</v>
      </c>
      <c r="F146" s="108">
        <f>VLOOKUP(B146,'CC - 04'!$B$95:$AS$162,36,0)</f>
        <v>25</v>
      </c>
      <c r="G146" s="243">
        <f t="shared" si="77"/>
        <v>2943000</v>
      </c>
      <c r="H146" s="108">
        <f>(VLOOKUP(B146,'CC - 04'!$B$95:$AS$162,37,0)+VLOOKUP(B146,'CC - 04'!$B$95:$AS$162,38,0))</f>
        <v>0</v>
      </c>
      <c r="I146" s="243">
        <f t="shared" si="78"/>
        <v>0</v>
      </c>
      <c r="J146" s="109">
        <f t="shared" si="79"/>
        <v>25</v>
      </c>
      <c r="K146" s="243">
        <f t="shared" si="80"/>
        <v>2943000</v>
      </c>
      <c r="L146" s="241">
        <f t="shared" si="81"/>
        <v>375000</v>
      </c>
      <c r="M146" s="49">
        <f t="shared" si="71"/>
        <v>3318000</v>
      </c>
      <c r="N146" s="48">
        <f t="shared" si="72"/>
        <v>235440</v>
      </c>
      <c r="O146" s="48">
        <f t="shared" si="73"/>
        <v>44145</v>
      </c>
      <c r="P146" s="48">
        <f t="shared" si="74"/>
        <v>29430</v>
      </c>
      <c r="Q146" s="47">
        <f t="shared" si="75"/>
        <v>3008985</v>
      </c>
      <c r="R146" s="47">
        <f t="shared" si="76"/>
        <v>0</v>
      </c>
      <c r="S146" s="55">
        <f t="shared" si="82"/>
        <v>3008985</v>
      </c>
      <c r="T146" s="47"/>
      <c r="U146" s="123"/>
      <c r="V146" s="45"/>
      <c r="W146" s="34"/>
      <c r="X146" s="5"/>
      <c r="Y146" s="5"/>
      <c r="Z146" s="5"/>
      <c r="AA146" s="4"/>
      <c r="AB146" s="4"/>
      <c r="AC146" s="4"/>
      <c r="AD146" s="4"/>
      <c r="AE146" s="4"/>
    </row>
    <row r="147" spans="1:31" s="44" customFormat="1" ht="23.25" customHeight="1">
      <c r="A147" s="46">
        <v>22</v>
      </c>
      <c r="B147" s="163" t="s">
        <v>120</v>
      </c>
      <c r="C147" s="102" t="str">
        <f t="shared" si="65"/>
        <v>Lý Thị Sà Kha</v>
      </c>
      <c r="D147" s="135" t="str">
        <f t="shared" si="66"/>
        <v>Công nhân</v>
      </c>
      <c r="E147" s="103">
        <f t="shared" si="67"/>
        <v>2943000</v>
      </c>
      <c r="F147" s="108">
        <f>VLOOKUP(B147,'CC - 04'!$B$95:$AS$162,36,0)</f>
        <v>25</v>
      </c>
      <c r="G147" s="243">
        <f t="shared" si="77"/>
        <v>2943000</v>
      </c>
      <c r="H147" s="108">
        <f>(VLOOKUP(B147,'CC - 04'!$B$95:$AS$162,37,0)+VLOOKUP(B147,'CC - 04'!$B$95:$AS$162,38,0))</f>
        <v>0</v>
      </c>
      <c r="I147" s="243">
        <f t="shared" si="78"/>
        <v>0</v>
      </c>
      <c r="J147" s="109">
        <f t="shared" si="79"/>
        <v>25</v>
      </c>
      <c r="K147" s="243">
        <f t="shared" si="80"/>
        <v>2943000</v>
      </c>
      <c r="L147" s="241">
        <f t="shared" si="81"/>
        <v>375000</v>
      </c>
      <c r="M147" s="49">
        <f t="shared" si="71"/>
        <v>3318000</v>
      </c>
      <c r="N147" s="48">
        <f t="shared" si="72"/>
        <v>235440</v>
      </c>
      <c r="O147" s="48">
        <f t="shared" si="73"/>
        <v>44145</v>
      </c>
      <c r="P147" s="48">
        <f t="shared" si="74"/>
        <v>29430</v>
      </c>
      <c r="Q147" s="47">
        <f t="shared" si="75"/>
        <v>3008985</v>
      </c>
      <c r="R147" s="47">
        <f t="shared" si="76"/>
        <v>0</v>
      </c>
      <c r="S147" s="55">
        <f t="shared" si="82"/>
        <v>3008985</v>
      </c>
      <c r="T147" s="47"/>
      <c r="U147" s="123"/>
      <c r="V147" s="45"/>
      <c r="W147" s="34"/>
      <c r="X147" s="5"/>
      <c r="Y147" s="5"/>
      <c r="Z147" s="5"/>
      <c r="AA147" s="4"/>
      <c r="AB147" s="4"/>
      <c r="AC147" s="4"/>
      <c r="AD147" s="4"/>
      <c r="AE147" s="4"/>
    </row>
    <row r="148" spans="1:31" s="44" customFormat="1" ht="23.25" customHeight="1">
      <c r="A148" s="46">
        <v>23</v>
      </c>
      <c r="B148" s="163" t="s">
        <v>121</v>
      </c>
      <c r="C148" s="102" t="str">
        <f t="shared" si="65"/>
        <v>Phạm Thành Đô</v>
      </c>
      <c r="D148" s="135" t="str">
        <f t="shared" si="66"/>
        <v>Công nhân</v>
      </c>
      <c r="E148" s="103">
        <f t="shared" si="67"/>
        <v>2943000</v>
      </c>
      <c r="F148" s="108">
        <f>VLOOKUP(B148,'CC - 04'!$B$95:$AS$162,36,0)</f>
        <v>25</v>
      </c>
      <c r="G148" s="243">
        <f t="shared" si="77"/>
        <v>2943000</v>
      </c>
      <c r="H148" s="108">
        <f>(VLOOKUP(B148,'CC - 04'!$B$95:$AS$162,37,0)+VLOOKUP(B148,'CC - 04'!$B$95:$AS$162,38,0))</f>
        <v>0</v>
      </c>
      <c r="I148" s="243">
        <f t="shared" si="78"/>
        <v>0</v>
      </c>
      <c r="J148" s="109">
        <f t="shared" si="79"/>
        <v>25</v>
      </c>
      <c r="K148" s="243">
        <f t="shared" si="80"/>
        <v>2943000</v>
      </c>
      <c r="L148" s="241">
        <f t="shared" si="81"/>
        <v>375000</v>
      </c>
      <c r="M148" s="49">
        <f t="shared" si="71"/>
        <v>3318000</v>
      </c>
      <c r="N148" s="48">
        <f t="shared" si="72"/>
        <v>235440</v>
      </c>
      <c r="O148" s="48">
        <f t="shared" si="73"/>
        <v>44145</v>
      </c>
      <c r="P148" s="48">
        <f t="shared" si="74"/>
        <v>29430</v>
      </c>
      <c r="Q148" s="47">
        <f t="shared" si="75"/>
        <v>3008985</v>
      </c>
      <c r="R148" s="47">
        <f t="shared" si="76"/>
        <v>0</v>
      </c>
      <c r="S148" s="55">
        <f t="shared" si="82"/>
        <v>3008985</v>
      </c>
      <c r="T148" s="47"/>
      <c r="U148" s="123"/>
      <c r="V148" s="45"/>
      <c r="W148" s="34"/>
      <c r="X148" s="5"/>
      <c r="Y148" s="5"/>
      <c r="Z148" s="5"/>
      <c r="AA148" s="4"/>
      <c r="AB148" s="4"/>
      <c r="AC148" s="4"/>
      <c r="AD148" s="4"/>
      <c r="AE148" s="4"/>
    </row>
    <row r="149" spans="1:31" s="44" customFormat="1" ht="23.25" customHeight="1">
      <c r="A149" s="46">
        <v>24</v>
      </c>
      <c r="B149" s="163" t="s">
        <v>122</v>
      </c>
      <c r="C149" s="102" t="str">
        <f t="shared" si="65"/>
        <v xml:space="preserve"> Lâm Thị Mộng Thường</v>
      </c>
      <c r="D149" s="135" t="str">
        <f t="shared" si="66"/>
        <v>Công nhân</v>
      </c>
      <c r="E149" s="103">
        <f t="shared" si="67"/>
        <v>2943000</v>
      </c>
      <c r="F149" s="108">
        <f>VLOOKUP(B149,'CC - 04'!$B$95:$AS$162,36,0)</f>
        <v>25</v>
      </c>
      <c r="G149" s="243">
        <f t="shared" si="77"/>
        <v>2943000</v>
      </c>
      <c r="H149" s="108">
        <f>(VLOOKUP(B149,'CC - 04'!$B$95:$AS$162,37,0)+VLOOKUP(B149,'CC - 04'!$B$95:$AS$162,38,0))</f>
        <v>0</v>
      </c>
      <c r="I149" s="243">
        <f t="shared" si="78"/>
        <v>0</v>
      </c>
      <c r="J149" s="109">
        <f t="shared" si="79"/>
        <v>25</v>
      </c>
      <c r="K149" s="243">
        <f t="shared" si="80"/>
        <v>2943000</v>
      </c>
      <c r="L149" s="241">
        <f t="shared" si="81"/>
        <v>375000</v>
      </c>
      <c r="M149" s="49">
        <f t="shared" si="71"/>
        <v>3318000</v>
      </c>
      <c r="N149" s="48">
        <f t="shared" si="72"/>
        <v>235440</v>
      </c>
      <c r="O149" s="48">
        <f t="shared" si="73"/>
        <v>44145</v>
      </c>
      <c r="P149" s="48">
        <f t="shared" si="74"/>
        <v>29430</v>
      </c>
      <c r="Q149" s="47">
        <f t="shared" si="75"/>
        <v>3008985</v>
      </c>
      <c r="R149" s="47">
        <f t="shared" si="76"/>
        <v>0</v>
      </c>
      <c r="S149" s="55">
        <f t="shared" si="82"/>
        <v>3008985</v>
      </c>
      <c r="T149" s="47"/>
      <c r="U149" s="123"/>
      <c r="V149" s="45"/>
      <c r="W149" s="34"/>
      <c r="X149" s="5"/>
      <c r="Y149" s="5"/>
      <c r="Z149" s="5"/>
      <c r="AA149" s="4"/>
      <c r="AB149" s="4"/>
      <c r="AC149" s="4"/>
      <c r="AD149" s="4"/>
      <c r="AE149" s="4"/>
    </row>
    <row r="150" spans="1:31" s="44" customFormat="1" ht="23.25" customHeight="1">
      <c r="A150" s="46">
        <v>25</v>
      </c>
      <c r="B150" s="163" t="s">
        <v>126</v>
      </c>
      <c r="C150" s="102" t="str">
        <f t="shared" si="65"/>
        <v>Nguyễn Văn Bé Hai</v>
      </c>
      <c r="D150" s="135" t="str">
        <f t="shared" si="66"/>
        <v>Công nhân</v>
      </c>
      <c r="E150" s="103">
        <f t="shared" si="67"/>
        <v>3237000</v>
      </c>
      <c r="F150" s="108">
        <f>VLOOKUP(B150,'CC - 04'!$B$95:$AS$162,36,0)</f>
        <v>25</v>
      </c>
      <c r="G150" s="243">
        <f t="shared" si="77"/>
        <v>3237000</v>
      </c>
      <c r="H150" s="108">
        <f>(VLOOKUP(B150,'CC - 04'!$B$95:$AS$162,37,0)+VLOOKUP(B150,'CC - 04'!$B$95:$AS$162,38,0))</f>
        <v>0</v>
      </c>
      <c r="I150" s="243">
        <f t="shared" si="78"/>
        <v>0</v>
      </c>
      <c r="J150" s="109">
        <f t="shared" si="79"/>
        <v>25</v>
      </c>
      <c r="K150" s="243">
        <f t="shared" si="80"/>
        <v>3237000</v>
      </c>
      <c r="L150" s="241">
        <f t="shared" si="81"/>
        <v>375000</v>
      </c>
      <c r="M150" s="49">
        <f t="shared" si="71"/>
        <v>3612000</v>
      </c>
      <c r="N150" s="48">
        <f t="shared" si="72"/>
        <v>258960</v>
      </c>
      <c r="O150" s="48">
        <f t="shared" si="73"/>
        <v>48555</v>
      </c>
      <c r="P150" s="48">
        <f t="shared" si="74"/>
        <v>32370</v>
      </c>
      <c r="Q150" s="47">
        <f t="shared" si="75"/>
        <v>3272115</v>
      </c>
      <c r="R150" s="47">
        <f t="shared" si="76"/>
        <v>0</v>
      </c>
      <c r="S150" s="55">
        <f t="shared" si="82"/>
        <v>3272115</v>
      </c>
      <c r="T150" s="47"/>
      <c r="U150" s="123"/>
      <c r="V150" s="45"/>
      <c r="W150" s="34"/>
      <c r="X150" s="5"/>
      <c r="Y150" s="5"/>
      <c r="Z150" s="5"/>
      <c r="AA150" s="4"/>
      <c r="AB150" s="4"/>
      <c r="AC150" s="4"/>
      <c r="AD150" s="4"/>
      <c r="AE150" s="4"/>
    </row>
    <row r="151" spans="1:31" s="44" customFormat="1" ht="23.25" customHeight="1">
      <c r="A151" s="46">
        <v>26</v>
      </c>
      <c r="B151" s="163" t="s">
        <v>127</v>
      </c>
      <c r="C151" s="102" t="str">
        <f t="shared" si="65"/>
        <v>Thạch Tiền</v>
      </c>
      <c r="D151" s="135" t="str">
        <f t="shared" si="66"/>
        <v>Công nhân</v>
      </c>
      <c r="E151" s="103">
        <f t="shared" si="67"/>
        <v>2943000</v>
      </c>
      <c r="F151" s="108">
        <f>VLOOKUP(B151,'CC - 04'!$B$95:$AS$162,36,0)</f>
        <v>25</v>
      </c>
      <c r="G151" s="243">
        <f t="shared" si="77"/>
        <v>2943000</v>
      </c>
      <c r="H151" s="108">
        <f>(VLOOKUP(B151,'CC - 04'!$B$95:$AS$162,37,0)+VLOOKUP(B151,'CC - 04'!$B$95:$AS$162,38,0))</f>
        <v>0</v>
      </c>
      <c r="I151" s="243">
        <f t="shared" si="78"/>
        <v>0</v>
      </c>
      <c r="J151" s="109">
        <f t="shared" si="79"/>
        <v>25</v>
      </c>
      <c r="K151" s="243">
        <f t="shared" si="80"/>
        <v>2943000</v>
      </c>
      <c r="L151" s="241">
        <f t="shared" si="81"/>
        <v>375000</v>
      </c>
      <c r="M151" s="49">
        <f t="shared" si="71"/>
        <v>3318000</v>
      </c>
      <c r="N151" s="48">
        <f t="shared" si="72"/>
        <v>235440</v>
      </c>
      <c r="O151" s="48">
        <f t="shared" si="73"/>
        <v>44145</v>
      </c>
      <c r="P151" s="48">
        <f t="shared" si="74"/>
        <v>29430</v>
      </c>
      <c r="Q151" s="47">
        <f t="shared" si="75"/>
        <v>3008985</v>
      </c>
      <c r="R151" s="47">
        <f t="shared" si="76"/>
        <v>0</v>
      </c>
      <c r="S151" s="55">
        <f t="shared" si="82"/>
        <v>3008985</v>
      </c>
      <c r="T151" s="47"/>
      <c r="U151" s="123"/>
      <c r="V151" s="45"/>
      <c r="W151" s="34"/>
      <c r="X151" s="5"/>
      <c r="Y151" s="5"/>
      <c r="Z151" s="5"/>
      <c r="AA151" s="4"/>
      <c r="AB151" s="4"/>
      <c r="AC151" s="4"/>
      <c r="AD151" s="4"/>
      <c r="AE151" s="4"/>
    </row>
    <row r="152" spans="1:31" s="44" customFormat="1" ht="23.25" customHeight="1">
      <c r="A152" s="46">
        <v>27</v>
      </c>
      <c r="B152" s="163" t="s">
        <v>128</v>
      </c>
      <c r="C152" s="102" t="str">
        <f t="shared" si="65"/>
        <v>Hứa Hậu</v>
      </c>
      <c r="D152" s="135" t="str">
        <f t="shared" si="66"/>
        <v>Công nhân</v>
      </c>
      <c r="E152" s="103">
        <f t="shared" si="67"/>
        <v>2943000</v>
      </c>
      <c r="F152" s="108">
        <f>VLOOKUP(B152,'CC - 04'!$B$95:$AS$162,36,0)</f>
        <v>25</v>
      </c>
      <c r="G152" s="243">
        <f t="shared" si="77"/>
        <v>2943000</v>
      </c>
      <c r="H152" s="108">
        <f>(VLOOKUP(B152,'CC - 04'!$B$95:$AS$162,37,0)+VLOOKUP(B152,'CC - 04'!$B$95:$AS$162,38,0))</f>
        <v>0</v>
      </c>
      <c r="I152" s="243">
        <f t="shared" si="78"/>
        <v>0</v>
      </c>
      <c r="J152" s="109">
        <f t="shared" si="79"/>
        <v>25</v>
      </c>
      <c r="K152" s="243">
        <f t="shared" si="80"/>
        <v>2943000</v>
      </c>
      <c r="L152" s="241">
        <f t="shared" si="81"/>
        <v>375000</v>
      </c>
      <c r="M152" s="49">
        <f t="shared" si="71"/>
        <v>3318000</v>
      </c>
      <c r="N152" s="48">
        <f t="shared" si="72"/>
        <v>235440</v>
      </c>
      <c r="O152" s="48">
        <f t="shared" si="73"/>
        <v>44145</v>
      </c>
      <c r="P152" s="48">
        <f t="shared" si="74"/>
        <v>29430</v>
      </c>
      <c r="Q152" s="47">
        <f t="shared" si="75"/>
        <v>3008985</v>
      </c>
      <c r="R152" s="47">
        <f t="shared" si="76"/>
        <v>0</v>
      </c>
      <c r="S152" s="55">
        <f t="shared" si="82"/>
        <v>3008985</v>
      </c>
      <c r="T152" s="47"/>
      <c r="U152" s="123"/>
      <c r="V152" s="45"/>
      <c r="W152" s="34"/>
      <c r="X152" s="5"/>
      <c r="Y152" s="5"/>
      <c r="Z152" s="5"/>
      <c r="AA152" s="4"/>
      <c r="AB152" s="4"/>
      <c r="AC152" s="4"/>
      <c r="AD152" s="4"/>
      <c r="AE152" s="4"/>
    </row>
    <row r="153" spans="1:31" s="44" customFormat="1" ht="23.25" customHeight="1">
      <c r="A153" s="46">
        <v>28</v>
      </c>
      <c r="B153" s="163" t="s">
        <v>129</v>
      </c>
      <c r="C153" s="102" t="str">
        <f t="shared" ref="C153:C159" si="83">VLOOKUP(B153,DS,2,0)</f>
        <v>Sơn Pép</v>
      </c>
      <c r="D153" s="135" t="str">
        <f t="shared" ref="D153:D159" si="84">VLOOKUP(B153,DS,3,0)</f>
        <v>Công nhân</v>
      </c>
      <c r="E153" s="103">
        <f t="shared" ref="E153:E159" si="85">VLOOKUP(B153,DS,4,0)</f>
        <v>2943000</v>
      </c>
      <c r="F153" s="108">
        <f>VLOOKUP(B153,'CC - 04'!$B$95:$AS$162,36,0)</f>
        <v>25</v>
      </c>
      <c r="G153" s="243">
        <f t="shared" si="77"/>
        <v>2943000</v>
      </c>
      <c r="H153" s="108">
        <f>(VLOOKUP(B153,'CC - 04'!$B$95:$AS$162,37,0)+VLOOKUP(B153,'CC - 04'!$B$95:$AS$162,38,0))</f>
        <v>0</v>
      </c>
      <c r="I153" s="243">
        <f t="shared" ref="I153:I159" si="86">ROUND(E153/$U$2*H153,0)</f>
        <v>0</v>
      </c>
      <c r="J153" s="109">
        <f t="shared" ref="J153:J159" si="87">F153+H153</f>
        <v>25</v>
      </c>
      <c r="K153" s="243">
        <f t="shared" ref="K153:K159" si="88">G153+I153</f>
        <v>2943000</v>
      </c>
      <c r="L153" s="241">
        <f t="shared" ref="L153:L159" si="89">+F153*15000</f>
        <v>375000</v>
      </c>
      <c r="M153" s="49">
        <f t="shared" ref="M153:M159" si="90">K153+L153</f>
        <v>3318000</v>
      </c>
      <c r="N153" s="48">
        <f t="shared" si="72"/>
        <v>235440</v>
      </c>
      <c r="O153" s="48">
        <f t="shared" si="73"/>
        <v>44145</v>
      </c>
      <c r="P153" s="48">
        <f t="shared" si="74"/>
        <v>29430</v>
      </c>
      <c r="Q153" s="47">
        <f t="shared" ref="Q153:Q159" si="91">M153-SUM(N153:P153)</f>
        <v>3008985</v>
      </c>
      <c r="R153" s="47">
        <f t="shared" ref="R153:R159" si="92">VLOOKUP(B153,DS,23,0)</f>
        <v>0</v>
      </c>
      <c r="S153" s="55">
        <f t="shared" ref="S153:S159" si="93">Q153-R153</f>
        <v>3008985</v>
      </c>
      <c r="T153" s="47"/>
      <c r="U153" s="123"/>
      <c r="V153" s="45"/>
      <c r="W153" s="34"/>
      <c r="X153" s="5"/>
      <c r="Y153" s="5"/>
      <c r="Z153" s="5"/>
      <c r="AA153" s="4"/>
      <c r="AB153" s="4"/>
      <c r="AC153" s="4"/>
      <c r="AD153" s="4"/>
      <c r="AE153" s="4"/>
    </row>
    <row r="154" spans="1:31" s="44" customFormat="1" ht="23.25" customHeight="1">
      <c r="A154" s="46">
        <v>29</v>
      </c>
      <c r="B154" s="163" t="s">
        <v>131</v>
      </c>
      <c r="C154" s="102" t="str">
        <f t="shared" si="83"/>
        <v>Sơn Lét</v>
      </c>
      <c r="D154" s="135" t="str">
        <f t="shared" si="84"/>
        <v>Công nhân</v>
      </c>
      <c r="E154" s="103">
        <f t="shared" si="85"/>
        <v>2943000</v>
      </c>
      <c r="F154" s="108">
        <f>VLOOKUP(B154,'CC - 04'!$B$95:$AS$162,36,0)</f>
        <v>25</v>
      </c>
      <c r="G154" s="243">
        <f t="shared" si="77"/>
        <v>2943000</v>
      </c>
      <c r="H154" s="108">
        <f>(VLOOKUP(B154,'CC - 04'!$B$95:$AS$162,37,0)+VLOOKUP(B154,'CC - 04'!$B$95:$AS$162,38,0))</f>
        <v>0</v>
      </c>
      <c r="I154" s="243">
        <f t="shared" si="86"/>
        <v>0</v>
      </c>
      <c r="J154" s="109">
        <f t="shared" si="87"/>
        <v>25</v>
      </c>
      <c r="K154" s="243">
        <f t="shared" si="88"/>
        <v>2943000</v>
      </c>
      <c r="L154" s="241">
        <f t="shared" si="89"/>
        <v>375000</v>
      </c>
      <c r="M154" s="49">
        <f t="shared" si="90"/>
        <v>3318000</v>
      </c>
      <c r="N154" s="48">
        <f t="shared" si="72"/>
        <v>235440</v>
      </c>
      <c r="O154" s="48">
        <f t="shared" si="73"/>
        <v>44145</v>
      </c>
      <c r="P154" s="48">
        <f t="shared" si="74"/>
        <v>29430</v>
      </c>
      <c r="Q154" s="47">
        <f t="shared" si="91"/>
        <v>3008985</v>
      </c>
      <c r="R154" s="47">
        <f t="shared" si="92"/>
        <v>0</v>
      </c>
      <c r="S154" s="55">
        <f t="shared" si="93"/>
        <v>3008985</v>
      </c>
      <c r="T154" s="47"/>
      <c r="U154" s="123"/>
      <c r="V154" s="45"/>
      <c r="W154" s="34"/>
      <c r="X154" s="5"/>
      <c r="Y154" s="5"/>
      <c r="Z154" s="5"/>
      <c r="AA154" s="4"/>
      <c r="AB154" s="4"/>
      <c r="AC154" s="4"/>
      <c r="AD154" s="4"/>
      <c r="AE154" s="4"/>
    </row>
    <row r="155" spans="1:31" s="44" customFormat="1" ht="23.25" customHeight="1">
      <c r="A155" s="46">
        <v>30</v>
      </c>
      <c r="B155" s="163" t="s">
        <v>132</v>
      </c>
      <c r="C155" s="102" t="str">
        <f t="shared" si="83"/>
        <v>Trần Nhiên</v>
      </c>
      <c r="D155" s="135" t="str">
        <f t="shared" si="84"/>
        <v>Công nhân</v>
      </c>
      <c r="E155" s="103">
        <f t="shared" si="85"/>
        <v>2943000</v>
      </c>
      <c r="F155" s="108">
        <f>VLOOKUP(B155,'CC - 04'!$B$95:$AS$162,36,0)</f>
        <v>25</v>
      </c>
      <c r="G155" s="243">
        <f t="shared" si="77"/>
        <v>2943000</v>
      </c>
      <c r="H155" s="108">
        <f>(VLOOKUP(B155,'CC - 04'!$B$95:$AS$162,37,0)+VLOOKUP(B155,'CC - 04'!$B$95:$AS$162,38,0))</f>
        <v>0</v>
      </c>
      <c r="I155" s="243">
        <f t="shared" si="86"/>
        <v>0</v>
      </c>
      <c r="J155" s="109">
        <f t="shared" si="87"/>
        <v>25</v>
      </c>
      <c r="K155" s="243">
        <f t="shared" si="88"/>
        <v>2943000</v>
      </c>
      <c r="L155" s="241">
        <f t="shared" si="89"/>
        <v>375000</v>
      </c>
      <c r="M155" s="49">
        <f t="shared" si="90"/>
        <v>3318000</v>
      </c>
      <c r="N155" s="48">
        <f t="shared" si="72"/>
        <v>235440</v>
      </c>
      <c r="O155" s="48">
        <f t="shared" si="73"/>
        <v>44145</v>
      </c>
      <c r="P155" s="48">
        <f t="shared" si="74"/>
        <v>29430</v>
      </c>
      <c r="Q155" s="47">
        <f t="shared" si="91"/>
        <v>3008985</v>
      </c>
      <c r="R155" s="47">
        <f t="shared" si="92"/>
        <v>0</v>
      </c>
      <c r="S155" s="55">
        <f t="shared" si="93"/>
        <v>3008985</v>
      </c>
      <c r="T155" s="47"/>
      <c r="U155" s="123"/>
      <c r="V155" s="45"/>
      <c r="W155" s="34"/>
      <c r="X155" s="5"/>
      <c r="Y155" s="5"/>
      <c r="Z155" s="5"/>
      <c r="AA155" s="4"/>
      <c r="AB155" s="4"/>
      <c r="AC155" s="4"/>
      <c r="AD155" s="4"/>
      <c r="AE155" s="4"/>
    </row>
    <row r="156" spans="1:31" s="44" customFormat="1" ht="23.25" customHeight="1">
      <c r="A156" s="46">
        <v>31</v>
      </c>
      <c r="B156" s="163" t="s">
        <v>133</v>
      </c>
      <c r="C156" s="102" t="str">
        <f t="shared" si="83"/>
        <v>Thạch Giang</v>
      </c>
      <c r="D156" s="135" t="str">
        <f t="shared" si="84"/>
        <v>Công nhân</v>
      </c>
      <c r="E156" s="103">
        <f t="shared" si="85"/>
        <v>2943000</v>
      </c>
      <c r="F156" s="108">
        <f>VLOOKUP(B156,'CC - 04'!$B$95:$AS$162,36,0)</f>
        <v>25</v>
      </c>
      <c r="G156" s="243">
        <f t="shared" si="77"/>
        <v>2943000</v>
      </c>
      <c r="H156" s="108">
        <f>(VLOOKUP(B156,'CC - 04'!$B$95:$AS$162,37,0)+VLOOKUP(B156,'CC - 04'!$B$95:$AS$162,38,0))</f>
        <v>0</v>
      </c>
      <c r="I156" s="243">
        <f t="shared" si="86"/>
        <v>0</v>
      </c>
      <c r="J156" s="109">
        <f t="shared" si="87"/>
        <v>25</v>
      </c>
      <c r="K156" s="243">
        <f t="shared" si="88"/>
        <v>2943000</v>
      </c>
      <c r="L156" s="241">
        <f t="shared" si="89"/>
        <v>375000</v>
      </c>
      <c r="M156" s="49">
        <f t="shared" si="90"/>
        <v>3318000</v>
      </c>
      <c r="N156" s="48">
        <f t="shared" si="72"/>
        <v>235440</v>
      </c>
      <c r="O156" s="48">
        <f t="shared" si="73"/>
        <v>44145</v>
      </c>
      <c r="P156" s="48">
        <f t="shared" si="74"/>
        <v>29430</v>
      </c>
      <c r="Q156" s="47">
        <f t="shared" si="91"/>
        <v>3008985</v>
      </c>
      <c r="R156" s="47">
        <f t="shared" si="92"/>
        <v>0</v>
      </c>
      <c r="S156" s="55">
        <f t="shared" si="93"/>
        <v>3008985</v>
      </c>
      <c r="T156" s="47"/>
      <c r="U156" s="123"/>
      <c r="V156" s="45"/>
      <c r="W156" s="34"/>
      <c r="X156" s="5"/>
      <c r="Y156" s="5"/>
      <c r="Z156" s="5"/>
      <c r="AA156" s="4"/>
      <c r="AB156" s="4"/>
      <c r="AC156" s="4"/>
      <c r="AD156" s="4"/>
      <c r="AE156" s="4"/>
    </row>
    <row r="157" spans="1:31" s="44" customFormat="1" ht="23.25" customHeight="1">
      <c r="A157" s="46">
        <v>32</v>
      </c>
      <c r="B157" s="163" t="s">
        <v>134</v>
      </c>
      <c r="C157" s="102" t="str">
        <f t="shared" si="83"/>
        <v>Thạch Quyền</v>
      </c>
      <c r="D157" s="135" t="str">
        <f t="shared" si="84"/>
        <v>Công nhân</v>
      </c>
      <c r="E157" s="103">
        <f t="shared" si="85"/>
        <v>2943000</v>
      </c>
      <c r="F157" s="108">
        <f>VLOOKUP(B157,'CC - 04'!$B$95:$AS$162,36,0)</f>
        <v>25</v>
      </c>
      <c r="G157" s="243">
        <f t="shared" si="77"/>
        <v>2943000</v>
      </c>
      <c r="H157" s="108">
        <f>(VLOOKUP(B157,'CC - 04'!$B$95:$AS$162,37,0)+VLOOKUP(B157,'CC - 04'!$B$95:$AS$162,38,0))</f>
        <v>0</v>
      </c>
      <c r="I157" s="243">
        <f t="shared" si="86"/>
        <v>0</v>
      </c>
      <c r="J157" s="109">
        <f t="shared" si="87"/>
        <v>25</v>
      </c>
      <c r="K157" s="243">
        <f t="shared" si="88"/>
        <v>2943000</v>
      </c>
      <c r="L157" s="241">
        <f t="shared" si="89"/>
        <v>375000</v>
      </c>
      <c r="M157" s="49">
        <f t="shared" si="90"/>
        <v>3318000</v>
      </c>
      <c r="N157" s="48">
        <f t="shared" si="72"/>
        <v>235440</v>
      </c>
      <c r="O157" s="48">
        <f t="shared" si="73"/>
        <v>44145</v>
      </c>
      <c r="P157" s="48">
        <f t="shared" si="74"/>
        <v>29430</v>
      </c>
      <c r="Q157" s="47">
        <f t="shared" si="91"/>
        <v>3008985</v>
      </c>
      <c r="R157" s="47">
        <f t="shared" si="92"/>
        <v>0</v>
      </c>
      <c r="S157" s="55">
        <f t="shared" si="93"/>
        <v>3008985</v>
      </c>
      <c r="T157" s="47"/>
      <c r="U157" s="123"/>
      <c r="V157" s="45"/>
      <c r="W157" s="34"/>
      <c r="X157" s="5"/>
      <c r="Y157" s="5"/>
      <c r="Z157" s="5"/>
      <c r="AA157" s="4"/>
      <c r="AB157" s="4"/>
      <c r="AC157" s="4"/>
      <c r="AD157" s="4"/>
      <c r="AE157" s="4"/>
    </row>
    <row r="158" spans="1:31" s="44" customFormat="1" ht="23.25" customHeight="1">
      <c r="A158" s="46">
        <v>33</v>
      </c>
      <c r="B158" s="163" t="s">
        <v>135</v>
      </c>
      <c r="C158" s="102" t="str">
        <f t="shared" si="83"/>
        <v>Lâm Lin</v>
      </c>
      <c r="D158" s="135" t="str">
        <f t="shared" si="84"/>
        <v>Công nhân</v>
      </c>
      <c r="E158" s="103">
        <f t="shared" si="85"/>
        <v>2943000</v>
      </c>
      <c r="F158" s="108">
        <f>VLOOKUP(B158,'CC - 04'!$B$95:$AS$162,36,0)</f>
        <v>25</v>
      </c>
      <c r="G158" s="243">
        <f t="shared" si="77"/>
        <v>2943000</v>
      </c>
      <c r="H158" s="108">
        <f>(VLOOKUP(B158,'CC - 04'!$B$95:$AS$162,37,0)+VLOOKUP(B158,'CC - 04'!$B$95:$AS$162,38,0))</f>
        <v>0</v>
      </c>
      <c r="I158" s="243">
        <f t="shared" si="86"/>
        <v>0</v>
      </c>
      <c r="J158" s="109">
        <f t="shared" si="87"/>
        <v>25</v>
      </c>
      <c r="K158" s="243">
        <f t="shared" si="88"/>
        <v>2943000</v>
      </c>
      <c r="L158" s="241">
        <f t="shared" si="89"/>
        <v>375000</v>
      </c>
      <c r="M158" s="49">
        <f t="shared" si="90"/>
        <v>3318000</v>
      </c>
      <c r="N158" s="48">
        <f t="shared" si="72"/>
        <v>235440</v>
      </c>
      <c r="O158" s="48">
        <f t="shared" si="73"/>
        <v>44145</v>
      </c>
      <c r="P158" s="48">
        <f t="shared" si="74"/>
        <v>29430</v>
      </c>
      <c r="Q158" s="47">
        <f t="shared" si="91"/>
        <v>3008985</v>
      </c>
      <c r="R158" s="47">
        <f t="shared" si="92"/>
        <v>0</v>
      </c>
      <c r="S158" s="55">
        <f t="shared" si="93"/>
        <v>3008985</v>
      </c>
      <c r="T158" s="47"/>
      <c r="U158" s="123"/>
      <c r="V158" s="45"/>
      <c r="W158" s="34"/>
      <c r="X158" s="5"/>
      <c r="Y158" s="5"/>
      <c r="Z158" s="5"/>
      <c r="AA158" s="4"/>
      <c r="AB158" s="4"/>
      <c r="AC158" s="4"/>
      <c r="AD158" s="4"/>
      <c r="AE158" s="4"/>
    </row>
    <row r="159" spans="1:31" s="44" customFormat="1" ht="23.25" customHeight="1">
      <c r="A159" s="46">
        <v>34</v>
      </c>
      <c r="B159" s="163" t="s">
        <v>136</v>
      </c>
      <c r="C159" s="102" t="str">
        <f t="shared" si="83"/>
        <v>Lâm Chanh Đa Ra</v>
      </c>
      <c r="D159" s="135" t="str">
        <f t="shared" si="84"/>
        <v>Công nhân</v>
      </c>
      <c r="E159" s="103">
        <f t="shared" si="85"/>
        <v>2943000</v>
      </c>
      <c r="F159" s="108">
        <f>VLOOKUP(B159,'CC - 04'!$B$95:$AS$162,36,0)</f>
        <v>25</v>
      </c>
      <c r="G159" s="243">
        <f t="shared" si="77"/>
        <v>2943000</v>
      </c>
      <c r="H159" s="108">
        <f>(VLOOKUP(B159,'CC - 04'!$B$95:$AS$162,37,0)+VLOOKUP(B159,'CC - 04'!$B$95:$AS$162,38,0))</f>
        <v>0</v>
      </c>
      <c r="I159" s="243">
        <f t="shared" si="86"/>
        <v>0</v>
      </c>
      <c r="J159" s="109">
        <f t="shared" si="87"/>
        <v>25</v>
      </c>
      <c r="K159" s="243">
        <f t="shared" si="88"/>
        <v>2943000</v>
      </c>
      <c r="L159" s="241">
        <f t="shared" si="89"/>
        <v>375000</v>
      </c>
      <c r="M159" s="49">
        <f t="shared" si="90"/>
        <v>3318000</v>
      </c>
      <c r="N159" s="48">
        <f t="shared" si="72"/>
        <v>235440</v>
      </c>
      <c r="O159" s="48">
        <f t="shared" si="73"/>
        <v>44145</v>
      </c>
      <c r="P159" s="48">
        <f t="shared" si="74"/>
        <v>29430</v>
      </c>
      <c r="Q159" s="47">
        <f t="shared" si="91"/>
        <v>3008985</v>
      </c>
      <c r="R159" s="47">
        <f t="shared" si="92"/>
        <v>0</v>
      </c>
      <c r="S159" s="55">
        <f t="shared" si="93"/>
        <v>3008985</v>
      </c>
      <c r="T159" s="47"/>
      <c r="U159" s="123"/>
      <c r="V159" s="45"/>
      <c r="W159" s="34"/>
      <c r="X159" s="5"/>
      <c r="Y159" s="5"/>
      <c r="Z159" s="5"/>
      <c r="AA159" s="4"/>
      <c r="AB159" s="4"/>
      <c r="AC159" s="4"/>
      <c r="AD159" s="4"/>
      <c r="AE159" s="4"/>
    </row>
    <row r="160" spans="1:31" s="44" customFormat="1" ht="21" customHeight="1">
      <c r="A160" s="50"/>
      <c r="B160" s="302"/>
      <c r="C160" s="51"/>
      <c r="D160" s="3"/>
      <c r="E160" s="52"/>
      <c r="F160" s="52"/>
      <c r="G160" s="52"/>
      <c r="H160" s="52"/>
      <c r="I160" s="52"/>
      <c r="J160" s="53"/>
      <c r="K160" s="52"/>
      <c r="L160" s="52"/>
      <c r="M160" s="54"/>
      <c r="N160" s="52"/>
      <c r="O160" s="52"/>
      <c r="P160" s="52"/>
      <c r="Q160" s="47">
        <f t="shared" si="75"/>
        <v>0</v>
      </c>
      <c r="R160" s="47"/>
      <c r="S160" s="55">
        <f>Q160-R160</f>
        <v>0</v>
      </c>
      <c r="T160" s="47"/>
      <c r="U160" s="123"/>
      <c r="V160" s="45"/>
      <c r="W160" s="45"/>
      <c r="X160" s="45"/>
      <c r="Y160" s="45"/>
      <c r="Z160" s="45"/>
    </row>
    <row r="161" spans="1:26" s="40" customFormat="1" ht="21" customHeight="1">
      <c r="A161" s="422" t="s">
        <v>26</v>
      </c>
      <c r="B161" s="423"/>
      <c r="C161" s="423"/>
      <c r="D161" s="423"/>
      <c r="E161" s="32">
        <f>SUM(E126:E160)</f>
        <v>100650000</v>
      </c>
      <c r="F161" s="32">
        <f>SUM(F126:F160)</f>
        <v>850</v>
      </c>
      <c r="G161" s="32">
        <f>SUM(G126:G160)</f>
        <v>100650000</v>
      </c>
      <c r="H161" s="32">
        <f>SUM(H126:H160)</f>
        <v>0</v>
      </c>
      <c r="I161" s="32">
        <f>SUM(I126:I160)</f>
        <v>0</v>
      </c>
      <c r="J161" s="32">
        <f>SUM(J126:J160)</f>
        <v>850</v>
      </c>
      <c r="K161" s="32">
        <f>SUM(K126:K160)</f>
        <v>100650000</v>
      </c>
      <c r="L161" s="32">
        <f>SUM(L126:L160)</f>
        <v>12750000</v>
      </c>
      <c r="M161" s="32">
        <f>SUM(M126:M160)</f>
        <v>113400000</v>
      </c>
      <c r="N161" s="32">
        <f>SUM(N126:N160)</f>
        <v>8052000</v>
      </c>
      <c r="O161" s="32">
        <f>SUM(O126:O160)</f>
        <v>1509750</v>
      </c>
      <c r="P161" s="32">
        <f>SUM(P126:P160)</f>
        <v>1006500</v>
      </c>
      <c r="Q161" s="32">
        <f>SUM(Q126:Q160)</f>
        <v>102831750</v>
      </c>
      <c r="R161" s="32">
        <f>SUM(R126:R160)</f>
        <v>0</v>
      </c>
      <c r="S161" s="32">
        <f>SUM(S126:S160)</f>
        <v>102831750</v>
      </c>
      <c r="T161" s="32"/>
      <c r="U161" s="123"/>
      <c r="V161" s="41"/>
      <c r="W161" s="41"/>
      <c r="X161" s="41"/>
      <c r="Y161" s="41"/>
      <c r="Z161" s="41"/>
    </row>
    <row r="162" spans="1:26" ht="11.25" customHeight="1">
      <c r="A162" s="10"/>
      <c r="B162" s="38"/>
      <c r="C162" s="11"/>
      <c r="D162" s="136"/>
      <c r="E162" s="110"/>
      <c r="F162" s="11"/>
      <c r="G162" s="11"/>
      <c r="H162" s="11"/>
      <c r="I162" s="11"/>
      <c r="K162" s="11"/>
      <c r="L162" s="11"/>
      <c r="M162" s="121"/>
      <c r="N162" s="11"/>
      <c r="O162" s="11"/>
      <c r="P162" s="11"/>
      <c r="Q162" s="11"/>
      <c r="R162" s="11"/>
      <c r="S162" s="11"/>
      <c r="T162" s="11"/>
      <c r="U162" s="123"/>
    </row>
    <row r="163" spans="1:26" s="44" customFormat="1" ht="11.25" customHeight="1">
      <c r="A163" s="91"/>
      <c r="B163" s="155"/>
      <c r="C163" s="91"/>
      <c r="D163" s="155"/>
      <c r="E163" s="156"/>
      <c r="F163" s="91"/>
      <c r="G163" s="91"/>
      <c r="H163" s="91"/>
      <c r="I163" s="91"/>
      <c r="J163" s="157"/>
      <c r="K163" s="156"/>
      <c r="L163" s="91"/>
      <c r="M163" s="91"/>
      <c r="N163" s="91"/>
      <c r="O163" s="91"/>
      <c r="P163" s="91"/>
      <c r="Q163" s="91"/>
      <c r="R163" s="91"/>
      <c r="S163" s="127" t="str">
        <f>$S$17</f>
        <v>Long An, ngày  30   tháng   04   năm 2015</v>
      </c>
      <c r="T163" s="91"/>
      <c r="U163" s="158"/>
      <c r="V163" s="45"/>
      <c r="W163" s="45"/>
      <c r="X163" s="45"/>
      <c r="Y163" s="45"/>
      <c r="Z163" s="45"/>
    </row>
    <row r="164" spans="1:26" s="44" customFormat="1" ht="14.25" customHeight="1">
      <c r="A164" s="35"/>
      <c r="B164" s="158"/>
      <c r="C164" s="35" t="s">
        <v>63</v>
      </c>
      <c r="D164" s="159"/>
      <c r="E164" s="92"/>
      <c r="F164" s="158"/>
      <c r="G164" s="92"/>
      <c r="H164" s="92"/>
      <c r="I164" s="92"/>
      <c r="J164" s="160"/>
      <c r="K164" s="45"/>
      <c r="L164" s="303"/>
      <c r="M164" s="288"/>
      <c r="N164" s="26"/>
      <c r="O164" s="26"/>
      <c r="P164" s="26"/>
      <c r="Q164" s="26"/>
      <c r="S164" s="26" t="s">
        <v>23</v>
      </c>
      <c r="T164" s="158"/>
      <c r="U164" s="158"/>
      <c r="V164" s="45"/>
      <c r="W164" s="45"/>
      <c r="X164" s="45"/>
      <c r="Y164" s="45"/>
      <c r="Z164" s="45"/>
    </row>
    <row r="165" spans="1:26" ht="12">
      <c r="A165" s="10"/>
      <c r="B165" s="38"/>
      <c r="C165" s="20"/>
      <c r="E165" s="17"/>
      <c r="F165" s="16"/>
      <c r="G165" s="17"/>
      <c r="H165" s="17"/>
      <c r="I165" s="17"/>
      <c r="K165" s="8"/>
      <c r="L165" s="20"/>
      <c r="M165" s="6"/>
      <c r="N165" s="15"/>
      <c r="O165" s="15"/>
      <c r="P165" s="15"/>
      <c r="Q165" s="15"/>
      <c r="S165" s="15"/>
      <c r="T165" s="16"/>
      <c r="U165" s="123"/>
    </row>
    <row r="166" spans="1:26">
      <c r="M166" s="6"/>
    </row>
    <row r="167" spans="1:26">
      <c r="M167" s="6"/>
    </row>
    <row r="168" spans="1:26">
      <c r="M168" s="6"/>
    </row>
    <row r="169" spans="1:26">
      <c r="M169" s="6"/>
    </row>
    <row r="170" spans="1:26">
      <c r="M170" s="6"/>
    </row>
    <row r="171" spans="1:26">
      <c r="M171" s="6"/>
    </row>
    <row r="172" spans="1:26">
      <c r="M172" s="6"/>
    </row>
    <row r="173" spans="1:26">
      <c r="M173" s="6"/>
    </row>
    <row r="174" spans="1:26">
      <c r="M174" s="6"/>
    </row>
    <row r="175" spans="1:26">
      <c r="M175" s="6"/>
    </row>
    <row r="176" spans="1:26">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sheetData>
  <protectedRanges>
    <protectedRange password="CC78" sqref="V14:IK15 A22 L14 C6:D8 B18:C18 V6:W9 A14:A19 B14:B17 B19 A21:B21 V22:IK22 Q6:T8 V24:IK54 L15:T15 E22:K22 E6:I7 J14:K15 AF6:IK13 A10:B13 D15:I15 Q10:S13 A81:A116 N6:P7 L6 F81:IK114 L65 L18 J7:K8 L8 L63 M22:T22 A24:A57 N14:S14 W55:IK57 V55:V65 F115:T116 W115:IK116 U115:V122 A166:IK65554 C24:T57 C81:E116 W10:W13 B22:B116" name="Range1"/>
    <protectedRange password="CC78" sqref="F8:G8" name="Range1_4"/>
    <protectedRange password="CC78" sqref="V18:IK19 S18:T19 N18:Q19 E18:I19" name="Range1_1_1"/>
    <protectedRange password="CC78" sqref="Q23 C23 N23 V23:IK23 L23 T23 E23:I23" name="Range1_3_1"/>
    <protectedRange password="CC78" sqref="U1 R2:S4 V4:V5 W1:IK5 Q5:T5 N1:Q4 T4:U4 U5:U65 B1:M5 X6:AE13" name="Range1_2"/>
    <protectedRange password="CC78" sqref="V10:V13" name="Range1_1"/>
    <protectedRange password="CC78" sqref="S23" name="Range1_3_1_1"/>
    <protectedRange password="CC78" sqref="A1:A4" name="Range1_2_1_1"/>
    <protectedRange password="CC78" sqref="V1:V3" name="Range1_2_1"/>
    <protectedRange password="CC78" sqref="H8:I8" name="Range1_4_1"/>
    <protectedRange password="CC78" sqref="U2:U3" name="Range1_2_2_1"/>
    <protectedRange password="CC78" sqref="V75:IK76 L75 C63:D65 B79:C79 V66:W66 A75:A80 B75:B78 B80 N63:P64 Q63:T65 L76:T76 E63:I64 AF63:IK74 D76:J76 J75 J64:K65 L79 N75:S75 W63:W65 W67:W74 K126:K159 Q67:S74 K67:K76 A67:B74" name="Range1_3"/>
    <protectedRange password="CC78" sqref="F65:G65" name="Range1_4_2"/>
    <protectedRange password="CC78" sqref="V79:IK80 N79:Q80 S79:T80 E79:I80" name="Range1_1_1_1"/>
    <protectedRange password="CC78" sqref="R59:S61 W58:IK62 N62:T62 U66:U80 N58:Q61 T61 B58:M62 X63:AE74" name="Range1_2_2"/>
    <protectedRange password="CC78" sqref="V67:V74" name="Range1_1_2"/>
    <protectedRange password="CC78" sqref="A58:A61 A117:A120" name="Range1_2_1_1_1"/>
    <protectedRange password="CC78" sqref="H65:I65" name="Range1_4_1_1"/>
    <protectedRange password="CC78" sqref="V160:IK161 L160 C122:D124 B164:C164 V123:W125 A160:A165 B160:B163 B165 Q122:T124 N122:P123 E122:I123 D161:I161 J160:K161 J123:K124 L164 L161:T161 N160:P160 AF122:IK159 W122 Q126:S160 W126:W159 A126:B159" name="Range1_5"/>
    <protectedRange password="CC78" sqref="F124:G124" name="Range1_4_3"/>
    <protectedRange password="CC78" sqref="V164:IK165 N164:Q165 S164:T165 E164:I165" name="Range1_1_1_2"/>
    <protectedRange password="CC78" sqref="R118:S120 Q117:Q120 W117:IK121 Q121:T121 T120 U123:U165 B117:P121 X122:AE159" name="Range1_2_3"/>
    <protectedRange password="CC78" sqref="V126:V159" name="Range1_1_3"/>
    <protectedRange password="CC78" sqref="H124:I124" name="Range1_4_1_2"/>
    <protectedRange password="CC78" sqref="L124 L122" name="Range1_3_2"/>
    <protectedRange password="CC78" sqref="N5:P5" name="Range1_2_4"/>
    <protectedRange password="CC78" sqref="K10:K13" name="Range1_6"/>
  </protectedRanges>
  <autoFilter ref="A8:AE10"/>
  <mergeCells count="69">
    <mergeCell ref="D1:Q1"/>
    <mergeCell ref="R1:T1"/>
    <mergeCell ref="F6:K6"/>
    <mergeCell ref="L6:L8"/>
    <mergeCell ref="O7:O8"/>
    <mergeCell ref="M6:M8"/>
    <mergeCell ref="N6:P6"/>
    <mergeCell ref="Q6:Q8"/>
    <mergeCell ref="R6:R8"/>
    <mergeCell ref="F7:G7"/>
    <mergeCell ref="H7:I7"/>
    <mergeCell ref="J7:J8"/>
    <mergeCell ref="D6:D8"/>
    <mergeCell ref="E6:E8"/>
    <mergeCell ref="K7:K8"/>
    <mergeCell ref="N7:N8"/>
    <mergeCell ref="A15:D15"/>
    <mergeCell ref="D58:Q58"/>
    <mergeCell ref="R58:T58"/>
    <mergeCell ref="S6:S8"/>
    <mergeCell ref="T6:T8"/>
    <mergeCell ref="P7:P8"/>
    <mergeCell ref="A6:A8"/>
    <mergeCell ref="B6:B8"/>
    <mergeCell ref="C6:C8"/>
    <mergeCell ref="A63:A65"/>
    <mergeCell ref="B63:B65"/>
    <mergeCell ref="C63:C65"/>
    <mergeCell ref="D63:D65"/>
    <mergeCell ref="E63:E65"/>
    <mergeCell ref="F63:K63"/>
    <mergeCell ref="T63:T65"/>
    <mergeCell ref="F64:G64"/>
    <mergeCell ref="H64:I64"/>
    <mergeCell ref="J64:J65"/>
    <mergeCell ref="K64:K65"/>
    <mergeCell ref="N64:N65"/>
    <mergeCell ref="O64:O65"/>
    <mergeCell ref="P64:P65"/>
    <mergeCell ref="L63:L65"/>
    <mergeCell ref="M63:M65"/>
    <mergeCell ref="N63:P63"/>
    <mergeCell ref="Q63:Q65"/>
    <mergeCell ref="R63:R65"/>
    <mergeCell ref="S63:S65"/>
    <mergeCell ref="A76:D76"/>
    <mergeCell ref="D117:Q117"/>
    <mergeCell ref="R117:T117"/>
    <mergeCell ref="A122:A124"/>
    <mergeCell ref="B122:B124"/>
    <mergeCell ref="C122:C124"/>
    <mergeCell ref="D122:D124"/>
    <mergeCell ref="E122:E124"/>
    <mergeCell ref="F122:K122"/>
    <mergeCell ref="A161:D161"/>
    <mergeCell ref="T122:T124"/>
    <mergeCell ref="F123:G123"/>
    <mergeCell ref="H123:I123"/>
    <mergeCell ref="J123:J124"/>
    <mergeCell ref="K123:K124"/>
    <mergeCell ref="N123:N124"/>
    <mergeCell ref="O123:O124"/>
    <mergeCell ref="P123:P124"/>
    <mergeCell ref="L122:L124"/>
    <mergeCell ref="M122:M124"/>
    <mergeCell ref="N122:P122"/>
    <mergeCell ref="Q122:Q124"/>
    <mergeCell ref="R122:R124"/>
    <mergeCell ref="S122:S124"/>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9.xml><?xml version="1.0" encoding="utf-8"?>
<worksheet xmlns="http://schemas.openxmlformats.org/spreadsheetml/2006/main" xmlns:r="http://schemas.openxmlformats.org/officeDocument/2006/relationships">
  <sheetPr>
    <tabColor rgb="FFC00000"/>
  </sheetPr>
  <dimension ref="A1:CM171"/>
  <sheetViews>
    <sheetView zoomScaleNormal="115" workbookViewId="0">
      <pane xSplit="3" ySplit="6" topLeftCell="D46" activePane="bottomRight" state="frozen"/>
      <selection activeCell="F145" sqref="F145:AJ162"/>
      <selection pane="topRight" activeCell="F145" sqref="F145:AJ162"/>
      <selection pane="bottomLeft" activeCell="F145" sqref="F145:AJ162"/>
      <selection pane="bottomRight" activeCell="B93" sqref="B93:B154"/>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134"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05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5</v>
      </c>
      <c r="D4" s="74"/>
      <c r="E4" s="75">
        <v>42125</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42125</v>
      </c>
      <c r="G5" s="137">
        <f t="shared" ref="G5:AJ5" si="0">F5+1</f>
        <v>42126</v>
      </c>
      <c r="H5" s="137">
        <f t="shared" si="0"/>
        <v>42127</v>
      </c>
      <c r="I5" s="137">
        <f t="shared" si="0"/>
        <v>42128</v>
      </c>
      <c r="J5" s="137">
        <f t="shared" si="0"/>
        <v>42129</v>
      </c>
      <c r="K5" s="137">
        <f t="shared" si="0"/>
        <v>42130</v>
      </c>
      <c r="L5" s="137">
        <f t="shared" si="0"/>
        <v>42131</v>
      </c>
      <c r="M5" s="137">
        <f t="shared" si="0"/>
        <v>42132</v>
      </c>
      <c r="N5" s="137">
        <f t="shared" si="0"/>
        <v>42133</v>
      </c>
      <c r="O5" s="137">
        <f t="shared" si="0"/>
        <v>42134</v>
      </c>
      <c r="P5" s="137">
        <f t="shared" si="0"/>
        <v>42135</v>
      </c>
      <c r="Q5" s="137">
        <f t="shared" si="0"/>
        <v>42136</v>
      </c>
      <c r="R5" s="137">
        <f t="shared" si="0"/>
        <v>42137</v>
      </c>
      <c r="S5" s="137">
        <f t="shared" si="0"/>
        <v>42138</v>
      </c>
      <c r="T5" s="137">
        <f t="shared" si="0"/>
        <v>42139</v>
      </c>
      <c r="U5" s="137">
        <f t="shared" si="0"/>
        <v>42140</v>
      </c>
      <c r="V5" s="137">
        <f t="shared" si="0"/>
        <v>42141</v>
      </c>
      <c r="W5" s="137">
        <f t="shared" si="0"/>
        <v>42142</v>
      </c>
      <c r="X5" s="137">
        <f t="shared" si="0"/>
        <v>42143</v>
      </c>
      <c r="Y5" s="137">
        <f t="shared" si="0"/>
        <v>42144</v>
      </c>
      <c r="Z5" s="137">
        <f t="shared" si="0"/>
        <v>42145</v>
      </c>
      <c r="AA5" s="137">
        <f t="shared" si="0"/>
        <v>42146</v>
      </c>
      <c r="AB5" s="137">
        <f t="shared" si="0"/>
        <v>42147</v>
      </c>
      <c r="AC5" s="137">
        <f t="shared" si="0"/>
        <v>42148</v>
      </c>
      <c r="AD5" s="137">
        <f t="shared" si="0"/>
        <v>42149</v>
      </c>
      <c r="AE5" s="137">
        <f t="shared" si="0"/>
        <v>42150</v>
      </c>
      <c r="AF5" s="137">
        <f t="shared" si="0"/>
        <v>42151</v>
      </c>
      <c r="AG5" s="137">
        <f t="shared" si="0"/>
        <v>42152</v>
      </c>
      <c r="AH5" s="137">
        <f>AG5+1</f>
        <v>42153</v>
      </c>
      <c r="AI5" s="137">
        <f t="shared" si="0"/>
        <v>42154</v>
      </c>
      <c r="AJ5" s="137">
        <f t="shared" si="0"/>
        <v>42155</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T.Sáu</v>
      </c>
      <c r="G6" s="138" t="str">
        <f t="shared" ref="G6:AJ6" si="1">CHOOSE(WEEKDAY(G5),"C.Nhật","T.Hai","T.Ba","T.Tư","T.Năm","T.Sáu","T.Bảy")</f>
        <v>T.Bảy</v>
      </c>
      <c r="H6" s="138" t="str">
        <f t="shared" si="1"/>
        <v>C.Nhật</v>
      </c>
      <c r="I6" s="138" t="str">
        <f t="shared" si="1"/>
        <v>T.Hai</v>
      </c>
      <c r="J6" s="138" t="str">
        <f t="shared" si="1"/>
        <v>T.Ba</v>
      </c>
      <c r="K6" s="138" t="str">
        <f t="shared" si="1"/>
        <v>T.Tư</v>
      </c>
      <c r="L6" s="138" t="str">
        <f t="shared" si="1"/>
        <v>T.Năm</v>
      </c>
      <c r="M6" s="138" t="str">
        <f t="shared" si="1"/>
        <v>T.Sáu</v>
      </c>
      <c r="N6" s="138" t="str">
        <f t="shared" si="1"/>
        <v>T.Bảy</v>
      </c>
      <c r="O6" s="138" t="str">
        <f t="shared" si="1"/>
        <v>C.Nhật</v>
      </c>
      <c r="P6" s="138" t="str">
        <f t="shared" si="1"/>
        <v>T.Hai</v>
      </c>
      <c r="Q6" s="138" t="str">
        <f t="shared" si="1"/>
        <v>T.Ba</v>
      </c>
      <c r="R6" s="138" t="str">
        <f t="shared" si="1"/>
        <v>T.Tư</v>
      </c>
      <c r="S6" s="138" t="str">
        <f t="shared" si="1"/>
        <v>T.Năm</v>
      </c>
      <c r="T6" s="138" t="str">
        <f t="shared" si="1"/>
        <v>T.Sáu</v>
      </c>
      <c r="U6" s="138" t="str">
        <f t="shared" si="1"/>
        <v>T.Bảy</v>
      </c>
      <c r="V6" s="138" t="str">
        <f t="shared" si="1"/>
        <v>C.Nhật</v>
      </c>
      <c r="W6" s="138" t="str">
        <f t="shared" si="1"/>
        <v>T.Hai</v>
      </c>
      <c r="X6" s="138" t="str">
        <f t="shared" si="1"/>
        <v>T.Ba</v>
      </c>
      <c r="Y6" s="138" t="str">
        <f t="shared" si="1"/>
        <v>T.Tư</v>
      </c>
      <c r="Z6" s="138" t="str">
        <f t="shared" si="1"/>
        <v>T.Năm</v>
      </c>
      <c r="AA6" s="138" t="str">
        <f t="shared" si="1"/>
        <v>T.Sáu</v>
      </c>
      <c r="AB6" s="138" t="str">
        <f t="shared" si="1"/>
        <v>T.Bảy</v>
      </c>
      <c r="AC6" s="138" t="str">
        <f t="shared" si="1"/>
        <v>C.Nhật</v>
      </c>
      <c r="AD6" s="138" t="str">
        <f t="shared" si="1"/>
        <v>T.Hai</v>
      </c>
      <c r="AE6" s="138" t="str">
        <f t="shared" si="1"/>
        <v>T.Ba</v>
      </c>
      <c r="AF6" s="138" t="str">
        <f t="shared" si="1"/>
        <v>T.Tư</v>
      </c>
      <c r="AG6" s="138" t="str">
        <f t="shared" si="1"/>
        <v>T.Năm</v>
      </c>
      <c r="AH6" s="138" t="str">
        <f t="shared" si="1"/>
        <v>T.Sáu</v>
      </c>
      <c r="AI6" s="138" t="str">
        <f t="shared" si="1"/>
        <v>T.Bảy</v>
      </c>
      <c r="AJ6" s="138" t="str">
        <f t="shared" si="1"/>
        <v>C.Nhật</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286"/>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t="s">
        <v>193</v>
      </c>
      <c r="G8" s="193">
        <v>8</v>
      </c>
      <c r="H8" s="193"/>
      <c r="I8" s="193">
        <v>8</v>
      </c>
      <c r="J8" s="193">
        <v>8</v>
      </c>
      <c r="K8" s="193">
        <v>8</v>
      </c>
      <c r="L8" s="193">
        <v>8</v>
      </c>
      <c r="M8" s="193">
        <v>8</v>
      </c>
      <c r="N8" s="193">
        <v>8</v>
      </c>
      <c r="O8" s="193"/>
      <c r="P8" s="193">
        <v>8</v>
      </c>
      <c r="Q8" s="193">
        <v>8</v>
      </c>
      <c r="R8" s="193">
        <v>8</v>
      </c>
      <c r="S8" s="193">
        <v>8</v>
      </c>
      <c r="T8" s="193">
        <v>8</v>
      </c>
      <c r="U8" s="193">
        <v>8</v>
      </c>
      <c r="V8" s="193"/>
      <c r="W8" s="193">
        <v>8</v>
      </c>
      <c r="X8" s="193">
        <v>8</v>
      </c>
      <c r="Y8" s="193">
        <v>8</v>
      </c>
      <c r="Z8" s="193">
        <v>8</v>
      </c>
      <c r="AA8" s="193">
        <v>8</v>
      </c>
      <c r="AB8" s="193">
        <v>8</v>
      </c>
      <c r="AC8" s="193"/>
      <c r="AD8" s="193">
        <v>8</v>
      </c>
      <c r="AE8" s="193">
        <v>8</v>
      </c>
      <c r="AF8" s="193">
        <v>8</v>
      </c>
      <c r="AG8" s="193">
        <v>8</v>
      </c>
      <c r="AH8" s="193">
        <v>8</v>
      </c>
      <c r="AI8" s="193">
        <v>8</v>
      </c>
      <c r="AJ8" s="193"/>
      <c r="AK8" s="378">
        <f>((SUM(F8:AJ8))/8)-(SUMIF($F$6:$AJ$6,"C.Nhật",F8:AJ8)/8)</f>
        <v>25</v>
      </c>
      <c r="AL8" s="378">
        <f>SUM(F9:AJ9)/8*1.5</f>
        <v>0</v>
      </c>
      <c r="AM8" s="380">
        <f>SUMIF($F$6:$AJ$6,"C.Nhật",$F8:$AJ9)/8*2</f>
        <v>0</v>
      </c>
      <c r="AN8" s="382">
        <f t="shared" ref="AN8:AN14" si="2">SUM(AK8:AM9)</f>
        <v>25</v>
      </c>
      <c r="AO8" s="384">
        <v>0</v>
      </c>
      <c r="AP8" s="382"/>
      <c r="AQ8" s="382"/>
      <c r="AR8" s="382"/>
      <c r="AS8" s="396"/>
      <c r="AT8" s="286"/>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97"/>
      <c r="AT9" s="286"/>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t="s">
        <v>193</v>
      </c>
      <c r="G10" s="193">
        <v>8</v>
      </c>
      <c r="H10" s="193"/>
      <c r="I10" s="193">
        <v>8</v>
      </c>
      <c r="J10" s="193">
        <v>8</v>
      </c>
      <c r="K10" s="193">
        <v>8</v>
      </c>
      <c r="L10" s="193">
        <v>8</v>
      </c>
      <c r="M10" s="193">
        <v>8</v>
      </c>
      <c r="N10" s="193">
        <v>8</v>
      </c>
      <c r="O10" s="193"/>
      <c r="P10" s="193">
        <v>8</v>
      </c>
      <c r="Q10" s="193">
        <v>8</v>
      </c>
      <c r="R10" s="193">
        <v>8</v>
      </c>
      <c r="S10" s="193">
        <v>8</v>
      </c>
      <c r="T10" s="193">
        <v>8</v>
      </c>
      <c r="U10" s="193">
        <v>8</v>
      </c>
      <c r="V10" s="193"/>
      <c r="W10" s="193">
        <v>8</v>
      </c>
      <c r="X10" s="193">
        <v>8</v>
      </c>
      <c r="Y10" s="193">
        <v>8</v>
      </c>
      <c r="Z10" s="193">
        <v>8</v>
      </c>
      <c r="AA10" s="193">
        <v>8</v>
      </c>
      <c r="AB10" s="193">
        <v>8</v>
      </c>
      <c r="AC10" s="193"/>
      <c r="AD10" s="193">
        <v>8</v>
      </c>
      <c r="AE10" s="193">
        <v>8</v>
      </c>
      <c r="AF10" s="193">
        <v>8</v>
      </c>
      <c r="AG10" s="193">
        <v>8</v>
      </c>
      <c r="AH10" s="193">
        <v>8</v>
      </c>
      <c r="AI10" s="193">
        <v>8</v>
      </c>
      <c r="AJ10" s="193"/>
      <c r="AK10" s="378">
        <f t="shared" ref="AK10" si="3">((SUM(F10:AJ10))/8)-(SUMIF($F$6:$AJ$6,"C.Nhật",F10:AJ10)/8)</f>
        <v>25</v>
      </c>
      <c r="AL10" s="378">
        <f t="shared" ref="AL10" si="4">SUM(F11:AJ11)/8*1.5</f>
        <v>0</v>
      </c>
      <c r="AM10" s="380">
        <f t="shared" ref="AM10" si="5">SUMIF($F$6:$AJ$6,"C.Nhật",$F10:$AJ11)/8*2</f>
        <v>0</v>
      </c>
      <c r="AN10" s="382">
        <f t="shared" si="2"/>
        <v>25</v>
      </c>
      <c r="AO10" s="384">
        <v>0</v>
      </c>
      <c r="AP10" s="382"/>
      <c r="AQ10" s="382"/>
      <c r="AR10" s="382"/>
      <c r="AS10" s="396"/>
      <c r="AT10" s="286"/>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97"/>
      <c r="AT11" s="286"/>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 t="shared" ref="A12" si="6">A10+1</f>
        <v>3</v>
      </c>
      <c r="B12" s="386" t="s">
        <v>69</v>
      </c>
      <c r="C12" s="374" t="str">
        <f>VLOOKUP(B12,DS,2,0)</f>
        <v>Võ Thị Út</v>
      </c>
      <c r="D12" s="376" t="str">
        <f>VLOOKUP(B12,DS,3,0)</f>
        <v>KCS</v>
      </c>
      <c r="E12" s="79" t="s">
        <v>33</v>
      </c>
      <c r="F12" s="193" t="s">
        <v>193</v>
      </c>
      <c r="G12" s="193">
        <v>8</v>
      </c>
      <c r="H12" s="193"/>
      <c r="I12" s="193">
        <v>8</v>
      </c>
      <c r="J12" s="193">
        <v>8</v>
      </c>
      <c r="K12" s="193">
        <v>8</v>
      </c>
      <c r="L12" s="193">
        <v>8</v>
      </c>
      <c r="M12" s="193">
        <v>8</v>
      </c>
      <c r="N12" s="193">
        <v>8</v>
      </c>
      <c r="O12" s="193"/>
      <c r="P12" s="193">
        <v>8</v>
      </c>
      <c r="Q12" s="193">
        <v>8</v>
      </c>
      <c r="R12" s="193">
        <v>8</v>
      </c>
      <c r="S12" s="193">
        <v>8</v>
      </c>
      <c r="T12" s="193">
        <v>8</v>
      </c>
      <c r="U12" s="193">
        <v>8</v>
      </c>
      <c r="V12" s="193"/>
      <c r="W12" s="193">
        <v>8</v>
      </c>
      <c r="X12" s="193">
        <v>8</v>
      </c>
      <c r="Y12" s="193">
        <v>8</v>
      </c>
      <c r="Z12" s="193">
        <v>8</v>
      </c>
      <c r="AA12" s="193">
        <v>8</v>
      </c>
      <c r="AB12" s="193">
        <v>8</v>
      </c>
      <c r="AC12" s="193"/>
      <c r="AD12" s="193">
        <v>8</v>
      </c>
      <c r="AE12" s="193">
        <v>8</v>
      </c>
      <c r="AF12" s="193">
        <v>8</v>
      </c>
      <c r="AG12" s="193">
        <v>8</v>
      </c>
      <c r="AH12" s="193">
        <v>8</v>
      </c>
      <c r="AI12" s="193">
        <v>8</v>
      </c>
      <c r="AJ12" s="193"/>
      <c r="AK12" s="378">
        <f t="shared" ref="AK12" si="7">((SUM(F12:AJ12))/8)-(SUMIF($F$6:$AJ$6,"C.Nhật",F12:AJ12)/8)</f>
        <v>25</v>
      </c>
      <c r="AL12" s="378">
        <f t="shared" ref="AL12" si="8">SUM(F13:AJ13)/8*1.5</f>
        <v>0</v>
      </c>
      <c r="AM12" s="380">
        <f t="shared" ref="AM12" si="9">SUMIF($F$6:$AJ$6,"C.Nhật",$F12:$AJ13)/8*2</f>
        <v>0</v>
      </c>
      <c r="AN12" s="382">
        <f t="shared" si="2"/>
        <v>25</v>
      </c>
      <c r="AO12" s="384">
        <v>0</v>
      </c>
      <c r="AP12" s="382"/>
      <c r="AQ12" s="382"/>
      <c r="AR12" s="382"/>
      <c r="AS12" s="396"/>
      <c r="AT12" s="286"/>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379"/>
      <c r="AL13" s="379"/>
      <c r="AM13" s="381"/>
      <c r="AN13" s="383"/>
      <c r="AO13" s="385"/>
      <c r="AP13" s="383"/>
      <c r="AQ13" s="383"/>
      <c r="AR13" s="383"/>
      <c r="AS13" s="397"/>
      <c r="AT13" s="286"/>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 t="shared" ref="A14" si="10">A12+1</f>
        <v>4</v>
      </c>
      <c r="B14" s="386" t="s">
        <v>70</v>
      </c>
      <c r="C14" s="374" t="str">
        <f>VLOOKUP(B14,DS,2,0)</f>
        <v>Nguyễn Thị Thiết</v>
      </c>
      <c r="D14" s="376" t="str">
        <f>VLOOKUP(B14,DS,3,0)</f>
        <v>KCS</v>
      </c>
      <c r="E14" s="79" t="s">
        <v>33</v>
      </c>
      <c r="F14" s="193" t="s">
        <v>193</v>
      </c>
      <c r="G14" s="193">
        <v>8</v>
      </c>
      <c r="H14" s="193"/>
      <c r="I14" s="193">
        <v>8</v>
      </c>
      <c r="J14" s="193">
        <v>8</v>
      </c>
      <c r="K14" s="193">
        <v>8</v>
      </c>
      <c r="L14" s="193">
        <v>8</v>
      </c>
      <c r="M14" s="193">
        <v>8</v>
      </c>
      <c r="N14" s="193">
        <v>8</v>
      </c>
      <c r="O14" s="193"/>
      <c r="P14" s="193">
        <v>8</v>
      </c>
      <c r="Q14" s="193">
        <v>8</v>
      </c>
      <c r="R14" s="193">
        <v>8</v>
      </c>
      <c r="S14" s="193">
        <v>8</v>
      </c>
      <c r="T14" s="193">
        <v>8</v>
      </c>
      <c r="U14" s="193">
        <v>8</v>
      </c>
      <c r="V14" s="193"/>
      <c r="W14" s="193">
        <v>8</v>
      </c>
      <c r="X14" s="193">
        <v>8</v>
      </c>
      <c r="Y14" s="193">
        <v>8</v>
      </c>
      <c r="Z14" s="193">
        <v>8</v>
      </c>
      <c r="AA14" s="193">
        <v>8</v>
      </c>
      <c r="AB14" s="193">
        <v>8</v>
      </c>
      <c r="AC14" s="193"/>
      <c r="AD14" s="193">
        <v>8</v>
      </c>
      <c r="AE14" s="193">
        <v>8</v>
      </c>
      <c r="AF14" s="193">
        <v>8</v>
      </c>
      <c r="AG14" s="193">
        <v>8</v>
      </c>
      <c r="AH14" s="193">
        <v>8</v>
      </c>
      <c r="AI14" s="193">
        <v>8</v>
      </c>
      <c r="AJ14" s="193"/>
      <c r="AK14" s="378">
        <f t="shared" ref="AK14" si="11">((SUM(F14:AJ14))/8)-(SUMIF($F$6:$AJ$6,"C.Nhật",F14:AJ14)/8)</f>
        <v>25</v>
      </c>
      <c r="AL14" s="378">
        <f t="shared" ref="AL14" si="12">SUM(F15:AJ15)/8*1.5</f>
        <v>0</v>
      </c>
      <c r="AM14" s="380">
        <f t="shared" ref="AM14" si="13">SUMIF($F$6:$AJ$6,"C.Nhật",$F14:$AJ15)/8*2</f>
        <v>0</v>
      </c>
      <c r="AN14" s="382">
        <f t="shared" si="2"/>
        <v>25</v>
      </c>
      <c r="AO14" s="384">
        <v>0</v>
      </c>
      <c r="AP14" s="382"/>
      <c r="AQ14" s="382"/>
      <c r="AR14" s="382"/>
      <c r="AS14" s="396"/>
      <c r="AT14" s="32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379"/>
      <c r="AL15" s="379"/>
      <c r="AM15" s="381"/>
      <c r="AN15" s="383"/>
      <c r="AO15" s="385"/>
      <c r="AP15" s="383"/>
      <c r="AQ15" s="383"/>
      <c r="AR15" s="383"/>
      <c r="AS15" s="397"/>
      <c r="AT15" s="32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83" customFormat="1" ht="12.75">
      <c r="A16" s="19"/>
      <c r="B16" s="84"/>
      <c r="C16" s="4"/>
      <c r="D16" s="132"/>
      <c r="E16" s="4"/>
      <c r="F16" s="88"/>
      <c r="G16" s="88"/>
      <c r="H16" s="85"/>
      <c r="I16" s="85"/>
      <c r="J16" s="140"/>
      <c r="K16" s="88"/>
      <c r="L16" s="85"/>
      <c r="M16" s="88"/>
      <c r="N16" s="88"/>
      <c r="O16" s="88"/>
      <c r="P16" s="88"/>
      <c r="Q16" s="85"/>
      <c r="R16" s="88"/>
      <c r="S16" s="88"/>
      <c r="T16" s="140"/>
      <c r="U16" s="88"/>
      <c r="V16" s="88"/>
      <c r="W16" s="88"/>
      <c r="X16" s="84"/>
      <c r="Y16" s="88"/>
      <c r="Z16" s="88"/>
      <c r="AA16" s="88"/>
      <c r="AB16" s="88"/>
      <c r="AC16" s="88"/>
      <c r="AD16" s="85"/>
      <c r="AE16" s="88"/>
      <c r="AF16" s="88"/>
      <c r="AG16" s="88"/>
      <c r="AH16" s="88"/>
      <c r="AI16" s="88"/>
      <c r="AJ16" s="88"/>
      <c r="AK16" s="4"/>
      <c r="AL16" s="4"/>
      <c r="AM16" s="117"/>
      <c r="AN16" s="87"/>
      <c r="AO16" s="87"/>
      <c r="AP16" s="87"/>
      <c r="AQ16" s="87"/>
      <c r="AR16" s="87"/>
      <c r="AS16" s="4"/>
      <c r="AT16" s="123"/>
    </row>
    <row r="17" spans="1:46" s="83" customFormat="1" ht="12.75">
      <c r="A17" s="19"/>
      <c r="B17" s="84"/>
      <c r="C17" s="19" t="s">
        <v>14</v>
      </c>
      <c r="D17" s="132"/>
      <c r="E17" s="4"/>
      <c r="F17" s="88"/>
      <c r="G17" s="88"/>
      <c r="H17" s="85"/>
      <c r="I17" s="85"/>
      <c r="J17" s="140"/>
      <c r="K17" s="88"/>
      <c r="L17" s="85"/>
      <c r="M17" s="88"/>
      <c r="N17" s="88"/>
      <c r="O17" s="88"/>
      <c r="P17" s="88"/>
      <c r="Q17" s="85"/>
      <c r="R17" s="88"/>
      <c r="S17" s="88"/>
      <c r="T17" s="140"/>
      <c r="U17" s="88"/>
      <c r="V17" s="88"/>
      <c r="W17" s="88"/>
      <c r="X17" s="84"/>
      <c r="Y17" s="88"/>
      <c r="Z17" s="88"/>
      <c r="AA17" s="88"/>
      <c r="AB17" s="88"/>
      <c r="AC17" s="88"/>
      <c r="AD17" s="85"/>
      <c r="AE17" s="88"/>
      <c r="AF17" s="88"/>
      <c r="AG17" s="88"/>
      <c r="AH17" s="88"/>
      <c r="AI17" s="88"/>
      <c r="AJ17" s="88"/>
      <c r="AK17" s="4"/>
      <c r="AL17" s="4"/>
      <c r="AM17" s="117"/>
      <c r="AN17" s="87"/>
      <c r="AO17" s="87"/>
      <c r="AP17" s="87"/>
      <c r="AQ17" s="87"/>
      <c r="AR17" s="87"/>
      <c r="AS17" s="4"/>
      <c r="AT17" s="123"/>
    </row>
    <row r="18" spans="1:46" s="83" customFormat="1" ht="12.75">
      <c r="A18" s="16"/>
      <c r="B18" s="16"/>
      <c r="C18" s="4"/>
      <c r="D18" s="132"/>
      <c r="E18" s="4"/>
      <c r="F18" s="88"/>
      <c r="G18" s="88"/>
      <c r="H18" s="141"/>
      <c r="I18" s="141"/>
      <c r="J18" s="141"/>
      <c r="K18" s="88"/>
      <c r="L18" s="141"/>
      <c r="M18" s="88"/>
      <c r="N18" s="88"/>
      <c r="O18" s="88"/>
      <c r="P18" s="88"/>
      <c r="Q18" s="88"/>
      <c r="R18" s="88"/>
      <c r="S18" s="88"/>
      <c r="T18" s="88"/>
      <c r="U18" s="88"/>
      <c r="V18" s="88"/>
      <c r="W18" s="88"/>
      <c r="X18" s="88"/>
      <c r="Y18" s="88"/>
      <c r="Z18" s="88"/>
      <c r="AA18" s="88"/>
      <c r="AB18" s="88"/>
      <c r="AC18" s="88"/>
      <c r="AD18" s="141"/>
      <c r="AE18" s="88"/>
      <c r="AF18" s="88"/>
      <c r="AG18" s="88"/>
      <c r="AH18" s="88"/>
      <c r="AI18" s="88"/>
      <c r="AJ18" s="88"/>
      <c r="AK18" s="4"/>
      <c r="AL18" s="4"/>
      <c r="AM18" s="117"/>
      <c r="AN18" s="89"/>
      <c r="AO18" s="89"/>
      <c r="AP18" s="89"/>
      <c r="AQ18" s="89"/>
      <c r="AR18" s="89"/>
      <c r="AS18" s="4"/>
      <c r="AT18" s="123"/>
    </row>
    <row r="19" spans="1:46" s="86" customFormat="1" ht="15" customHeight="1">
      <c r="A19" s="16"/>
      <c r="B19" s="16"/>
      <c r="C19" s="4"/>
      <c r="D19" s="132"/>
      <c r="E19" s="4"/>
      <c r="F19" s="88"/>
      <c r="G19" s="88"/>
      <c r="H19" s="141"/>
      <c r="I19" s="141"/>
      <c r="J19" s="141"/>
      <c r="K19" s="88"/>
      <c r="L19" s="141"/>
      <c r="M19" s="88"/>
      <c r="N19" s="88"/>
      <c r="O19" s="88"/>
      <c r="P19" s="88"/>
      <c r="Q19" s="88"/>
      <c r="R19" s="88"/>
      <c r="S19" s="88"/>
      <c r="T19" s="88"/>
      <c r="U19" s="88"/>
      <c r="V19" s="88"/>
      <c r="W19" s="88"/>
      <c r="X19" s="88"/>
      <c r="Y19" s="88"/>
      <c r="Z19" s="88"/>
      <c r="AA19" s="88"/>
      <c r="AB19" s="88"/>
      <c r="AC19" s="88"/>
      <c r="AD19" s="141"/>
      <c r="AE19" s="88"/>
      <c r="AF19" s="88"/>
      <c r="AG19" s="88"/>
      <c r="AH19" s="88"/>
      <c r="AI19" s="88"/>
      <c r="AJ19" s="88"/>
      <c r="AK19" s="4"/>
      <c r="AL19" s="4"/>
      <c r="AM19" s="117"/>
      <c r="AN19" s="89"/>
      <c r="AO19" s="89"/>
      <c r="AP19" s="89"/>
      <c r="AQ19" s="89"/>
      <c r="AR19" s="89"/>
      <c r="AS19" s="4"/>
      <c r="AT19" s="4"/>
    </row>
    <row r="20" spans="1:46" s="86" customFormat="1" ht="11.2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4"/>
    </row>
    <row r="21" spans="1:46" s="86" customFormat="1" ht="11.25">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46" s="86" customFormat="1" ht="11.25">
      <c r="A22" s="13"/>
      <c r="B22" s="13"/>
      <c r="C22" s="19"/>
      <c r="D22" s="133"/>
      <c r="E22" s="90"/>
      <c r="F22" s="140"/>
      <c r="G22" s="142"/>
      <c r="H22" s="85"/>
      <c r="I22" s="85"/>
      <c r="J22" s="85"/>
      <c r="K22" s="142"/>
      <c r="L22" s="85"/>
      <c r="M22" s="142"/>
      <c r="N22" s="142"/>
      <c r="O22" s="142"/>
      <c r="P22" s="142"/>
      <c r="Q22" s="85"/>
      <c r="R22" s="140"/>
      <c r="S22" s="142"/>
      <c r="T22" s="142"/>
      <c r="U22" s="85"/>
      <c r="V22" s="142"/>
      <c r="W22" s="142"/>
      <c r="X22" s="85"/>
      <c r="Y22" s="142"/>
      <c r="Z22" s="142"/>
      <c r="AA22" s="142"/>
      <c r="AB22" s="142"/>
      <c r="AC22" s="142"/>
      <c r="AD22" s="85"/>
      <c r="AE22" s="142"/>
      <c r="AF22" s="142"/>
      <c r="AG22" s="142"/>
      <c r="AH22" s="142"/>
      <c r="AI22" s="142"/>
      <c r="AJ22" s="142"/>
      <c r="AK22" s="90"/>
      <c r="AM22" s="118"/>
      <c r="AN22" s="13"/>
      <c r="AO22" s="13"/>
      <c r="AP22" s="13"/>
      <c r="AQ22" s="13"/>
      <c r="AR22" s="13"/>
      <c r="AS22" s="19"/>
      <c r="AT22" s="4"/>
    </row>
    <row r="23" spans="1:46" s="86" customFormat="1" ht="12.75">
      <c r="A23" s="2"/>
      <c r="B23" s="2" t="s">
        <v>0</v>
      </c>
      <c r="C23" s="2"/>
      <c r="D23" s="134"/>
      <c r="E23" s="2"/>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4"/>
      <c r="AI23" s="144"/>
      <c r="AJ23" s="144"/>
      <c r="AK23" s="2"/>
      <c r="AL23" s="2"/>
      <c r="AM23" s="119"/>
      <c r="AN23" s="2"/>
      <c r="AO23" s="2"/>
      <c r="AP23" s="2"/>
      <c r="AQ23" s="2"/>
      <c r="AR23" s="2"/>
      <c r="AS23" s="2"/>
      <c r="AT23" s="4"/>
    </row>
    <row r="24" spans="1:46" s="86" customFormat="1" ht="12.75">
      <c r="A24" s="2"/>
      <c r="B24" s="2"/>
      <c r="C24" s="2" t="s">
        <v>48</v>
      </c>
      <c r="D24" s="134"/>
      <c r="E24" s="2"/>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4"/>
      <c r="AI24" s="144"/>
      <c r="AJ24" s="144"/>
      <c r="AK24" s="2"/>
      <c r="AL24" s="2"/>
      <c r="AM24" s="119"/>
      <c r="AN24" s="2"/>
      <c r="AO24" s="2"/>
      <c r="AP24" s="2"/>
      <c r="AQ24" s="2"/>
      <c r="AR24" s="2"/>
      <c r="AS24" s="2"/>
      <c r="AT24" s="19"/>
    </row>
    <row r="25" spans="1:46" ht="15" customHeight="1">
      <c r="C25" s="2" t="s">
        <v>49</v>
      </c>
    </row>
    <row r="26" spans="1:46" ht="15" customHeight="1">
      <c r="C26" s="2" t="s">
        <v>50</v>
      </c>
    </row>
    <row r="27" spans="1:46" ht="15" customHeight="1">
      <c r="C27" s="2" t="s">
        <v>51</v>
      </c>
    </row>
    <row r="28" spans="1:46" ht="15" customHeight="1">
      <c r="C28" s="2" t="s">
        <v>52</v>
      </c>
    </row>
    <row r="29" spans="1:46" ht="15" customHeight="1">
      <c r="C29" s="2" t="s">
        <v>53</v>
      </c>
    </row>
    <row r="30" spans="1:46" ht="15" customHeight="1">
      <c r="C30" s="2" t="s">
        <v>54</v>
      </c>
    </row>
    <row r="31" spans="1:46" ht="15" customHeight="1">
      <c r="C31" s="2" t="s">
        <v>55</v>
      </c>
    </row>
    <row r="32" spans="1:46" ht="15" customHeight="1">
      <c r="C32" s="2" t="s">
        <v>56</v>
      </c>
    </row>
    <row r="43" spans="1:91" s="171" customFormat="1" ht="20.25">
      <c r="A43" s="161" t="str">
        <f>$A$1</f>
        <v>Công ty TNHH Hải sản An Lạc</v>
      </c>
      <c r="B43" s="165"/>
      <c r="C43" s="165"/>
      <c r="D43" s="166"/>
      <c r="E43" s="165"/>
      <c r="F43" s="166"/>
      <c r="G43" s="166"/>
      <c r="H43" s="166"/>
      <c r="I43" s="166"/>
      <c r="J43" s="166"/>
      <c r="K43" s="167"/>
      <c r="L43" s="167"/>
      <c r="M43" s="167"/>
      <c r="N43" s="167"/>
      <c r="O43" s="167"/>
      <c r="P43" s="167"/>
      <c r="Q43" s="167"/>
      <c r="R43" s="167"/>
      <c r="S43" s="168" t="str">
        <f>S1</f>
        <v>BẢNG CHẤM CÔNG THÁNG 05 NĂM 2015</v>
      </c>
      <c r="T43" s="167"/>
      <c r="U43" s="167"/>
      <c r="V43" s="167"/>
      <c r="W43" s="167"/>
      <c r="X43" s="167"/>
      <c r="Y43" s="167"/>
      <c r="Z43" s="167"/>
      <c r="AA43" s="167"/>
      <c r="AB43" s="167"/>
      <c r="AC43" s="167"/>
      <c r="AD43" s="167"/>
      <c r="AE43" s="167"/>
      <c r="AF43" s="167"/>
      <c r="AG43" s="167"/>
      <c r="AH43" s="167"/>
      <c r="AI43" s="167"/>
      <c r="AJ43" s="167"/>
      <c r="AK43" s="169"/>
      <c r="AL43" s="169"/>
      <c r="AM43" s="390" t="s">
        <v>125</v>
      </c>
      <c r="AN43" s="391"/>
      <c r="AO43" s="391"/>
      <c r="AP43" s="391"/>
      <c r="AQ43" s="391"/>
      <c r="AR43" s="391"/>
      <c r="AS43" s="392"/>
      <c r="AT43" s="170"/>
    </row>
    <row r="44" spans="1:91" s="171" customFormat="1" ht="20.25">
      <c r="A44" s="161" t="str">
        <f>$A$2</f>
        <v>Địa chỉ: Lô A14, đường 4A, KCN Hải Sơn, Đức Hòa, Long An</v>
      </c>
      <c r="B44" s="166"/>
      <c r="C44" s="166"/>
      <c r="D44" s="166"/>
      <c r="E44" s="166"/>
      <c r="F44" s="166"/>
      <c r="G44" s="166"/>
      <c r="H44" s="166"/>
      <c r="I44" s="166"/>
      <c r="J44" s="166"/>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9"/>
      <c r="AL44" s="169"/>
      <c r="AM44" s="172"/>
      <c r="AN44" s="173"/>
      <c r="AO44" s="173"/>
      <c r="AP44" s="173"/>
      <c r="AQ44" s="173"/>
      <c r="AR44" s="173"/>
      <c r="AS44" s="174"/>
      <c r="AT44" s="174"/>
    </row>
    <row r="45" spans="1:91" s="171" customFormat="1" ht="21" customHeight="1">
      <c r="A45" s="161" t="str">
        <f>$A$3</f>
        <v>MST: 1100878093</v>
      </c>
      <c r="B45" s="175"/>
      <c r="C45" s="175"/>
      <c r="D45" s="176"/>
      <c r="E45" s="176"/>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9"/>
      <c r="AL45" s="169"/>
      <c r="AM45" s="172"/>
      <c r="AN45" s="170"/>
      <c r="AO45" s="170"/>
      <c r="AP45" s="170"/>
      <c r="AQ45" s="170"/>
      <c r="AR45" s="170"/>
      <c r="AS45" s="177"/>
      <c r="AT45" s="177"/>
    </row>
    <row r="46" spans="1:91" s="171" customFormat="1" ht="14.25" customHeight="1">
      <c r="A46" s="178"/>
      <c r="B46" s="178"/>
      <c r="C46" s="179"/>
      <c r="D46" s="180"/>
      <c r="E46" s="181">
        <f>$E$4</f>
        <v>42125</v>
      </c>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3"/>
      <c r="AI46" s="183"/>
      <c r="AJ46" s="183"/>
      <c r="AK46" s="178"/>
      <c r="AL46" s="178"/>
      <c r="AM46" s="184"/>
      <c r="AN46" s="178"/>
      <c r="AO46" s="178"/>
      <c r="AP46" s="178"/>
      <c r="AQ46" s="178"/>
      <c r="AR46" s="178"/>
      <c r="AS46" s="178"/>
      <c r="AT46" s="185"/>
    </row>
    <row r="47" spans="1:91" s="187" customFormat="1" ht="18.75" customHeight="1">
      <c r="A47" s="393" t="s">
        <v>29</v>
      </c>
      <c r="B47" s="393" t="s">
        <v>3</v>
      </c>
      <c r="C47" s="393" t="s">
        <v>1</v>
      </c>
      <c r="D47" s="414" t="s">
        <v>30</v>
      </c>
      <c r="E47" s="393" t="s">
        <v>31</v>
      </c>
      <c r="F47" s="186">
        <f>+E46</f>
        <v>42125</v>
      </c>
      <c r="G47" s="186">
        <f t="shared" ref="G47:AJ47" si="14">F47+1</f>
        <v>42126</v>
      </c>
      <c r="H47" s="186">
        <f t="shared" si="14"/>
        <v>42127</v>
      </c>
      <c r="I47" s="186">
        <f t="shared" si="14"/>
        <v>42128</v>
      </c>
      <c r="J47" s="186">
        <f t="shared" si="14"/>
        <v>42129</v>
      </c>
      <c r="K47" s="186">
        <f t="shared" si="14"/>
        <v>42130</v>
      </c>
      <c r="L47" s="186">
        <f t="shared" si="14"/>
        <v>42131</v>
      </c>
      <c r="M47" s="186">
        <f t="shared" si="14"/>
        <v>42132</v>
      </c>
      <c r="N47" s="186">
        <f t="shared" si="14"/>
        <v>42133</v>
      </c>
      <c r="O47" s="186">
        <f t="shared" si="14"/>
        <v>42134</v>
      </c>
      <c r="P47" s="186">
        <f t="shared" si="14"/>
        <v>42135</v>
      </c>
      <c r="Q47" s="186">
        <f t="shared" si="14"/>
        <v>42136</v>
      </c>
      <c r="R47" s="186">
        <f t="shared" si="14"/>
        <v>42137</v>
      </c>
      <c r="S47" s="186">
        <f t="shared" si="14"/>
        <v>42138</v>
      </c>
      <c r="T47" s="186">
        <f t="shared" si="14"/>
        <v>42139</v>
      </c>
      <c r="U47" s="186">
        <f t="shared" si="14"/>
        <v>42140</v>
      </c>
      <c r="V47" s="186">
        <f t="shared" si="14"/>
        <v>42141</v>
      </c>
      <c r="W47" s="186">
        <f t="shared" si="14"/>
        <v>42142</v>
      </c>
      <c r="X47" s="186">
        <f t="shared" si="14"/>
        <v>42143</v>
      </c>
      <c r="Y47" s="186">
        <f t="shared" si="14"/>
        <v>42144</v>
      </c>
      <c r="Z47" s="186">
        <f t="shared" si="14"/>
        <v>42145</v>
      </c>
      <c r="AA47" s="186">
        <f t="shared" si="14"/>
        <v>42146</v>
      </c>
      <c r="AB47" s="186">
        <f t="shared" si="14"/>
        <v>42147</v>
      </c>
      <c r="AC47" s="186">
        <f t="shared" si="14"/>
        <v>42148</v>
      </c>
      <c r="AD47" s="186">
        <f t="shared" si="14"/>
        <v>42149</v>
      </c>
      <c r="AE47" s="186">
        <f t="shared" si="14"/>
        <v>42150</v>
      </c>
      <c r="AF47" s="186">
        <f t="shared" si="14"/>
        <v>42151</v>
      </c>
      <c r="AG47" s="186">
        <f t="shared" si="14"/>
        <v>42152</v>
      </c>
      <c r="AH47" s="186">
        <f>AG47+1</f>
        <v>42153</v>
      </c>
      <c r="AI47" s="186">
        <f t="shared" si="14"/>
        <v>42154</v>
      </c>
      <c r="AJ47" s="186">
        <f t="shared" si="14"/>
        <v>42155</v>
      </c>
      <c r="AK47" s="416" t="s">
        <v>15</v>
      </c>
      <c r="AL47" s="417"/>
      <c r="AM47" s="418"/>
      <c r="AN47" s="419" t="s">
        <v>47</v>
      </c>
      <c r="AO47" s="419" t="s">
        <v>43</v>
      </c>
      <c r="AP47" s="419" t="s">
        <v>44</v>
      </c>
      <c r="AQ47" s="419" t="s">
        <v>45</v>
      </c>
      <c r="AR47" s="419" t="s">
        <v>46</v>
      </c>
      <c r="AS47" s="414" t="s">
        <v>0</v>
      </c>
      <c r="AT47" s="421"/>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57.75" customHeight="1">
      <c r="A48" s="394"/>
      <c r="B48" s="394"/>
      <c r="C48" s="394"/>
      <c r="D48" s="394"/>
      <c r="E48" s="415"/>
      <c r="F48" s="188" t="str">
        <f>CHOOSE(WEEKDAY(F47),"C.Nhật","T.Hai","T.Ba","T.Tư","T.Năm","T.Sáu","T.Bảy")</f>
        <v>T.Sáu</v>
      </c>
      <c r="G48" s="188" t="str">
        <f t="shared" ref="G48:AJ48" si="15">CHOOSE(WEEKDAY(G47),"C.Nhật","T.Hai","T.Ba","T.Tư","T.Năm","T.Sáu","T.Bảy")</f>
        <v>T.Bảy</v>
      </c>
      <c r="H48" s="188" t="str">
        <f t="shared" si="15"/>
        <v>C.Nhật</v>
      </c>
      <c r="I48" s="188" t="str">
        <f t="shared" si="15"/>
        <v>T.Hai</v>
      </c>
      <c r="J48" s="188" t="str">
        <f t="shared" si="15"/>
        <v>T.Ba</v>
      </c>
      <c r="K48" s="188" t="str">
        <f t="shared" si="15"/>
        <v>T.Tư</v>
      </c>
      <c r="L48" s="188" t="str">
        <f t="shared" si="15"/>
        <v>T.Năm</v>
      </c>
      <c r="M48" s="188" t="str">
        <f t="shared" si="15"/>
        <v>T.Sáu</v>
      </c>
      <c r="N48" s="188" t="str">
        <f t="shared" si="15"/>
        <v>T.Bảy</v>
      </c>
      <c r="O48" s="188" t="str">
        <f t="shared" si="15"/>
        <v>C.Nhật</v>
      </c>
      <c r="P48" s="188" t="str">
        <f t="shared" si="15"/>
        <v>T.Hai</v>
      </c>
      <c r="Q48" s="188" t="str">
        <f t="shared" si="15"/>
        <v>T.Ba</v>
      </c>
      <c r="R48" s="188" t="str">
        <f t="shared" si="15"/>
        <v>T.Tư</v>
      </c>
      <c r="S48" s="188" t="str">
        <f t="shared" si="15"/>
        <v>T.Năm</v>
      </c>
      <c r="T48" s="188" t="str">
        <f t="shared" si="15"/>
        <v>T.Sáu</v>
      </c>
      <c r="U48" s="188" t="str">
        <f t="shared" si="15"/>
        <v>T.Bảy</v>
      </c>
      <c r="V48" s="188" t="str">
        <f t="shared" si="15"/>
        <v>C.Nhật</v>
      </c>
      <c r="W48" s="188" t="str">
        <f t="shared" si="15"/>
        <v>T.Hai</v>
      </c>
      <c r="X48" s="188" t="str">
        <f t="shared" si="15"/>
        <v>T.Ba</v>
      </c>
      <c r="Y48" s="188" t="str">
        <f t="shared" si="15"/>
        <v>T.Tư</v>
      </c>
      <c r="Z48" s="188" t="str">
        <f t="shared" si="15"/>
        <v>T.Năm</v>
      </c>
      <c r="AA48" s="188" t="str">
        <f t="shared" si="15"/>
        <v>T.Sáu</v>
      </c>
      <c r="AB48" s="188" t="str">
        <f t="shared" si="15"/>
        <v>T.Bảy</v>
      </c>
      <c r="AC48" s="188" t="str">
        <f t="shared" si="15"/>
        <v>C.Nhật</v>
      </c>
      <c r="AD48" s="188" t="str">
        <f t="shared" si="15"/>
        <v>T.Hai</v>
      </c>
      <c r="AE48" s="188" t="str">
        <f t="shared" si="15"/>
        <v>T.Ba</v>
      </c>
      <c r="AF48" s="188" t="str">
        <f t="shared" si="15"/>
        <v>T.Tư</v>
      </c>
      <c r="AG48" s="188" t="str">
        <f t="shared" si="15"/>
        <v>T.Năm</v>
      </c>
      <c r="AH48" s="188" t="str">
        <f t="shared" si="15"/>
        <v>T.Sáu</v>
      </c>
      <c r="AI48" s="188" t="str">
        <f t="shared" si="15"/>
        <v>T.Bảy</v>
      </c>
      <c r="AJ48" s="188" t="str">
        <f t="shared" si="15"/>
        <v>C.Nhật</v>
      </c>
      <c r="AK48" s="189" t="s">
        <v>16</v>
      </c>
      <c r="AL48" s="189" t="s">
        <v>32</v>
      </c>
      <c r="AM48" s="190" t="s">
        <v>17</v>
      </c>
      <c r="AN48" s="420"/>
      <c r="AO48" s="420"/>
      <c r="AP48" s="420"/>
      <c r="AQ48" s="420"/>
      <c r="AR48" s="420"/>
      <c r="AS48" s="394"/>
      <c r="AT48" s="421"/>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2.75" customHeight="1">
      <c r="A49" s="191">
        <v>1</v>
      </c>
      <c r="B49" s="191">
        <v>2</v>
      </c>
      <c r="C49" s="191">
        <v>3</v>
      </c>
      <c r="D49" s="191">
        <v>4</v>
      </c>
      <c r="E49" s="191">
        <v>5</v>
      </c>
      <c r="F49" s="191">
        <v>6</v>
      </c>
      <c r="G49" s="191">
        <v>7</v>
      </c>
      <c r="H49" s="191">
        <v>8</v>
      </c>
      <c r="I49" s="191">
        <v>9</v>
      </c>
      <c r="J49" s="191">
        <v>10</v>
      </c>
      <c r="K49" s="191">
        <v>11</v>
      </c>
      <c r="L49" s="191">
        <v>12</v>
      </c>
      <c r="M49" s="191">
        <v>13</v>
      </c>
      <c r="N49" s="191">
        <v>14</v>
      </c>
      <c r="O49" s="191">
        <v>15</v>
      </c>
      <c r="P49" s="191">
        <v>16</v>
      </c>
      <c r="Q49" s="191">
        <v>17</v>
      </c>
      <c r="R49" s="191">
        <v>18</v>
      </c>
      <c r="S49" s="191">
        <v>19</v>
      </c>
      <c r="T49" s="191">
        <v>20</v>
      </c>
      <c r="U49" s="191">
        <v>21</v>
      </c>
      <c r="V49" s="191">
        <v>22</v>
      </c>
      <c r="W49" s="191">
        <v>23</v>
      </c>
      <c r="X49" s="191">
        <v>24</v>
      </c>
      <c r="Y49" s="191">
        <v>25</v>
      </c>
      <c r="Z49" s="191">
        <v>26</v>
      </c>
      <c r="AA49" s="191">
        <v>27</v>
      </c>
      <c r="AB49" s="191">
        <v>28</v>
      </c>
      <c r="AC49" s="191">
        <v>29</v>
      </c>
      <c r="AD49" s="191">
        <v>30</v>
      </c>
      <c r="AE49" s="191">
        <v>31</v>
      </c>
      <c r="AF49" s="191">
        <v>32</v>
      </c>
      <c r="AG49" s="191">
        <v>33</v>
      </c>
      <c r="AH49" s="191">
        <v>34</v>
      </c>
      <c r="AI49" s="191">
        <v>35</v>
      </c>
      <c r="AJ49" s="191">
        <v>36</v>
      </c>
      <c r="AK49" s="191">
        <v>37</v>
      </c>
      <c r="AL49" s="191">
        <v>38</v>
      </c>
      <c r="AM49" s="191">
        <v>39</v>
      </c>
      <c r="AN49" s="191">
        <v>40</v>
      </c>
      <c r="AO49" s="191">
        <v>41</v>
      </c>
      <c r="AP49" s="191">
        <v>42</v>
      </c>
      <c r="AQ49" s="191">
        <v>43</v>
      </c>
      <c r="AR49" s="191">
        <v>44</v>
      </c>
      <c r="AS49" s="191">
        <v>45</v>
      </c>
      <c r="AT49" s="287"/>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v>1</v>
      </c>
      <c r="B50" s="388" t="s">
        <v>78</v>
      </c>
      <c r="C50" s="374" t="str">
        <f>VLOOKUP(B50,DS,2,0)</f>
        <v>Nguyễn Thiện Duy</v>
      </c>
      <c r="D50" s="376" t="str">
        <f>VLOOKUP(B50,DS,3,0)</f>
        <v>Giám đốc</v>
      </c>
      <c r="E50" s="79" t="s">
        <v>33</v>
      </c>
      <c r="F50" s="193" t="s">
        <v>193</v>
      </c>
      <c r="G50" s="193">
        <v>8</v>
      </c>
      <c r="H50" s="193"/>
      <c r="I50" s="193">
        <v>8</v>
      </c>
      <c r="J50" s="193">
        <v>8</v>
      </c>
      <c r="K50" s="193">
        <v>8</v>
      </c>
      <c r="L50" s="193">
        <v>8</v>
      </c>
      <c r="M50" s="193">
        <v>8</v>
      </c>
      <c r="N50" s="193">
        <v>8</v>
      </c>
      <c r="O50" s="193"/>
      <c r="P50" s="193">
        <v>8</v>
      </c>
      <c r="Q50" s="193">
        <v>8</v>
      </c>
      <c r="R50" s="193">
        <v>8</v>
      </c>
      <c r="S50" s="193">
        <v>8</v>
      </c>
      <c r="T50" s="193">
        <v>8</v>
      </c>
      <c r="U50" s="193">
        <v>8</v>
      </c>
      <c r="V50" s="193"/>
      <c r="W50" s="193">
        <v>8</v>
      </c>
      <c r="X50" s="193">
        <v>8</v>
      </c>
      <c r="Y50" s="193">
        <v>8</v>
      </c>
      <c r="Z50" s="193">
        <v>8</v>
      </c>
      <c r="AA50" s="193">
        <v>8</v>
      </c>
      <c r="AB50" s="193">
        <v>8</v>
      </c>
      <c r="AC50" s="193"/>
      <c r="AD50" s="193">
        <v>8</v>
      </c>
      <c r="AE50" s="193">
        <v>8</v>
      </c>
      <c r="AF50" s="193">
        <v>8</v>
      </c>
      <c r="AG50" s="193">
        <v>8</v>
      </c>
      <c r="AH50" s="193">
        <v>8</v>
      </c>
      <c r="AI50" s="193">
        <v>8</v>
      </c>
      <c r="AJ50" s="193"/>
      <c r="AK50" s="378">
        <f>((SUM(F50:AJ50))/8)-(SUMIF($F$6:$AJ$6,"C.Nhật",F50:AJ50)/8)</f>
        <v>25</v>
      </c>
      <c r="AL50" s="378">
        <f>SUM(F51:AJ51)/8*1.5</f>
        <v>0</v>
      </c>
      <c r="AM50" s="380">
        <f>SUMIF($F$6:$AJ$6,"C.Nhật",$F50:$AJ51)/8*2</f>
        <v>0</v>
      </c>
      <c r="AN50" s="382">
        <f t="shared" ref="AN50:AN62" si="16">SUM(AK50:AM51)</f>
        <v>25</v>
      </c>
      <c r="AO50" s="404">
        <v>0</v>
      </c>
      <c r="AP50" s="398"/>
      <c r="AQ50" s="398"/>
      <c r="AR50" s="398"/>
      <c r="AS50" s="396"/>
      <c r="AT50" s="287"/>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c r="AH51" s="194"/>
      <c r="AI51" s="194"/>
      <c r="AJ51" s="194"/>
      <c r="AK51" s="379"/>
      <c r="AL51" s="379"/>
      <c r="AM51" s="381"/>
      <c r="AN51" s="383"/>
      <c r="AO51" s="405"/>
      <c r="AP51" s="399"/>
      <c r="AQ51" s="399"/>
      <c r="AR51" s="399"/>
      <c r="AS51" s="397"/>
      <c r="AT51" s="287"/>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A50+1</f>
        <v>2</v>
      </c>
      <c r="B52" s="388" t="s">
        <v>80</v>
      </c>
      <c r="C52" s="374" t="str">
        <f>VLOOKUP(B52,DS,2,0)</f>
        <v>Nguyễn Văn Sẽ</v>
      </c>
      <c r="D52" s="376" t="str">
        <f>VLOOKUP(B52,DS,3,0)</f>
        <v>Kỹ Thuật</v>
      </c>
      <c r="E52" s="79" t="s">
        <v>33</v>
      </c>
      <c r="F52" s="193" t="s">
        <v>193</v>
      </c>
      <c r="G52" s="193">
        <v>8</v>
      </c>
      <c r="H52" s="193"/>
      <c r="I52" s="193">
        <v>8</v>
      </c>
      <c r="J52" s="193">
        <v>8</v>
      </c>
      <c r="K52" s="193">
        <v>8</v>
      </c>
      <c r="L52" s="193">
        <v>8</v>
      </c>
      <c r="M52" s="193">
        <v>8</v>
      </c>
      <c r="N52" s="193">
        <v>8</v>
      </c>
      <c r="O52" s="193"/>
      <c r="P52" s="193">
        <v>8</v>
      </c>
      <c r="Q52" s="193">
        <v>8</v>
      </c>
      <c r="R52" s="193">
        <v>8</v>
      </c>
      <c r="S52" s="193">
        <v>8</v>
      </c>
      <c r="T52" s="193">
        <v>8</v>
      </c>
      <c r="U52" s="193">
        <v>8</v>
      </c>
      <c r="V52" s="193"/>
      <c r="W52" s="193">
        <v>8</v>
      </c>
      <c r="X52" s="193">
        <v>8</v>
      </c>
      <c r="Y52" s="193">
        <v>8</v>
      </c>
      <c r="Z52" s="193">
        <v>8</v>
      </c>
      <c r="AA52" s="193">
        <v>8</v>
      </c>
      <c r="AB52" s="193">
        <v>8</v>
      </c>
      <c r="AC52" s="193"/>
      <c r="AD52" s="193">
        <v>8</v>
      </c>
      <c r="AE52" s="193">
        <v>8</v>
      </c>
      <c r="AF52" s="193">
        <v>8</v>
      </c>
      <c r="AG52" s="193">
        <v>8</v>
      </c>
      <c r="AH52" s="193">
        <v>8</v>
      </c>
      <c r="AI52" s="193">
        <v>8</v>
      </c>
      <c r="AJ52" s="193"/>
      <c r="AK52" s="378">
        <f t="shared" ref="AK52" si="17">((SUM(F52:AJ52))/8)-(SUMIF($F$6:$AJ$6,"C.Nhật",F52:AJ52)/8)</f>
        <v>25</v>
      </c>
      <c r="AL52" s="378">
        <f t="shared" ref="AL52" si="18">SUM(F53:AJ53)/8*1.5</f>
        <v>0</v>
      </c>
      <c r="AM52" s="380">
        <f t="shared" ref="AM52" si="19">SUMIF($F$6:$AJ$6,"C.Nhật",$F52:$AJ53)/8*2</f>
        <v>0</v>
      </c>
      <c r="AN52" s="382">
        <f t="shared" si="16"/>
        <v>25</v>
      </c>
      <c r="AO52" s="404">
        <v>0</v>
      </c>
      <c r="AP52" s="398"/>
      <c r="AQ52" s="398"/>
      <c r="AR52" s="398"/>
      <c r="AS52" s="396"/>
      <c r="AT52" s="287"/>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287"/>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 t="shared" ref="A54" si="20">A52+1</f>
        <v>3</v>
      </c>
      <c r="B54" s="388" t="s">
        <v>82</v>
      </c>
      <c r="C54" s="374" t="str">
        <f>VLOOKUP(B54,DS,2,0)</f>
        <v>Võ Uyên Phương</v>
      </c>
      <c r="D54" s="376" t="str">
        <f>VLOOKUP(B54,DS,3,0)</f>
        <v>LĐ- TL</v>
      </c>
      <c r="E54" s="79" t="s">
        <v>33</v>
      </c>
      <c r="F54" s="193" t="s">
        <v>193</v>
      </c>
      <c r="G54" s="193">
        <v>8</v>
      </c>
      <c r="H54" s="193"/>
      <c r="I54" s="193">
        <v>8</v>
      </c>
      <c r="J54" s="193">
        <v>8</v>
      </c>
      <c r="K54" s="193">
        <v>8</v>
      </c>
      <c r="L54" s="193">
        <v>8</v>
      </c>
      <c r="M54" s="193">
        <v>8</v>
      </c>
      <c r="N54" s="193">
        <v>8</v>
      </c>
      <c r="O54" s="193"/>
      <c r="P54" s="193">
        <v>8</v>
      </c>
      <c r="Q54" s="193">
        <v>8</v>
      </c>
      <c r="R54" s="193">
        <v>8</v>
      </c>
      <c r="S54" s="193">
        <v>8</v>
      </c>
      <c r="T54" s="193">
        <v>8</v>
      </c>
      <c r="U54" s="193">
        <v>8</v>
      </c>
      <c r="V54" s="193"/>
      <c r="W54" s="193">
        <v>8</v>
      </c>
      <c r="X54" s="193">
        <v>8</v>
      </c>
      <c r="Y54" s="193">
        <v>8</v>
      </c>
      <c r="Z54" s="193">
        <v>8</v>
      </c>
      <c r="AA54" s="193">
        <v>8</v>
      </c>
      <c r="AB54" s="193">
        <v>8</v>
      </c>
      <c r="AC54" s="193"/>
      <c r="AD54" s="193">
        <v>8</v>
      </c>
      <c r="AE54" s="193">
        <v>8</v>
      </c>
      <c r="AF54" s="193">
        <v>8</v>
      </c>
      <c r="AG54" s="193">
        <v>8</v>
      </c>
      <c r="AH54" s="193">
        <v>8</v>
      </c>
      <c r="AI54" s="193">
        <v>8</v>
      </c>
      <c r="AJ54" s="193"/>
      <c r="AK54" s="378">
        <f t="shared" ref="AK54" si="21">((SUM(F54:AJ54))/8)-(SUMIF($F$6:$AJ$6,"C.Nhật",F54:AJ54)/8)</f>
        <v>25</v>
      </c>
      <c r="AL54" s="378">
        <f t="shared" ref="AL54" si="22">SUM(F55:AJ55)/8*1.5</f>
        <v>0</v>
      </c>
      <c r="AM54" s="380">
        <f t="shared" ref="AM54" si="23">SUMIF($F$6:$AJ$6,"C.Nhật",$F54:$AJ55)/8*2</f>
        <v>0</v>
      </c>
      <c r="AN54" s="382">
        <f t="shared" si="16"/>
        <v>25</v>
      </c>
      <c r="AO54" s="404">
        <v>0</v>
      </c>
      <c r="AP54" s="398"/>
      <c r="AQ54" s="398"/>
      <c r="AR54" s="398"/>
      <c r="AS54" s="396"/>
      <c r="AT54" s="287"/>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287"/>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 t="shared" ref="A56:A62" si="24">A54+1</f>
        <v>4</v>
      </c>
      <c r="B56" s="388" t="s">
        <v>85</v>
      </c>
      <c r="C56" s="374" t="str">
        <f>VLOOKUP(B56,DS,2,0)</f>
        <v>Lê Nguyễn Huy Cường</v>
      </c>
      <c r="D56" s="376" t="str">
        <f>VLOOKUP(B56,DS,3,0)</f>
        <v>XNK</v>
      </c>
      <c r="E56" s="79" t="s">
        <v>33</v>
      </c>
      <c r="F56" s="193" t="s">
        <v>193</v>
      </c>
      <c r="G56" s="193">
        <v>8</v>
      </c>
      <c r="H56" s="193"/>
      <c r="I56" s="193">
        <v>8</v>
      </c>
      <c r="J56" s="193">
        <v>8</v>
      </c>
      <c r="K56" s="193">
        <v>8</v>
      </c>
      <c r="L56" s="193">
        <v>8</v>
      </c>
      <c r="M56" s="193">
        <v>8</v>
      </c>
      <c r="N56" s="193">
        <v>8</v>
      </c>
      <c r="O56" s="193"/>
      <c r="P56" s="193">
        <v>8</v>
      </c>
      <c r="Q56" s="193">
        <v>8</v>
      </c>
      <c r="R56" s="193">
        <v>8</v>
      </c>
      <c r="S56" s="193">
        <v>8</v>
      </c>
      <c r="T56" s="193">
        <v>8</v>
      </c>
      <c r="U56" s="193">
        <v>8</v>
      </c>
      <c r="V56" s="193"/>
      <c r="W56" s="193">
        <v>8</v>
      </c>
      <c r="X56" s="193">
        <v>8</v>
      </c>
      <c r="Y56" s="193">
        <v>8</v>
      </c>
      <c r="Z56" s="193">
        <v>8</v>
      </c>
      <c r="AA56" s="193">
        <v>8</v>
      </c>
      <c r="AB56" s="193">
        <v>8</v>
      </c>
      <c r="AC56" s="193"/>
      <c r="AD56" s="193">
        <v>8</v>
      </c>
      <c r="AE56" s="193">
        <v>8</v>
      </c>
      <c r="AF56" s="193">
        <v>8</v>
      </c>
      <c r="AG56" s="193">
        <v>8</v>
      </c>
      <c r="AH56" s="193">
        <v>8</v>
      </c>
      <c r="AI56" s="193">
        <v>8</v>
      </c>
      <c r="AJ56" s="193"/>
      <c r="AK56" s="378">
        <f t="shared" ref="AK56" si="25">((SUM(F56:AJ56))/8)-(SUMIF($F$6:$AJ$6,"C.Nhật",F56:AJ56)/8)</f>
        <v>25</v>
      </c>
      <c r="AL56" s="378">
        <f t="shared" ref="AL56" si="26">SUM(F57:AJ57)/8*1.5</f>
        <v>0</v>
      </c>
      <c r="AM56" s="380">
        <f t="shared" ref="AM56" si="27">SUMIF($F$6:$AJ$6,"C.Nhật",$F56:$AJ57)/8*2</f>
        <v>0</v>
      </c>
      <c r="AN56" s="382">
        <f t="shared" si="16"/>
        <v>25</v>
      </c>
      <c r="AO56" s="404">
        <v>0</v>
      </c>
      <c r="AP56" s="398"/>
      <c r="AQ56" s="398"/>
      <c r="AR56" s="398"/>
      <c r="AS56" s="396"/>
      <c r="AT56" s="287"/>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287"/>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 t="shared" si="24"/>
        <v>5</v>
      </c>
      <c r="B58" s="388" t="s">
        <v>88</v>
      </c>
      <c r="C58" s="374" t="str">
        <f>VLOOKUP(B58,DS,2,0)</f>
        <v>Nguyễn Văn Bé Tư</v>
      </c>
      <c r="D58" s="376" t="str">
        <f>VLOOKUP(B58,DS,3,0)</f>
        <v>Tài xế</v>
      </c>
      <c r="E58" s="79" t="s">
        <v>33</v>
      </c>
      <c r="F58" s="193" t="s">
        <v>193</v>
      </c>
      <c r="G58" s="193">
        <v>8</v>
      </c>
      <c r="H58" s="193"/>
      <c r="I58" s="193">
        <v>8</v>
      </c>
      <c r="J58" s="193">
        <v>8</v>
      </c>
      <c r="K58" s="193">
        <v>8</v>
      </c>
      <c r="L58" s="193">
        <v>8</v>
      </c>
      <c r="M58" s="193">
        <v>8</v>
      </c>
      <c r="N58" s="193">
        <v>8</v>
      </c>
      <c r="O58" s="193"/>
      <c r="P58" s="193">
        <v>8</v>
      </c>
      <c r="Q58" s="193">
        <v>8</v>
      </c>
      <c r="R58" s="193">
        <v>8</v>
      </c>
      <c r="S58" s="193">
        <v>8</v>
      </c>
      <c r="T58" s="193">
        <v>8</v>
      </c>
      <c r="U58" s="193">
        <v>8</v>
      </c>
      <c r="V58" s="193"/>
      <c r="W58" s="193">
        <v>8</v>
      </c>
      <c r="X58" s="193">
        <v>8</v>
      </c>
      <c r="Y58" s="193">
        <v>8</v>
      </c>
      <c r="Z58" s="193">
        <v>8</v>
      </c>
      <c r="AA58" s="193">
        <v>8</v>
      </c>
      <c r="AB58" s="193">
        <v>8</v>
      </c>
      <c r="AC58" s="193"/>
      <c r="AD58" s="193">
        <v>8</v>
      </c>
      <c r="AE58" s="193">
        <v>8</v>
      </c>
      <c r="AF58" s="193">
        <v>8</v>
      </c>
      <c r="AG58" s="193">
        <v>8</v>
      </c>
      <c r="AH58" s="193">
        <v>8</v>
      </c>
      <c r="AI58" s="193">
        <v>8</v>
      </c>
      <c r="AJ58" s="193"/>
      <c r="AK58" s="378">
        <f t="shared" ref="AK58" si="28">((SUM(F58:AJ58))/8)-(SUMIF($F$6:$AJ$6,"C.Nhật",F58:AJ58)/8)</f>
        <v>25</v>
      </c>
      <c r="AL58" s="378">
        <f t="shared" ref="AL58" si="29">SUM(F59:AJ59)/8*1.5</f>
        <v>0</v>
      </c>
      <c r="AM58" s="380">
        <f t="shared" ref="AM58" si="30">SUMIF($F$6:$AJ$6,"C.Nhật",$F58:$AJ59)/8*2</f>
        <v>0</v>
      </c>
      <c r="AN58" s="382">
        <f t="shared" si="16"/>
        <v>25</v>
      </c>
      <c r="AO58" s="404">
        <v>0</v>
      </c>
      <c r="AP58" s="398"/>
      <c r="AQ58" s="398"/>
      <c r="AR58" s="398"/>
      <c r="AS58" s="396"/>
      <c r="AT58" s="287"/>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287"/>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si="24"/>
        <v>6</v>
      </c>
      <c r="B60" s="388" t="s">
        <v>89</v>
      </c>
      <c r="C60" s="374" t="str">
        <f>VLOOKUP(B60,DS,2,0)</f>
        <v>Dương Thanh Tuấn</v>
      </c>
      <c r="D60" s="376" t="str">
        <f>VLOOKUP(B60,DS,3,0)</f>
        <v>Nhân sự</v>
      </c>
      <c r="E60" s="79" t="s">
        <v>33</v>
      </c>
      <c r="F60" s="193" t="s">
        <v>193</v>
      </c>
      <c r="G60" s="193">
        <v>8</v>
      </c>
      <c r="H60" s="193"/>
      <c r="I60" s="193">
        <v>8</v>
      </c>
      <c r="J60" s="193">
        <v>8</v>
      </c>
      <c r="K60" s="193">
        <v>8</v>
      </c>
      <c r="L60" s="193">
        <v>8</v>
      </c>
      <c r="M60" s="193">
        <v>8</v>
      </c>
      <c r="N60" s="193">
        <v>8</v>
      </c>
      <c r="O60" s="193"/>
      <c r="P60" s="193">
        <v>8</v>
      </c>
      <c r="Q60" s="193">
        <v>8</v>
      </c>
      <c r="R60" s="193">
        <v>8</v>
      </c>
      <c r="S60" s="193">
        <v>8</v>
      </c>
      <c r="T60" s="193">
        <v>8</v>
      </c>
      <c r="U60" s="193">
        <v>8</v>
      </c>
      <c r="V60" s="193"/>
      <c r="W60" s="193">
        <v>8</v>
      </c>
      <c r="X60" s="193">
        <v>8</v>
      </c>
      <c r="Y60" s="193">
        <v>8</v>
      </c>
      <c r="Z60" s="193">
        <v>8</v>
      </c>
      <c r="AA60" s="193">
        <v>8</v>
      </c>
      <c r="AB60" s="193">
        <v>8</v>
      </c>
      <c r="AC60" s="193"/>
      <c r="AD60" s="193">
        <v>8</v>
      </c>
      <c r="AE60" s="193">
        <v>8</v>
      </c>
      <c r="AF60" s="193">
        <v>8</v>
      </c>
      <c r="AG60" s="193">
        <v>8</v>
      </c>
      <c r="AH60" s="193">
        <v>8</v>
      </c>
      <c r="AI60" s="193">
        <v>8</v>
      </c>
      <c r="AJ60" s="193"/>
      <c r="AK60" s="378">
        <f t="shared" ref="AK60" si="31">((SUM(F60:AJ60))/8)-(SUMIF($F$6:$AJ$6,"C.Nhật",F60:AJ60)/8)</f>
        <v>25</v>
      </c>
      <c r="AL60" s="378">
        <f t="shared" ref="AL60" si="32">SUM(F61:AJ61)/8*1.5</f>
        <v>0</v>
      </c>
      <c r="AM60" s="380">
        <f t="shared" ref="AM60:AM62" si="33">SUMIF($F$6:$AJ$6,"C.Nhật",$F60:$AJ61)/8*2</f>
        <v>0</v>
      </c>
      <c r="AN60" s="382">
        <f t="shared" si="16"/>
        <v>25</v>
      </c>
      <c r="AO60" s="404">
        <v>0</v>
      </c>
      <c r="AP60" s="398"/>
      <c r="AQ60" s="398"/>
      <c r="AR60" s="398"/>
      <c r="AS60" s="396"/>
      <c r="AT60" s="354"/>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354"/>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si="24"/>
        <v>7</v>
      </c>
      <c r="B62" s="388" t="s">
        <v>92</v>
      </c>
      <c r="C62" s="374" t="str">
        <f>VLOOKUP(B62,DS,2,0)</f>
        <v>Trần Văn Đoạn</v>
      </c>
      <c r="D62" s="376" t="str">
        <f>VLOOKUP(B62,DS,3,0)</f>
        <v>Tài xế</v>
      </c>
      <c r="E62" s="79" t="s">
        <v>33</v>
      </c>
      <c r="F62" s="193" t="s">
        <v>193</v>
      </c>
      <c r="G62" s="193">
        <v>8</v>
      </c>
      <c r="H62" s="193"/>
      <c r="I62" s="193">
        <v>8</v>
      </c>
      <c r="J62" s="193">
        <v>8</v>
      </c>
      <c r="K62" s="193">
        <v>8</v>
      </c>
      <c r="L62" s="193">
        <v>8</v>
      </c>
      <c r="M62" s="193">
        <v>8</v>
      </c>
      <c r="N62" s="193">
        <v>8</v>
      </c>
      <c r="O62" s="193"/>
      <c r="P62" s="193">
        <v>8</v>
      </c>
      <c r="Q62" s="193">
        <v>8</v>
      </c>
      <c r="R62" s="193">
        <v>8</v>
      </c>
      <c r="S62" s="193">
        <v>8</v>
      </c>
      <c r="T62" s="193">
        <v>8</v>
      </c>
      <c r="U62" s="193">
        <v>8</v>
      </c>
      <c r="V62" s="193"/>
      <c r="W62" s="193">
        <v>8</v>
      </c>
      <c r="X62" s="193">
        <v>8</v>
      </c>
      <c r="Y62" s="193">
        <v>8</v>
      </c>
      <c r="Z62" s="193">
        <v>8</v>
      </c>
      <c r="AA62" s="193">
        <v>8</v>
      </c>
      <c r="AB62" s="193">
        <v>8</v>
      </c>
      <c r="AC62" s="193"/>
      <c r="AD62" s="193">
        <v>8</v>
      </c>
      <c r="AE62" s="193">
        <v>8</v>
      </c>
      <c r="AF62" s="193">
        <v>8</v>
      </c>
      <c r="AG62" s="193">
        <v>8</v>
      </c>
      <c r="AH62" s="193">
        <v>8</v>
      </c>
      <c r="AI62" s="193">
        <v>8</v>
      </c>
      <c r="AJ62" s="193"/>
      <c r="AK62" s="378">
        <f t="shared" ref="AK62" si="34">((SUM(F62:AJ62))/8)-(SUMIF($F$6:$AJ$6,"C.Nhật",F62:AJ62)/8)</f>
        <v>25</v>
      </c>
      <c r="AL62" s="378">
        <f t="shared" ref="AL62" si="35">SUM(F63:AJ63)/8*1.5</f>
        <v>0</v>
      </c>
      <c r="AM62" s="380">
        <f t="shared" si="33"/>
        <v>0</v>
      </c>
      <c r="AN62" s="382">
        <f t="shared" si="16"/>
        <v>25</v>
      </c>
      <c r="AO62" s="404">
        <v>0</v>
      </c>
      <c r="AP62" s="398"/>
      <c r="AQ62" s="398"/>
      <c r="AR62" s="398"/>
      <c r="AS62" s="396"/>
      <c r="AT62" s="287"/>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287"/>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205" customFormat="1" ht="12.75">
      <c r="A64" s="195"/>
      <c r="B64" s="196"/>
      <c r="C64" s="197"/>
      <c r="D64" s="198"/>
      <c r="E64" s="197"/>
      <c r="F64" s="199"/>
      <c r="G64" s="199"/>
      <c r="H64" s="200"/>
      <c r="I64" s="200"/>
      <c r="J64" s="201"/>
      <c r="K64" s="199"/>
      <c r="L64" s="200"/>
      <c r="M64" s="199"/>
      <c r="N64" s="199"/>
      <c r="O64" s="199"/>
      <c r="P64" s="199"/>
      <c r="Q64" s="200"/>
      <c r="R64" s="199"/>
      <c r="S64" s="199"/>
      <c r="T64" s="201"/>
      <c r="U64" s="199"/>
      <c r="V64" s="199"/>
      <c r="W64" s="199"/>
      <c r="X64" s="196"/>
      <c r="Y64" s="199"/>
      <c r="Z64" s="199"/>
      <c r="AA64" s="199"/>
      <c r="AB64" s="199"/>
      <c r="AC64" s="199"/>
      <c r="AD64" s="200"/>
      <c r="AE64" s="199"/>
      <c r="AF64" s="199"/>
      <c r="AG64" s="199"/>
      <c r="AH64" s="199"/>
      <c r="AI64" s="199"/>
      <c r="AJ64" s="199"/>
      <c r="AK64" s="197"/>
      <c r="AL64" s="197"/>
      <c r="AM64" s="202"/>
      <c r="AN64" s="203"/>
      <c r="AO64" s="203"/>
      <c r="AP64" s="203"/>
      <c r="AQ64" s="203"/>
      <c r="AR64" s="203"/>
      <c r="AS64" s="197"/>
      <c r="AT64" s="204"/>
    </row>
    <row r="65" spans="1:46" s="205" customFormat="1" ht="12.75">
      <c r="A65" s="195"/>
      <c r="B65" s="196"/>
      <c r="C65" s="206" t="s">
        <v>14</v>
      </c>
      <c r="D65" s="198"/>
      <c r="E65" s="197"/>
      <c r="F65" s="199"/>
      <c r="G65" s="199"/>
      <c r="H65" s="200"/>
      <c r="I65" s="200"/>
      <c r="J65" s="201"/>
      <c r="K65" s="199"/>
      <c r="L65" s="200"/>
      <c r="M65" s="199"/>
      <c r="N65" s="199"/>
      <c r="O65" s="199"/>
      <c r="P65" s="199"/>
      <c r="Q65" s="200"/>
      <c r="R65" s="199"/>
      <c r="S65" s="199"/>
      <c r="T65" s="201"/>
      <c r="U65" s="199"/>
      <c r="V65" s="199"/>
      <c r="W65" s="199"/>
      <c r="X65" s="196"/>
      <c r="Y65" s="199"/>
      <c r="Z65" s="199"/>
      <c r="AA65" s="199"/>
      <c r="AB65" s="199"/>
      <c r="AC65" s="199"/>
      <c r="AD65" s="200"/>
      <c r="AE65" s="199"/>
      <c r="AF65" s="199"/>
      <c r="AG65" s="199"/>
      <c r="AH65" s="199"/>
      <c r="AI65" s="199"/>
      <c r="AJ65" s="199"/>
      <c r="AK65" s="197"/>
      <c r="AL65" s="197"/>
      <c r="AM65" s="202"/>
      <c r="AN65" s="203"/>
      <c r="AO65" s="203"/>
      <c r="AP65" s="203"/>
      <c r="AQ65" s="203"/>
      <c r="AR65" s="203"/>
      <c r="AS65" s="197"/>
      <c r="AT65" s="204"/>
    </row>
    <row r="66" spans="1:46" s="205" customFormat="1" ht="12.75">
      <c r="A66" s="207"/>
      <c r="B66" s="207"/>
      <c r="C66" s="197"/>
      <c r="D66" s="198"/>
      <c r="E66" s="197"/>
      <c r="F66" s="199"/>
      <c r="G66" s="199"/>
      <c r="H66" s="208"/>
      <c r="I66" s="208"/>
      <c r="J66" s="208"/>
      <c r="K66" s="199"/>
      <c r="L66" s="208"/>
      <c r="M66" s="199"/>
      <c r="N66" s="199"/>
      <c r="O66" s="199"/>
      <c r="P66" s="199"/>
      <c r="Q66" s="199"/>
      <c r="R66" s="199"/>
      <c r="S66" s="199"/>
      <c r="T66" s="199"/>
      <c r="U66" s="199"/>
      <c r="V66" s="199"/>
      <c r="W66" s="199"/>
      <c r="X66" s="199"/>
      <c r="Y66" s="199"/>
      <c r="Z66" s="199"/>
      <c r="AA66" s="199"/>
      <c r="AB66" s="199"/>
      <c r="AC66" s="199"/>
      <c r="AD66" s="208"/>
      <c r="AE66" s="199"/>
      <c r="AF66" s="199"/>
      <c r="AG66" s="199"/>
      <c r="AH66" s="199"/>
      <c r="AI66" s="199"/>
      <c r="AJ66" s="199"/>
      <c r="AK66" s="197"/>
      <c r="AL66" s="197"/>
      <c r="AM66" s="202"/>
      <c r="AN66" s="209"/>
      <c r="AO66" s="209"/>
      <c r="AP66" s="209"/>
      <c r="AQ66" s="209"/>
      <c r="AR66" s="209"/>
      <c r="AS66" s="197"/>
      <c r="AT66" s="204"/>
    </row>
    <row r="67" spans="1:46" s="210" customFormat="1" ht="15" customHeight="1">
      <c r="A67" s="207"/>
      <c r="B67" s="207"/>
      <c r="C67" s="197"/>
      <c r="D67" s="198"/>
      <c r="E67" s="197"/>
      <c r="F67" s="199"/>
      <c r="G67" s="199"/>
      <c r="H67" s="208"/>
      <c r="I67" s="208"/>
      <c r="J67" s="208"/>
      <c r="K67" s="199"/>
      <c r="L67" s="208"/>
      <c r="M67" s="199"/>
      <c r="N67" s="199"/>
      <c r="O67" s="199"/>
      <c r="P67" s="199"/>
      <c r="Q67" s="199"/>
      <c r="R67" s="199"/>
      <c r="S67" s="199"/>
      <c r="T67" s="199"/>
      <c r="U67" s="199"/>
      <c r="V67" s="199"/>
      <c r="W67" s="199"/>
      <c r="X67" s="199"/>
      <c r="Y67" s="199"/>
      <c r="Z67" s="199"/>
      <c r="AA67" s="199"/>
      <c r="AB67" s="199"/>
      <c r="AC67" s="199"/>
      <c r="AD67" s="208"/>
      <c r="AE67" s="199"/>
      <c r="AF67" s="199"/>
      <c r="AG67" s="199"/>
      <c r="AH67" s="199"/>
      <c r="AI67" s="199"/>
      <c r="AJ67" s="199"/>
      <c r="AK67" s="197"/>
      <c r="AL67" s="197"/>
      <c r="AM67" s="202"/>
      <c r="AN67" s="209"/>
      <c r="AO67" s="209"/>
      <c r="AP67" s="209"/>
      <c r="AQ67" s="209"/>
      <c r="AR67" s="209"/>
      <c r="AS67" s="197"/>
      <c r="AT67" s="197"/>
    </row>
    <row r="68" spans="1:46" s="210" customFormat="1" ht="11.2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197"/>
    </row>
    <row r="69" spans="1:46" s="210" customFormat="1" ht="11.25">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46" s="210" customFormat="1" ht="11.25">
      <c r="A70" s="206"/>
      <c r="B70" s="206"/>
      <c r="C70" s="195"/>
      <c r="D70" s="211"/>
      <c r="E70" s="212"/>
      <c r="F70" s="201"/>
      <c r="G70" s="213"/>
      <c r="H70" s="200"/>
      <c r="I70" s="200"/>
      <c r="J70" s="200"/>
      <c r="K70" s="213"/>
      <c r="L70" s="200"/>
      <c r="M70" s="213"/>
      <c r="N70" s="213"/>
      <c r="O70" s="213"/>
      <c r="P70" s="213"/>
      <c r="Q70" s="200"/>
      <c r="R70" s="201"/>
      <c r="S70" s="213"/>
      <c r="T70" s="213"/>
      <c r="U70" s="200"/>
      <c r="V70" s="213"/>
      <c r="W70" s="213"/>
      <c r="X70" s="200"/>
      <c r="Y70" s="213"/>
      <c r="Z70" s="213"/>
      <c r="AA70" s="213"/>
      <c r="AB70" s="213"/>
      <c r="AC70" s="213"/>
      <c r="AD70" s="200"/>
      <c r="AE70" s="213"/>
      <c r="AF70" s="213"/>
      <c r="AG70" s="213"/>
      <c r="AH70" s="213"/>
      <c r="AI70" s="213"/>
      <c r="AJ70" s="213"/>
      <c r="AK70" s="212"/>
      <c r="AM70" s="214"/>
      <c r="AN70" s="206"/>
      <c r="AO70" s="206"/>
      <c r="AP70" s="206"/>
      <c r="AQ70" s="206"/>
      <c r="AR70" s="206"/>
      <c r="AS70" s="195"/>
      <c r="AT70" s="197"/>
    </row>
    <row r="71" spans="1:46" s="210" customFormat="1" ht="12.75">
      <c r="A71" s="171"/>
      <c r="B71" s="171" t="s">
        <v>0</v>
      </c>
      <c r="C71" s="171"/>
      <c r="D71" s="215"/>
      <c r="E71" s="171"/>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7"/>
      <c r="AI71" s="217"/>
      <c r="AJ71" s="217"/>
      <c r="AK71" s="171"/>
      <c r="AL71" s="171"/>
      <c r="AM71" s="218"/>
      <c r="AN71" s="171"/>
      <c r="AO71" s="171"/>
      <c r="AP71" s="171"/>
      <c r="AQ71" s="171"/>
      <c r="AR71" s="171"/>
      <c r="AS71" s="171"/>
      <c r="AT71" s="197"/>
    </row>
    <row r="72" spans="1:46" s="210" customFormat="1" ht="12.75">
      <c r="A72" s="171"/>
      <c r="B72" s="171"/>
      <c r="C72" s="171" t="s">
        <v>48</v>
      </c>
      <c r="D72" s="215"/>
      <c r="E72" s="171"/>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7"/>
      <c r="AI72" s="217"/>
      <c r="AJ72" s="217"/>
      <c r="AK72" s="171"/>
      <c r="AL72" s="171"/>
      <c r="AM72" s="218"/>
      <c r="AN72" s="171"/>
      <c r="AO72" s="171"/>
      <c r="AP72" s="171"/>
      <c r="AQ72" s="171"/>
      <c r="AR72" s="171"/>
      <c r="AS72" s="171"/>
      <c r="AT72" s="195"/>
    </row>
    <row r="73" spans="1:46" s="171" customFormat="1" ht="15" customHeight="1">
      <c r="C73" s="171" t="s">
        <v>49</v>
      </c>
      <c r="D73" s="215"/>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M73" s="218"/>
    </row>
    <row r="74" spans="1:46" s="171" customFormat="1" ht="15" customHeight="1">
      <c r="C74" s="171" t="s">
        <v>50</v>
      </c>
      <c r="D74" s="215"/>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M74" s="218"/>
    </row>
    <row r="75" spans="1:46" s="171" customFormat="1" ht="15" customHeight="1">
      <c r="C75" s="171" t="s">
        <v>51</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46" s="171" customFormat="1" ht="15" customHeight="1">
      <c r="C76" s="171" t="s">
        <v>52</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46" s="171" customFormat="1" ht="15" customHeight="1">
      <c r="C77" s="171" t="s">
        <v>53</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46" s="171" customFormat="1" ht="15" customHeight="1">
      <c r="C78" s="171" t="s">
        <v>54</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46" s="171" customFormat="1" ht="15" customHeight="1">
      <c r="C79" s="171" t="s">
        <v>55</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46" s="171" customFormat="1" ht="15" customHeight="1">
      <c r="C80" s="171" t="s">
        <v>56</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6" spans="1:90" ht="20.25">
      <c r="A86" s="161" t="str">
        <f>$A$1</f>
        <v>Công ty TNHH Hải sản An Lạc</v>
      </c>
      <c r="B86" s="64"/>
      <c r="C86" s="64"/>
      <c r="D86" s="68"/>
      <c r="E86" s="64"/>
      <c r="F86" s="68"/>
      <c r="G86" s="68"/>
      <c r="H86" s="68"/>
      <c r="I86" s="68"/>
      <c r="J86" s="68"/>
      <c r="K86" s="139"/>
      <c r="L86" s="139"/>
      <c r="M86" s="139"/>
      <c r="N86" s="139"/>
      <c r="O86" s="139"/>
      <c r="P86" s="139"/>
      <c r="Q86" s="139"/>
      <c r="R86" s="139"/>
      <c r="S86" s="66" t="str">
        <f>S1</f>
        <v>BẢNG CHẤM CÔNG THÁNG 05 NĂM 2015</v>
      </c>
      <c r="T86" s="139"/>
      <c r="U86" s="139"/>
      <c r="V86" s="139"/>
      <c r="W86" s="139"/>
      <c r="X86" s="139"/>
      <c r="Y86" s="139"/>
      <c r="Z86" s="139"/>
      <c r="AA86" s="139"/>
      <c r="AB86" s="139"/>
      <c r="AC86" s="139"/>
      <c r="AD86" s="139"/>
      <c r="AE86" s="139"/>
      <c r="AF86" s="139"/>
      <c r="AG86" s="139"/>
      <c r="AH86" s="139"/>
      <c r="AI86" s="139"/>
      <c r="AJ86" s="139"/>
      <c r="AK86" s="65"/>
      <c r="AL86" s="65"/>
      <c r="AM86" s="411" t="s">
        <v>154</v>
      </c>
      <c r="AN86" s="412"/>
      <c r="AO86" s="412"/>
      <c r="AP86" s="412"/>
      <c r="AQ86" s="412"/>
      <c r="AR86" s="412"/>
      <c r="AS86" s="413"/>
      <c r="AT86" s="67"/>
    </row>
    <row r="87" spans="1:90" ht="20.25">
      <c r="A87" s="161" t="str">
        <f>$A$2</f>
        <v>Địa chỉ: Lô A14, đường 4A, KCN Hải Sơn, Đức Hòa, Long An</v>
      </c>
      <c r="B87" s="68"/>
      <c r="C87" s="68"/>
      <c r="D87" s="68"/>
      <c r="E87" s="68"/>
      <c r="F87" s="68"/>
      <c r="G87" s="68"/>
      <c r="H87" s="68"/>
      <c r="I87" s="68"/>
      <c r="J87" s="68"/>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65"/>
      <c r="AL87" s="65"/>
      <c r="AM87" s="114"/>
      <c r="AN87" s="69"/>
      <c r="AO87" s="69"/>
      <c r="AP87" s="69"/>
      <c r="AQ87" s="69"/>
      <c r="AR87" s="69"/>
      <c r="AS87" s="113"/>
      <c r="AT87" s="113"/>
    </row>
    <row r="88" spans="1:90" ht="21" customHeight="1">
      <c r="A88" s="161" t="str">
        <f>$A$3</f>
        <v>MST: 1100878093</v>
      </c>
      <c r="B88" s="70"/>
      <c r="C88" s="70"/>
      <c r="D88" s="71"/>
      <c r="E88" s="71"/>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65"/>
      <c r="AL88" s="65"/>
      <c r="AM88" s="114"/>
      <c r="AN88" s="67"/>
      <c r="AO88" s="67"/>
      <c r="AP88" s="67"/>
      <c r="AQ88" s="67"/>
      <c r="AR88" s="67"/>
      <c r="AS88" s="72"/>
      <c r="AT88" s="72"/>
    </row>
    <row r="89" spans="1:90" ht="14.25" customHeight="1">
      <c r="A89" s="73"/>
      <c r="B89" s="73"/>
      <c r="C89" s="149"/>
      <c r="D89" s="74"/>
      <c r="E89" s="75">
        <f>$E$4</f>
        <v>42125</v>
      </c>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7"/>
      <c r="AI89" s="77"/>
      <c r="AJ89" s="77"/>
      <c r="AK89" s="73"/>
      <c r="AL89" s="73"/>
      <c r="AM89" s="115"/>
      <c r="AN89" s="73"/>
      <c r="AO89" s="73"/>
      <c r="AP89" s="73"/>
      <c r="AQ89" s="73"/>
      <c r="AR89" s="73"/>
      <c r="AS89" s="73"/>
      <c r="AT89" s="120"/>
    </row>
    <row r="90" spans="1:90" s="78" customFormat="1" ht="18.75" customHeight="1">
      <c r="A90" s="406" t="s">
        <v>29</v>
      </c>
      <c r="B90" s="406" t="s">
        <v>3</v>
      </c>
      <c r="C90" s="406" t="s">
        <v>1</v>
      </c>
      <c r="D90" s="402" t="s">
        <v>30</v>
      </c>
      <c r="E90" s="406" t="s">
        <v>31</v>
      </c>
      <c r="F90" s="137">
        <f>+E89</f>
        <v>42125</v>
      </c>
      <c r="G90" s="137">
        <f t="shared" ref="G90:AJ90" si="36">F90+1</f>
        <v>42126</v>
      </c>
      <c r="H90" s="137">
        <f t="shared" si="36"/>
        <v>42127</v>
      </c>
      <c r="I90" s="137">
        <f t="shared" si="36"/>
        <v>42128</v>
      </c>
      <c r="J90" s="137">
        <f t="shared" si="36"/>
        <v>42129</v>
      </c>
      <c r="K90" s="137">
        <f t="shared" si="36"/>
        <v>42130</v>
      </c>
      <c r="L90" s="137">
        <f t="shared" si="36"/>
        <v>42131</v>
      </c>
      <c r="M90" s="137">
        <f t="shared" si="36"/>
        <v>42132</v>
      </c>
      <c r="N90" s="137">
        <f t="shared" si="36"/>
        <v>42133</v>
      </c>
      <c r="O90" s="137">
        <f t="shared" si="36"/>
        <v>42134</v>
      </c>
      <c r="P90" s="137">
        <f t="shared" si="36"/>
        <v>42135</v>
      </c>
      <c r="Q90" s="137">
        <f t="shared" si="36"/>
        <v>42136</v>
      </c>
      <c r="R90" s="137">
        <f t="shared" si="36"/>
        <v>42137</v>
      </c>
      <c r="S90" s="137">
        <f t="shared" si="36"/>
        <v>42138</v>
      </c>
      <c r="T90" s="137">
        <f t="shared" si="36"/>
        <v>42139</v>
      </c>
      <c r="U90" s="137">
        <f t="shared" si="36"/>
        <v>42140</v>
      </c>
      <c r="V90" s="137">
        <f t="shared" si="36"/>
        <v>42141</v>
      </c>
      <c r="W90" s="137">
        <f t="shared" si="36"/>
        <v>42142</v>
      </c>
      <c r="X90" s="137">
        <f t="shared" si="36"/>
        <v>42143</v>
      </c>
      <c r="Y90" s="137">
        <f t="shared" si="36"/>
        <v>42144</v>
      </c>
      <c r="Z90" s="137">
        <f t="shared" si="36"/>
        <v>42145</v>
      </c>
      <c r="AA90" s="137">
        <f t="shared" si="36"/>
        <v>42146</v>
      </c>
      <c r="AB90" s="137">
        <f t="shared" si="36"/>
        <v>42147</v>
      </c>
      <c r="AC90" s="137">
        <f t="shared" si="36"/>
        <v>42148</v>
      </c>
      <c r="AD90" s="137">
        <f t="shared" si="36"/>
        <v>42149</v>
      </c>
      <c r="AE90" s="137">
        <f t="shared" si="36"/>
        <v>42150</v>
      </c>
      <c r="AF90" s="137">
        <f t="shared" si="36"/>
        <v>42151</v>
      </c>
      <c r="AG90" s="137">
        <f t="shared" si="36"/>
        <v>42152</v>
      </c>
      <c r="AH90" s="137">
        <f>AG90+1</f>
        <v>42153</v>
      </c>
      <c r="AI90" s="137">
        <f t="shared" si="36"/>
        <v>42154</v>
      </c>
      <c r="AJ90" s="137">
        <f t="shared" si="36"/>
        <v>42155</v>
      </c>
      <c r="AK90" s="408" t="s">
        <v>15</v>
      </c>
      <c r="AL90" s="409"/>
      <c r="AM90" s="410"/>
      <c r="AN90" s="400" t="s">
        <v>47</v>
      </c>
      <c r="AO90" s="400" t="s">
        <v>43</v>
      </c>
      <c r="AP90" s="400" t="s">
        <v>44</v>
      </c>
      <c r="AQ90" s="400" t="s">
        <v>45</v>
      </c>
      <c r="AR90" s="400" t="s">
        <v>46</v>
      </c>
      <c r="AS90" s="402" t="s">
        <v>11</v>
      </c>
      <c r="AT90" s="395"/>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s="78" customFormat="1" ht="47.25" customHeight="1">
      <c r="A91" s="403"/>
      <c r="B91" s="403"/>
      <c r="C91" s="403"/>
      <c r="D91" s="403"/>
      <c r="E91" s="407"/>
      <c r="F91" s="138" t="str">
        <f>CHOOSE(WEEKDAY(F90),"C.Nhật","T.Hai","T.Ba","T.Tư","T.Năm","T.Sáu","T.Bảy")</f>
        <v>T.Sáu</v>
      </c>
      <c r="G91" s="138" t="str">
        <f t="shared" ref="G91:AJ91" si="37">CHOOSE(WEEKDAY(G90),"C.Nhật","T.Hai","T.Ba","T.Tư","T.Năm","T.Sáu","T.Bảy")</f>
        <v>T.Bảy</v>
      </c>
      <c r="H91" s="138" t="str">
        <f t="shared" si="37"/>
        <v>C.Nhật</v>
      </c>
      <c r="I91" s="138" t="str">
        <f t="shared" si="37"/>
        <v>T.Hai</v>
      </c>
      <c r="J91" s="138" t="str">
        <f t="shared" si="37"/>
        <v>T.Ba</v>
      </c>
      <c r="K91" s="138" t="str">
        <f t="shared" si="37"/>
        <v>T.Tư</v>
      </c>
      <c r="L91" s="138" t="str">
        <f t="shared" si="37"/>
        <v>T.Năm</v>
      </c>
      <c r="M91" s="138" t="str">
        <f t="shared" si="37"/>
        <v>T.Sáu</v>
      </c>
      <c r="N91" s="138" t="str">
        <f t="shared" si="37"/>
        <v>T.Bảy</v>
      </c>
      <c r="O91" s="138" t="str">
        <f t="shared" si="37"/>
        <v>C.Nhật</v>
      </c>
      <c r="P91" s="138" t="str">
        <f t="shared" si="37"/>
        <v>T.Hai</v>
      </c>
      <c r="Q91" s="138" t="str">
        <f t="shared" si="37"/>
        <v>T.Ba</v>
      </c>
      <c r="R91" s="138" t="str">
        <f t="shared" si="37"/>
        <v>T.Tư</v>
      </c>
      <c r="S91" s="138" t="str">
        <f t="shared" si="37"/>
        <v>T.Năm</v>
      </c>
      <c r="T91" s="138" t="str">
        <f t="shared" si="37"/>
        <v>T.Sáu</v>
      </c>
      <c r="U91" s="138" t="str">
        <f t="shared" si="37"/>
        <v>T.Bảy</v>
      </c>
      <c r="V91" s="138" t="str">
        <f t="shared" si="37"/>
        <v>C.Nhật</v>
      </c>
      <c r="W91" s="138" t="str">
        <f t="shared" si="37"/>
        <v>T.Hai</v>
      </c>
      <c r="X91" s="138" t="str">
        <f t="shared" si="37"/>
        <v>T.Ba</v>
      </c>
      <c r="Y91" s="138" t="str">
        <f t="shared" si="37"/>
        <v>T.Tư</v>
      </c>
      <c r="Z91" s="138" t="str">
        <f t="shared" si="37"/>
        <v>T.Năm</v>
      </c>
      <c r="AA91" s="138" t="str">
        <f t="shared" si="37"/>
        <v>T.Sáu</v>
      </c>
      <c r="AB91" s="138" t="str">
        <f t="shared" si="37"/>
        <v>T.Bảy</v>
      </c>
      <c r="AC91" s="138" t="str">
        <f t="shared" si="37"/>
        <v>C.Nhật</v>
      </c>
      <c r="AD91" s="138" t="str">
        <f t="shared" si="37"/>
        <v>T.Hai</v>
      </c>
      <c r="AE91" s="138" t="str">
        <f t="shared" si="37"/>
        <v>T.Ba</v>
      </c>
      <c r="AF91" s="138" t="str">
        <f t="shared" si="37"/>
        <v>T.Tư</v>
      </c>
      <c r="AG91" s="138" t="str">
        <f t="shared" si="37"/>
        <v>T.Năm</v>
      </c>
      <c r="AH91" s="138" t="str">
        <f t="shared" si="37"/>
        <v>T.Sáu</v>
      </c>
      <c r="AI91" s="138" t="str">
        <f t="shared" si="37"/>
        <v>T.Bảy</v>
      </c>
      <c r="AJ91" s="138" t="str">
        <f t="shared" si="37"/>
        <v>C.Nhật</v>
      </c>
      <c r="AK91" s="112" t="s">
        <v>16</v>
      </c>
      <c r="AL91" s="112" t="s">
        <v>32</v>
      </c>
      <c r="AM91" s="116" t="s">
        <v>17</v>
      </c>
      <c r="AN91" s="401"/>
      <c r="AO91" s="401"/>
      <c r="AP91" s="401"/>
      <c r="AQ91" s="401"/>
      <c r="AR91" s="401"/>
      <c r="AS91" s="403"/>
      <c r="AT91" s="395"/>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s="78" customFormat="1" ht="12.75" customHeight="1">
      <c r="A92" s="151">
        <v>1</v>
      </c>
      <c r="B92" s="151">
        <v>2</v>
      </c>
      <c r="C92" s="151">
        <v>3</v>
      </c>
      <c r="D92" s="151">
        <v>4</v>
      </c>
      <c r="E92" s="151">
        <v>5</v>
      </c>
      <c r="F92" s="151">
        <v>6</v>
      </c>
      <c r="G92" s="151">
        <v>7</v>
      </c>
      <c r="H92" s="151">
        <v>8</v>
      </c>
      <c r="I92" s="151">
        <v>9</v>
      </c>
      <c r="J92" s="151">
        <v>10</v>
      </c>
      <c r="K92" s="151">
        <v>11</v>
      </c>
      <c r="L92" s="151">
        <v>12</v>
      </c>
      <c r="M92" s="151">
        <v>13</v>
      </c>
      <c r="N92" s="151">
        <v>14</v>
      </c>
      <c r="O92" s="151">
        <v>15</v>
      </c>
      <c r="P92" s="151">
        <v>16</v>
      </c>
      <c r="Q92" s="151">
        <v>17</v>
      </c>
      <c r="R92" s="151">
        <v>18</v>
      </c>
      <c r="S92" s="151">
        <v>19</v>
      </c>
      <c r="T92" s="151">
        <v>20</v>
      </c>
      <c r="U92" s="151">
        <v>21</v>
      </c>
      <c r="V92" s="151">
        <v>22</v>
      </c>
      <c r="W92" s="151">
        <v>23</v>
      </c>
      <c r="X92" s="151">
        <v>24</v>
      </c>
      <c r="Y92" s="151">
        <v>25</v>
      </c>
      <c r="Z92" s="151">
        <v>26</v>
      </c>
      <c r="AA92" s="151">
        <v>27</v>
      </c>
      <c r="AB92" s="151">
        <v>28</v>
      </c>
      <c r="AC92" s="151">
        <v>29</v>
      </c>
      <c r="AD92" s="151">
        <v>30</v>
      </c>
      <c r="AE92" s="151">
        <v>31</v>
      </c>
      <c r="AF92" s="151">
        <v>32</v>
      </c>
      <c r="AG92" s="151">
        <v>33</v>
      </c>
      <c r="AH92" s="151">
        <v>34</v>
      </c>
      <c r="AI92" s="151">
        <v>35</v>
      </c>
      <c r="AJ92" s="151">
        <v>36</v>
      </c>
      <c r="AK92" s="151">
        <v>37</v>
      </c>
      <c r="AL92" s="151">
        <v>38</v>
      </c>
      <c r="AM92" s="151">
        <v>39</v>
      </c>
      <c r="AN92" s="151">
        <v>40</v>
      </c>
      <c r="AO92" s="151">
        <v>41</v>
      </c>
      <c r="AP92" s="151">
        <v>42</v>
      </c>
      <c r="AQ92" s="151">
        <v>43</v>
      </c>
      <c r="AR92" s="151">
        <v>44</v>
      </c>
      <c r="AS92" s="151">
        <v>45</v>
      </c>
      <c r="AT92" s="286"/>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18" customHeight="1">
      <c r="A93" s="386">
        <v>1</v>
      </c>
      <c r="B93" s="386" t="s">
        <v>96</v>
      </c>
      <c r="C93" s="374" t="str">
        <f>VLOOKUP(B93,DS,2,0)</f>
        <v xml:space="preserve"> Lâm Thị Mộng Kiều </v>
      </c>
      <c r="D93" s="376" t="str">
        <f>VLOOKUP(B93,DS,3,0)</f>
        <v>Công nhân</v>
      </c>
      <c r="E93" s="79" t="s">
        <v>33</v>
      </c>
      <c r="F93" s="193" t="s">
        <v>193</v>
      </c>
      <c r="G93" s="193">
        <v>8</v>
      </c>
      <c r="H93" s="193"/>
      <c r="I93" s="193">
        <v>8</v>
      </c>
      <c r="J93" s="193">
        <v>8</v>
      </c>
      <c r="K93" s="193">
        <v>8</v>
      </c>
      <c r="L93" s="193">
        <v>8</v>
      </c>
      <c r="M93" s="193">
        <v>8</v>
      </c>
      <c r="N93" s="193">
        <v>8</v>
      </c>
      <c r="O93" s="193"/>
      <c r="P93" s="193">
        <v>8</v>
      </c>
      <c r="Q93" s="193">
        <v>8</v>
      </c>
      <c r="R93" s="193">
        <v>8</v>
      </c>
      <c r="S93" s="193">
        <v>8</v>
      </c>
      <c r="T93" s="193">
        <v>8</v>
      </c>
      <c r="U93" s="193">
        <v>8</v>
      </c>
      <c r="V93" s="193"/>
      <c r="W93" s="193">
        <v>8</v>
      </c>
      <c r="X93" s="193">
        <v>8</v>
      </c>
      <c r="Y93" s="193">
        <v>8</v>
      </c>
      <c r="Z93" s="193">
        <v>8</v>
      </c>
      <c r="AA93" s="193">
        <v>8</v>
      </c>
      <c r="AB93" s="193">
        <v>8</v>
      </c>
      <c r="AC93" s="193"/>
      <c r="AD93" s="193">
        <v>8</v>
      </c>
      <c r="AE93" s="193">
        <v>8</v>
      </c>
      <c r="AF93" s="193">
        <v>8</v>
      </c>
      <c r="AG93" s="193">
        <v>8</v>
      </c>
      <c r="AH93" s="193">
        <v>8</v>
      </c>
      <c r="AI93" s="193">
        <v>8</v>
      </c>
      <c r="AJ93" s="193"/>
      <c r="AK93" s="378">
        <f t="shared" ref="AK93" si="38">((SUM(F93:AJ93))/8)-(SUMIF($F$6:$AJ$6,"C.Nhật",F93:AJ93)/8)</f>
        <v>25</v>
      </c>
      <c r="AL93" s="378">
        <f t="shared" ref="AL93" si="39">SUM(F94:AJ94)/8*1.5</f>
        <v>0</v>
      </c>
      <c r="AM93" s="380">
        <f t="shared" ref="AM93" si="40">SUMIF($F$6:$AJ$6,"C.Nhật",$F93:$AJ94)/8*2</f>
        <v>0</v>
      </c>
      <c r="AN93" s="382">
        <f t="shared" ref="AN93:AN153" si="41">SUM(AK93:AM94)</f>
        <v>25</v>
      </c>
      <c r="AO93" s="384">
        <v>0</v>
      </c>
      <c r="AP93" s="382"/>
      <c r="AQ93" s="382"/>
      <c r="AR93" s="382"/>
      <c r="AS93" s="372"/>
      <c r="AT93" s="286"/>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8" customHeight="1">
      <c r="A94" s="387"/>
      <c r="B94" s="387"/>
      <c r="C94" s="375"/>
      <c r="D94" s="377"/>
      <c r="E94" s="81" t="s">
        <v>32</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c r="AH94" s="194"/>
      <c r="AI94" s="194"/>
      <c r="AJ94" s="194"/>
      <c r="AK94" s="379"/>
      <c r="AL94" s="379"/>
      <c r="AM94" s="381"/>
      <c r="AN94" s="383"/>
      <c r="AO94" s="385"/>
      <c r="AP94" s="383"/>
      <c r="AQ94" s="383"/>
      <c r="AR94" s="383"/>
      <c r="AS94" s="373"/>
      <c r="AT94" s="286"/>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f>A93+1</f>
        <v>2</v>
      </c>
      <c r="B95" s="386" t="s">
        <v>97</v>
      </c>
      <c r="C95" s="374" t="str">
        <f>VLOOKUP(B95,DS,2,0)</f>
        <v>Huỳnh Thị Hường</v>
      </c>
      <c r="D95" s="376" t="str">
        <f>VLOOKUP(B95,DS,3,0)</f>
        <v>Công nhân</v>
      </c>
      <c r="E95" s="79" t="s">
        <v>33</v>
      </c>
      <c r="F95" s="193" t="s">
        <v>193</v>
      </c>
      <c r="G95" s="193">
        <v>8</v>
      </c>
      <c r="H95" s="193"/>
      <c r="I95" s="193">
        <v>8</v>
      </c>
      <c r="J95" s="193">
        <v>8</v>
      </c>
      <c r="K95" s="193">
        <v>8</v>
      </c>
      <c r="L95" s="193">
        <v>8</v>
      </c>
      <c r="M95" s="193">
        <v>8</v>
      </c>
      <c r="N95" s="193">
        <v>8</v>
      </c>
      <c r="O95" s="193"/>
      <c r="P95" s="193">
        <v>8</v>
      </c>
      <c r="Q95" s="193">
        <v>8</v>
      </c>
      <c r="R95" s="193">
        <v>8</v>
      </c>
      <c r="S95" s="193">
        <v>8</v>
      </c>
      <c r="T95" s="193">
        <v>8</v>
      </c>
      <c r="U95" s="193">
        <v>8</v>
      </c>
      <c r="V95" s="193"/>
      <c r="W95" s="193">
        <v>8</v>
      </c>
      <c r="X95" s="193">
        <v>8</v>
      </c>
      <c r="Y95" s="193">
        <v>8</v>
      </c>
      <c r="Z95" s="193">
        <v>8</v>
      </c>
      <c r="AA95" s="193">
        <v>8</v>
      </c>
      <c r="AB95" s="193">
        <v>8</v>
      </c>
      <c r="AC95" s="193"/>
      <c r="AD95" s="193">
        <v>8</v>
      </c>
      <c r="AE95" s="193">
        <v>8</v>
      </c>
      <c r="AF95" s="193">
        <v>8</v>
      </c>
      <c r="AG95" s="193">
        <v>8</v>
      </c>
      <c r="AH95" s="193">
        <v>8</v>
      </c>
      <c r="AI95" s="193">
        <v>8</v>
      </c>
      <c r="AJ95" s="193"/>
      <c r="AK95" s="378">
        <f t="shared" ref="AK95" si="42">((SUM(F95:AJ95))/8)-(SUMIF($F$6:$AJ$6,"C.Nhật",F95:AJ95)/8)</f>
        <v>25</v>
      </c>
      <c r="AL95" s="378">
        <f t="shared" ref="AL95" si="43">SUM(F96:AJ96)/8*1.5</f>
        <v>0</v>
      </c>
      <c r="AM95" s="380">
        <f t="shared" ref="AM95" si="44">SUMIF($F$6:$AJ$6,"C.Nhật",$F95:$AJ96)/8*2</f>
        <v>0</v>
      </c>
      <c r="AN95" s="382">
        <f t="shared" si="41"/>
        <v>25</v>
      </c>
      <c r="AO95" s="384">
        <v>0</v>
      </c>
      <c r="AP95" s="382"/>
      <c r="AQ95" s="382"/>
      <c r="AR95" s="382"/>
      <c r="AS95" s="372"/>
      <c r="AT95" s="286"/>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c r="AK96" s="379"/>
      <c r="AL96" s="379"/>
      <c r="AM96" s="381"/>
      <c r="AN96" s="383"/>
      <c r="AO96" s="385"/>
      <c r="AP96" s="383"/>
      <c r="AQ96" s="383"/>
      <c r="AR96" s="383"/>
      <c r="AS96" s="373"/>
      <c r="AT96" s="286"/>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3</v>
      </c>
      <c r="B97" s="386" t="s">
        <v>98</v>
      </c>
      <c r="C97" s="374" t="str">
        <f>VLOOKUP(B97,DS,2,0)</f>
        <v>Nguyễn Thị Rong</v>
      </c>
      <c r="D97" s="376" t="str">
        <f>VLOOKUP(B97,DS,3,0)</f>
        <v>Công nhân</v>
      </c>
      <c r="E97" s="79" t="s">
        <v>33</v>
      </c>
      <c r="F97" s="193" t="s">
        <v>193</v>
      </c>
      <c r="G97" s="193">
        <v>8</v>
      </c>
      <c r="H97" s="193"/>
      <c r="I97" s="193">
        <v>8</v>
      </c>
      <c r="J97" s="193">
        <v>8</v>
      </c>
      <c r="K97" s="193">
        <v>8</v>
      </c>
      <c r="L97" s="193">
        <v>8</v>
      </c>
      <c r="M97" s="193">
        <v>8</v>
      </c>
      <c r="N97" s="193">
        <v>8</v>
      </c>
      <c r="O97" s="193"/>
      <c r="P97" s="193">
        <v>8</v>
      </c>
      <c r="Q97" s="193">
        <v>8</v>
      </c>
      <c r="R97" s="193">
        <v>8</v>
      </c>
      <c r="S97" s="193">
        <v>8</v>
      </c>
      <c r="T97" s="193">
        <v>8</v>
      </c>
      <c r="U97" s="193">
        <v>8</v>
      </c>
      <c r="V97" s="193"/>
      <c r="W97" s="193">
        <v>8</v>
      </c>
      <c r="X97" s="193">
        <v>8</v>
      </c>
      <c r="Y97" s="193">
        <v>8</v>
      </c>
      <c r="Z97" s="193">
        <v>8</v>
      </c>
      <c r="AA97" s="193">
        <v>8</v>
      </c>
      <c r="AB97" s="193">
        <v>8</v>
      </c>
      <c r="AC97" s="193"/>
      <c r="AD97" s="193">
        <v>8</v>
      </c>
      <c r="AE97" s="193">
        <v>8</v>
      </c>
      <c r="AF97" s="193">
        <v>8</v>
      </c>
      <c r="AG97" s="193">
        <v>8</v>
      </c>
      <c r="AH97" s="193">
        <v>8</v>
      </c>
      <c r="AI97" s="193">
        <v>8</v>
      </c>
      <c r="AJ97" s="193"/>
      <c r="AK97" s="378">
        <f t="shared" ref="AK97" si="45">((SUM(F97:AJ97))/8)-(SUMIF($F$6:$AJ$6,"C.Nhật",F97:AJ97)/8)</f>
        <v>25</v>
      </c>
      <c r="AL97" s="378">
        <f t="shared" ref="AL97" si="46">SUM(F98:AJ98)/8*1.5</f>
        <v>0</v>
      </c>
      <c r="AM97" s="380">
        <f t="shared" ref="AM97" si="47">SUMIF($F$6:$AJ$6,"C.Nhật",$F97:$AJ98)/8*2</f>
        <v>0</v>
      </c>
      <c r="AN97" s="382">
        <f t="shared" si="41"/>
        <v>25</v>
      </c>
      <c r="AO97" s="384">
        <v>0</v>
      </c>
      <c r="AP97" s="382"/>
      <c r="AQ97" s="382"/>
      <c r="AR97" s="382"/>
      <c r="AS97" s="372"/>
      <c r="AT97" s="286"/>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c r="AK98" s="379"/>
      <c r="AL98" s="379"/>
      <c r="AM98" s="381"/>
      <c r="AN98" s="383"/>
      <c r="AO98" s="385"/>
      <c r="AP98" s="383"/>
      <c r="AQ98" s="383"/>
      <c r="AR98" s="383"/>
      <c r="AS98" s="373"/>
      <c r="AT98" s="286"/>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4</v>
      </c>
      <c r="B99" s="386" t="s">
        <v>99</v>
      </c>
      <c r="C99" s="374" t="str">
        <f>VLOOKUP(B99,DS,2,0)</f>
        <v>Sơn Thị Nil</v>
      </c>
      <c r="D99" s="376" t="str">
        <f>VLOOKUP(B99,DS,3,0)</f>
        <v>Công nhân</v>
      </c>
      <c r="E99" s="79" t="s">
        <v>33</v>
      </c>
      <c r="F99" s="193" t="s">
        <v>193</v>
      </c>
      <c r="G99" s="193">
        <v>8</v>
      </c>
      <c r="H99" s="193"/>
      <c r="I99" s="193">
        <v>8</v>
      </c>
      <c r="J99" s="193">
        <v>8</v>
      </c>
      <c r="K99" s="193">
        <v>8</v>
      </c>
      <c r="L99" s="193">
        <v>8</v>
      </c>
      <c r="M99" s="193">
        <v>8</v>
      </c>
      <c r="N99" s="193">
        <v>8</v>
      </c>
      <c r="O99" s="193"/>
      <c r="P99" s="193">
        <v>8</v>
      </c>
      <c r="Q99" s="193">
        <v>8</v>
      </c>
      <c r="R99" s="193">
        <v>8</v>
      </c>
      <c r="S99" s="193">
        <v>8</v>
      </c>
      <c r="T99" s="193">
        <v>8</v>
      </c>
      <c r="U99" s="193">
        <v>8</v>
      </c>
      <c r="V99" s="193"/>
      <c r="W99" s="193">
        <v>8</v>
      </c>
      <c r="X99" s="193">
        <v>8</v>
      </c>
      <c r="Y99" s="193">
        <v>8</v>
      </c>
      <c r="Z99" s="193">
        <v>8</v>
      </c>
      <c r="AA99" s="193">
        <v>8</v>
      </c>
      <c r="AB99" s="193">
        <v>8</v>
      </c>
      <c r="AC99" s="193"/>
      <c r="AD99" s="193">
        <v>8</v>
      </c>
      <c r="AE99" s="193">
        <v>8</v>
      </c>
      <c r="AF99" s="193">
        <v>8</v>
      </c>
      <c r="AG99" s="193">
        <v>8</v>
      </c>
      <c r="AH99" s="193">
        <v>8</v>
      </c>
      <c r="AI99" s="193">
        <v>8</v>
      </c>
      <c r="AJ99" s="193"/>
      <c r="AK99" s="378">
        <f t="shared" ref="AK99" si="48">((SUM(F99:AJ99))/8)-(SUMIF($F$6:$AJ$6,"C.Nhật",F99:AJ99)/8)</f>
        <v>25</v>
      </c>
      <c r="AL99" s="378">
        <f t="shared" ref="AL99" si="49">SUM(F100:AJ100)/8*1.5</f>
        <v>0</v>
      </c>
      <c r="AM99" s="380">
        <f t="shared" ref="AM99" si="50">SUMIF($F$6:$AJ$6,"C.Nhật",$F99:$AJ100)/8*2</f>
        <v>0</v>
      </c>
      <c r="AN99" s="382">
        <f t="shared" si="41"/>
        <v>25</v>
      </c>
      <c r="AO99" s="384">
        <v>0</v>
      </c>
      <c r="AP99" s="382"/>
      <c r="AQ99" s="382"/>
      <c r="AR99" s="382"/>
      <c r="AS99" s="372"/>
      <c r="AT99" s="286"/>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c r="AK100" s="379"/>
      <c r="AL100" s="379"/>
      <c r="AM100" s="381"/>
      <c r="AN100" s="383"/>
      <c r="AO100" s="385"/>
      <c r="AP100" s="383"/>
      <c r="AQ100" s="383"/>
      <c r="AR100" s="383"/>
      <c r="AS100" s="373"/>
      <c r="AT100" s="286"/>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5</v>
      </c>
      <c r="B101" s="386" t="s">
        <v>100</v>
      </c>
      <c r="C101" s="374" t="str">
        <f>VLOOKUP(B101,DS,2,0)</f>
        <v>Huỳnh Thị Bé Tha</v>
      </c>
      <c r="D101" s="376" t="str">
        <f>VLOOKUP(B101,DS,3,0)</f>
        <v>Công nhân</v>
      </c>
      <c r="E101" s="79" t="s">
        <v>33</v>
      </c>
      <c r="F101" s="193" t="s">
        <v>193</v>
      </c>
      <c r="G101" s="193">
        <v>8</v>
      </c>
      <c r="H101" s="193"/>
      <c r="I101" s="193">
        <v>8</v>
      </c>
      <c r="J101" s="193">
        <v>8</v>
      </c>
      <c r="K101" s="193">
        <v>8</v>
      </c>
      <c r="L101" s="193">
        <v>8</v>
      </c>
      <c r="M101" s="193">
        <v>8</v>
      </c>
      <c r="N101" s="193">
        <v>8</v>
      </c>
      <c r="O101" s="193"/>
      <c r="P101" s="193">
        <v>8</v>
      </c>
      <c r="Q101" s="193">
        <v>8</v>
      </c>
      <c r="R101" s="193">
        <v>8</v>
      </c>
      <c r="S101" s="193">
        <v>8</v>
      </c>
      <c r="T101" s="193">
        <v>8</v>
      </c>
      <c r="U101" s="193">
        <v>8</v>
      </c>
      <c r="V101" s="193"/>
      <c r="W101" s="193">
        <v>8</v>
      </c>
      <c r="X101" s="193">
        <v>8</v>
      </c>
      <c r="Y101" s="193">
        <v>8</v>
      </c>
      <c r="Z101" s="193">
        <v>8</v>
      </c>
      <c r="AA101" s="193">
        <v>8</v>
      </c>
      <c r="AB101" s="193">
        <v>8</v>
      </c>
      <c r="AC101" s="193"/>
      <c r="AD101" s="193">
        <v>8</v>
      </c>
      <c r="AE101" s="193">
        <v>8</v>
      </c>
      <c r="AF101" s="193">
        <v>8</v>
      </c>
      <c r="AG101" s="193">
        <v>8</v>
      </c>
      <c r="AH101" s="193">
        <v>8</v>
      </c>
      <c r="AI101" s="193">
        <v>8</v>
      </c>
      <c r="AJ101" s="193"/>
      <c r="AK101" s="378">
        <f t="shared" ref="AK101" si="51">((SUM(F101:AJ101))/8)-(SUMIF($F$6:$AJ$6,"C.Nhật",F101:AJ101)/8)</f>
        <v>25</v>
      </c>
      <c r="AL101" s="378">
        <f t="shared" ref="AL101" si="52">SUM(F102:AJ102)/8*1.5</f>
        <v>0</v>
      </c>
      <c r="AM101" s="380">
        <f t="shared" ref="AM101" si="53">SUMIF($F$6:$AJ$6,"C.Nhật",$F101:$AJ102)/8*2</f>
        <v>0</v>
      </c>
      <c r="AN101" s="382">
        <f t="shared" si="41"/>
        <v>25</v>
      </c>
      <c r="AO101" s="384">
        <v>0</v>
      </c>
      <c r="AP101" s="382"/>
      <c r="AQ101" s="382"/>
      <c r="AR101" s="382"/>
      <c r="AS101" s="372"/>
      <c r="AT101" s="286"/>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c r="AK102" s="379"/>
      <c r="AL102" s="379"/>
      <c r="AM102" s="381"/>
      <c r="AN102" s="383"/>
      <c r="AO102" s="385"/>
      <c r="AP102" s="383"/>
      <c r="AQ102" s="383"/>
      <c r="AR102" s="383"/>
      <c r="AS102" s="373"/>
      <c r="AT102" s="286"/>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6</v>
      </c>
      <c r="B103" s="386" t="s">
        <v>101</v>
      </c>
      <c r="C103" s="374" t="str">
        <f>VLOOKUP(B103,DS,2,0)</f>
        <v>Huỳnh Thị Bé Thi</v>
      </c>
      <c r="D103" s="376" t="str">
        <f>VLOOKUP(B103,DS,3,0)</f>
        <v>Công nhân</v>
      </c>
      <c r="E103" s="79" t="s">
        <v>33</v>
      </c>
      <c r="F103" s="193" t="s">
        <v>193</v>
      </c>
      <c r="G103" s="193">
        <v>8</v>
      </c>
      <c r="H103" s="193"/>
      <c r="I103" s="193">
        <v>8</v>
      </c>
      <c r="J103" s="193">
        <v>8</v>
      </c>
      <c r="K103" s="193">
        <v>8</v>
      </c>
      <c r="L103" s="193">
        <v>8</v>
      </c>
      <c r="M103" s="193">
        <v>8</v>
      </c>
      <c r="N103" s="193">
        <v>8</v>
      </c>
      <c r="O103" s="193"/>
      <c r="P103" s="193">
        <v>8</v>
      </c>
      <c r="Q103" s="193">
        <v>8</v>
      </c>
      <c r="R103" s="193">
        <v>8</v>
      </c>
      <c r="S103" s="193">
        <v>8</v>
      </c>
      <c r="T103" s="193">
        <v>8</v>
      </c>
      <c r="U103" s="193">
        <v>8</v>
      </c>
      <c r="V103" s="193"/>
      <c r="W103" s="193">
        <v>8</v>
      </c>
      <c r="X103" s="193">
        <v>8</v>
      </c>
      <c r="Y103" s="193">
        <v>8</v>
      </c>
      <c r="Z103" s="193">
        <v>8</v>
      </c>
      <c r="AA103" s="193">
        <v>8</v>
      </c>
      <c r="AB103" s="193">
        <v>8</v>
      </c>
      <c r="AC103" s="193"/>
      <c r="AD103" s="193">
        <v>8</v>
      </c>
      <c r="AE103" s="193">
        <v>8</v>
      </c>
      <c r="AF103" s="193">
        <v>8</v>
      </c>
      <c r="AG103" s="193">
        <v>8</v>
      </c>
      <c r="AH103" s="193">
        <v>8</v>
      </c>
      <c r="AI103" s="193">
        <v>8</v>
      </c>
      <c r="AJ103" s="193"/>
      <c r="AK103" s="378">
        <f t="shared" ref="AK103" si="54">((SUM(F103:AJ103))/8)-(SUMIF($F$6:$AJ$6,"C.Nhật",F103:AJ103)/8)</f>
        <v>25</v>
      </c>
      <c r="AL103" s="378">
        <f t="shared" ref="AL103" si="55">SUM(F104:AJ104)/8*1.5</f>
        <v>0</v>
      </c>
      <c r="AM103" s="380">
        <f t="shared" ref="AM103" si="56">SUMIF($F$6:$AJ$6,"C.Nhật",$F103:$AJ104)/8*2</f>
        <v>0</v>
      </c>
      <c r="AN103" s="382">
        <f t="shared" si="41"/>
        <v>25</v>
      </c>
      <c r="AO103" s="384">
        <v>0</v>
      </c>
      <c r="AP103" s="382"/>
      <c r="AQ103" s="382"/>
      <c r="AR103" s="382"/>
      <c r="AS103" s="372"/>
      <c r="AT103" s="286"/>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c r="AK104" s="379"/>
      <c r="AL104" s="379"/>
      <c r="AM104" s="381"/>
      <c r="AN104" s="383"/>
      <c r="AO104" s="385"/>
      <c r="AP104" s="383"/>
      <c r="AQ104" s="383"/>
      <c r="AR104" s="383"/>
      <c r="AS104" s="373"/>
      <c r="AT104" s="286"/>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7</v>
      </c>
      <c r="B105" s="386" t="s">
        <v>102</v>
      </c>
      <c r="C105" s="374" t="str">
        <f>VLOOKUP(B105,DS,2,0)</f>
        <v>Nguyễn Thị Kim Hồng</v>
      </c>
      <c r="D105" s="376" t="str">
        <f>VLOOKUP(B105,DS,3,0)</f>
        <v>Công nhân</v>
      </c>
      <c r="E105" s="79" t="s">
        <v>33</v>
      </c>
      <c r="F105" s="193" t="s">
        <v>193</v>
      </c>
      <c r="G105" s="193">
        <v>8</v>
      </c>
      <c r="H105" s="193"/>
      <c r="I105" s="193">
        <v>8</v>
      </c>
      <c r="J105" s="193">
        <v>8</v>
      </c>
      <c r="K105" s="193">
        <v>8</v>
      </c>
      <c r="L105" s="193">
        <v>8</v>
      </c>
      <c r="M105" s="193">
        <v>8</v>
      </c>
      <c r="N105" s="193">
        <v>8</v>
      </c>
      <c r="O105" s="193"/>
      <c r="P105" s="193">
        <v>8</v>
      </c>
      <c r="Q105" s="193">
        <v>8</v>
      </c>
      <c r="R105" s="193">
        <v>8</v>
      </c>
      <c r="S105" s="193">
        <v>8</v>
      </c>
      <c r="T105" s="193">
        <v>8</v>
      </c>
      <c r="U105" s="193">
        <v>8</v>
      </c>
      <c r="V105" s="193"/>
      <c r="W105" s="193">
        <v>8</v>
      </c>
      <c r="X105" s="193">
        <v>8</v>
      </c>
      <c r="Y105" s="193">
        <v>8</v>
      </c>
      <c r="Z105" s="193">
        <v>8</v>
      </c>
      <c r="AA105" s="193">
        <v>8</v>
      </c>
      <c r="AB105" s="193">
        <v>8</v>
      </c>
      <c r="AC105" s="193"/>
      <c r="AD105" s="193">
        <v>8</v>
      </c>
      <c r="AE105" s="193">
        <v>8</v>
      </c>
      <c r="AF105" s="193">
        <v>8</v>
      </c>
      <c r="AG105" s="193">
        <v>8</v>
      </c>
      <c r="AH105" s="193">
        <v>8</v>
      </c>
      <c r="AI105" s="193">
        <v>8</v>
      </c>
      <c r="AJ105" s="193"/>
      <c r="AK105" s="378">
        <f t="shared" ref="AK105" si="57">((SUM(F105:AJ105))/8)-(SUMIF($F$6:$AJ$6,"C.Nhật",F105:AJ105)/8)</f>
        <v>25</v>
      </c>
      <c r="AL105" s="378">
        <f t="shared" ref="AL105" si="58">SUM(F106:AJ106)/8*1.5</f>
        <v>0</v>
      </c>
      <c r="AM105" s="380">
        <f t="shared" ref="AM105" si="59">SUMIF($F$6:$AJ$6,"C.Nhật",$F105:$AJ106)/8*2</f>
        <v>0</v>
      </c>
      <c r="AN105" s="382">
        <f t="shared" si="41"/>
        <v>25</v>
      </c>
      <c r="AO105" s="384">
        <v>0</v>
      </c>
      <c r="AP105" s="382"/>
      <c r="AQ105" s="382"/>
      <c r="AR105" s="382"/>
      <c r="AS105" s="372"/>
      <c r="AT105" s="286"/>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379"/>
      <c r="AL106" s="379"/>
      <c r="AM106" s="381"/>
      <c r="AN106" s="383"/>
      <c r="AO106" s="385"/>
      <c r="AP106" s="383"/>
      <c r="AQ106" s="383"/>
      <c r="AR106" s="383"/>
      <c r="AS106" s="373"/>
      <c r="AT106" s="286"/>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v>8</v>
      </c>
      <c r="B107" s="386" t="s">
        <v>103</v>
      </c>
      <c r="C107" s="374" t="str">
        <f>VLOOKUP(B107,DS,2,0)</f>
        <v>Nguyễn Thị Lựu</v>
      </c>
      <c r="D107" s="376" t="str">
        <f>VLOOKUP(B107,DS,3,0)</f>
        <v>Công nhân</v>
      </c>
      <c r="E107" s="79" t="s">
        <v>33</v>
      </c>
      <c r="F107" s="193" t="s">
        <v>193</v>
      </c>
      <c r="G107" s="193">
        <v>8</v>
      </c>
      <c r="H107" s="193"/>
      <c r="I107" s="193">
        <v>8</v>
      </c>
      <c r="J107" s="193">
        <v>8</v>
      </c>
      <c r="K107" s="193">
        <v>8</v>
      </c>
      <c r="L107" s="193">
        <v>8</v>
      </c>
      <c r="M107" s="193">
        <v>8</v>
      </c>
      <c r="N107" s="193">
        <v>8</v>
      </c>
      <c r="O107" s="193"/>
      <c r="P107" s="193">
        <v>8</v>
      </c>
      <c r="Q107" s="193">
        <v>8</v>
      </c>
      <c r="R107" s="193">
        <v>8</v>
      </c>
      <c r="S107" s="193">
        <v>8</v>
      </c>
      <c r="T107" s="193">
        <v>8</v>
      </c>
      <c r="U107" s="193">
        <v>8</v>
      </c>
      <c r="V107" s="193"/>
      <c r="W107" s="193">
        <v>8</v>
      </c>
      <c r="X107" s="193">
        <v>8</v>
      </c>
      <c r="Y107" s="193">
        <v>8</v>
      </c>
      <c r="Z107" s="193">
        <v>8</v>
      </c>
      <c r="AA107" s="193">
        <v>8</v>
      </c>
      <c r="AB107" s="193">
        <v>8</v>
      </c>
      <c r="AC107" s="193"/>
      <c r="AD107" s="193">
        <v>8</v>
      </c>
      <c r="AE107" s="193">
        <v>8</v>
      </c>
      <c r="AF107" s="193">
        <v>8</v>
      </c>
      <c r="AG107" s="193">
        <v>8</v>
      </c>
      <c r="AH107" s="193">
        <v>8</v>
      </c>
      <c r="AI107" s="193">
        <v>8</v>
      </c>
      <c r="AJ107" s="193"/>
      <c r="AK107" s="378">
        <f t="shared" ref="AK107" si="60">((SUM(F107:AJ107))/8)-(SUMIF($F$6:$AJ$6,"C.Nhật",F107:AJ107)/8)</f>
        <v>25</v>
      </c>
      <c r="AL107" s="378">
        <f t="shared" ref="AL107" si="61">SUM(F108:AJ108)/8*1.5</f>
        <v>0</v>
      </c>
      <c r="AM107" s="380">
        <f t="shared" ref="AM107" si="62">SUMIF($F$6:$AJ$6,"C.Nhật",$F107:$AJ108)/8*2</f>
        <v>0</v>
      </c>
      <c r="AN107" s="382">
        <f t="shared" si="41"/>
        <v>25</v>
      </c>
      <c r="AO107" s="384">
        <v>0</v>
      </c>
      <c r="AP107" s="382"/>
      <c r="AQ107" s="382"/>
      <c r="AR107" s="382"/>
      <c r="AS107" s="372"/>
      <c r="AT107" s="286"/>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c r="AK108" s="379"/>
      <c r="AL108" s="379"/>
      <c r="AM108" s="381"/>
      <c r="AN108" s="383"/>
      <c r="AO108" s="385"/>
      <c r="AP108" s="383"/>
      <c r="AQ108" s="383"/>
      <c r="AR108" s="383"/>
      <c r="AS108" s="373"/>
      <c r="AT108" s="286"/>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9</v>
      </c>
      <c r="B109" s="386" t="s">
        <v>104</v>
      </c>
      <c r="C109" s="374" t="str">
        <f>VLOOKUP(B109,DS,2,0)</f>
        <v>Lý Thị Được</v>
      </c>
      <c r="D109" s="376" t="str">
        <f>VLOOKUP(B109,DS,3,0)</f>
        <v>Công nhân</v>
      </c>
      <c r="E109" s="79" t="s">
        <v>33</v>
      </c>
      <c r="F109" s="193" t="s">
        <v>193</v>
      </c>
      <c r="G109" s="193">
        <v>8</v>
      </c>
      <c r="H109" s="193"/>
      <c r="I109" s="193">
        <v>8</v>
      </c>
      <c r="J109" s="193">
        <v>8</v>
      </c>
      <c r="K109" s="193">
        <v>8</v>
      </c>
      <c r="L109" s="193">
        <v>8</v>
      </c>
      <c r="M109" s="193">
        <v>8</v>
      </c>
      <c r="N109" s="193">
        <v>8</v>
      </c>
      <c r="O109" s="193"/>
      <c r="P109" s="193">
        <v>8</v>
      </c>
      <c r="Q109" s="193">
        <v>8</v>
      </c>
      <c r="R109" s="193">
        <v>8</v>
      </c>
      <c r="S109" s="193">
        <v>8</v>
      </c>
      <c r="T109" s="193">
        <v>8</v>
      </c>
      <c r="U109" s="193">
        <v>8</v>
      </c>
      <c r="V109" s="193"/>
      <c r="W109" s="193">
        <v>8</v>
      </c>
      <c r="X109" s="193">
        <v>8</v>
      </c>
      <c r="Y109" s="193">
        <v>8</v>
      </c>
      <c r="Z109" s="193">
        <v>8</v>
      </c>
      <c r="AA109" s="193">
        <v>8</v>
      </c>
      <c r="AB109" s="193">
        <v>8</v>
      </c>
      <c r="AC109" s="193"/>
      <c r="AD109" s="193">
        <v>8</v>
      </c>
      <c r="AE109" s="193">
        <v>8</v>
      </c>
      <c r="AF109" s="193">
        <v>8</v>
      </c>
      <c r="AG109" s="193">
        <v>8</v>
      </c>
      <c r="AH109" s="193">
        <v>8</v>
      </c>
      <c r="AI109" s="193">
        <v>8</v>
      </c>
      <c r="AJ109" s="193"/>
      <c r="AK109" s="378">
        <f t="shared" ref="AK109" si="63">((SUM(F109:AJ109))/8)-(SUMIF($F$6:$AJ$6,"C.Nhật",F109:AJ109)/8)</f>
        <v>25</v>
      </c>
      <c r="AL109" s="378">
        <f t="shared" ref="AL109" si="64">SUM(F110:AJ110)/8*1.5</f>
        <v>0</v>
      </c>
      <c r="AM109" s="380">
        <f t="shared" ref="AM109" si="65">SUMIF($F$6:$AJ$6,"C.Nhật",$F109:$AJ110)/8*2</f>
        <v>0</v>
      </c>
      <c r="AN109" s="382">
        <f t="shared" si="41"/>
        <v>25</v>
      </c>
      <c r="AO109" s="384">
        <v>0</v>
      </c>
      <c r="AP109" s="382"/>
      <c r="AQ109" s="382"/>
      <c r="AR109" s="382"/>
      <c r="AS109" s="372"/>
      <c r="AT109" s="286"/>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379"/>
      <c r="AL110" s="379"/>
      <c r="AM110" s="381"/>
      <c r="AN110" s="383"/>
      <c r="AO110" s="385"/>
      <c r="AP110" s="383"/>
      <c r="AQ110" s="383"/>
      <c r="AR110" s="383"/>
      <c r="AS110" s="373"/>
      <c r="AT110" s="286"/>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A109+1</f>
        <v>10</v>
      </c>
      <c r="B111" s="386" t="s">
        <v>105</v>
      </c>
      <c r="C111" s="374" t="str">
        <f>VLOOKUP(B111,DS,2,0)</f>
        <v>Lý La Quan</v>
      </c>
      <c r="D111" s="376" t="str">
        <f>VLOOKUP(B111,DS,3,0)</f>
        <v>Công nhân</v>
      </c>
      <c r="E111" s="79" t="s">
        <v>33</v>
      </c>
      <c r="F111" s="193" t="s">
        <v>193</v>
      </c>
      <c r="G111" s="193">
        <v>8</v>
      </c>
      <c r="H111" s="193"/>
      <c r="I111" s="193">
        <v>8</v>
      </c>
      <c r="J111" s="193">
        <v>8</v>
      </c>
      <c r="K111" s="193">
        <v>8</v>
      </c>
      <c r="L111" s="193">
        <v>8</v>
      </c>
      <c r="M111" s="193">
        <v>8</v>
      </c>
      <c r="N111" s="193">
        <v>8</v>
      </c>
      <c r="O111" s="193"/>
      <c r="P111" s="193">
        <v>8</v>
      </c>
      <c r="Q111" s="193">
        <v>8</v>
      </c>
      <c r="R111" s="193">
        <v>8</v>
      </c>
      <c r="S111" s="193">
        <v>8</v>
      </c>
      <c r="T111" s="193">
        <v>8</v>
      </c>
      <c r="U111" s="193">
        <v>8</v>
      </c>
      <c r="V111" s="193"/>
      <c r="W111" s="193">
        <v>8</v>
      </c>
      <c r="X111" s="193">
        <v>8</v>
      </c>
      <c r="Y111" s="193">
        <v>8</v>
      </c>
      <c r="Z111" s="193">
        <v>8</v>
      </c>
      <c r="AA111" s="193">
        <v>8</v>
      </c>
      <c r="AB111" s="193">
        <v>8</v>
      </c>
      <c r="AC111" s="193"/>
      <c r="AD111" s="193">
        <v>8</v>
      </c>
      <c r="AE111" s="193">
        <v>8</v>
      </c>
      <c r="AF111" s="193">
        <v>8</v>
      </c>
      <c r="AG111" s="193">
        <v>8</v>
      </c>
      <c r="AH111" s="193">
        <v>8</v>
      </c>
      <c r="AI111" s="193">
        <v>8</v>
      </c>
      <c r="AJ111" s="193"/>
      <c r="AK111" s="378">
        <f t="shared" ref="AK111" si="66">((SUM(F111:AJ111))/8)-(SUMIF($F$6:$AJ$6,"C.Nhật",F111:AJ111)/8)</f>
        <v>25</v>
      </c>
      <c r="AL111" s="378">
        <f t="shared" ref="AL111" si="67">SUM(F112:AJ112)/8*1.5</f>
        <v>0</v>
      </c>
      <c r="AM111" s="380">
        <f t="shared" ref="AM111" si="68">SUMIF($F$6:$AJ$6,"C.Nhật",$F111:$AJ112)/8*2</f>
        <v>0</v>
      </c>
      <c r="AN111" s="382">
        <f t="shared" si="41"/>
        <v>25</v>
      </c>
      <c r="AO111" s="384">
        <v>0</v>
      </c>
      <c r="AP111" s="382"/>
      <c r="AQ111" s="382"/>
      <c r="AR111" s="382"/>
      <c r="AS111" s="372"/>
      <c r="AT111" s="286"/>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379"/>
      <c r="AL112" s="379"/>
      <c r="AM112" s="381"/>
      <c r="AN112" s="383"/>
      <c r="AO112" s="385"/>
      <c r="AP112" s="383"/>
      <c r="AQ112" s="383"/>
      <c r="AR112" s="383"/>
      <c r="AS112" s="373"/>
      <c r="AT112" s="286"/>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A111+1</f>
        <v>11</v>
      </c>
      <c r="B113" s="386" t="s">
        <v>106</v>
      </c>
      <c r="C113" s="374" t="str">
        <f>VLOOKUP(B113,DS,2,0)</f>
        <v>Trà Thị Soi</v>
      </c>
      <c r="D113" s="376" t="str">
        <f>VLOOKUP(B113,DS,3,0)</f>
        <v>Công nhân</v>
      </c>
      <c r="E113" s="79" t="s">
        <v>33</v>
      </c>
      <c r="F113" s="193" t="s">
        <v>193</v>
      </c>
      <c r="G113" s="193">
        <v>8</v>
      </c>
      <c r="H113" s="193"/>
      <c r="I113" s="193">
        <v>8</v>
      </c>
      <c r="J113" s="193">
        <v>8</v>
      </c>
      <c r="K113" s="193">
        <v>8</v>
      </c>
      <c r="L113" s="193">
        <v>8</v>
      </c>
      <c r="M113" s="193">
        <v>8</v>
      </c>
      <c r="N113" s="193">
        <v>8</v>
      </c>
      <c r="O113" s="193"/>
      <c r="P113" s="193">
        <v>8</v>
      </c>
      <c r="Q113" s="193">
        <v>8</v>
      </c>
      <c r="R113" s="193">
        <v>8</v>
      </c>
      <c r="S113" s="193">
        <v>8</v>
      </c>
      <c r="T113" s="193">
        <v>8</v>
      </c>
      <c r="U113" s="193">
        <v>8</v>
      </c>
      <c r="V113" s="193"/>
      <c r="W113" s="193">
        <v>8</v>
      </c>
      <c r="X113" s="193">
        <v>8</v>
      </c>
      <c r="Y113" s="193">
        <v>8</v>
      </c>
      <c r="Z113" s="193">
        <v>8</v>
      </c>
      <c r="AA113" s="193">
        <v>8</v>
      </c>
      <c r="AB113" s="193">
        <v>8</v>
      </c>
      <c r="AC113" s="193"/>
      <c r="AD113" s="193">
        <v>8</v>
      </c>
      <c r="AE113" s="193">
        <v>8</v>
      </c>
      <c r="AF113" s="193">
        <v>8</v>
      </c>
      <c r="AG113" s="193">
        <v>8</v>
      </c>
      <c r="AH113" s="193">
        <v>8</v>
      </c>
      <c r="AI113" s="193">
        <v>8</v>
      </c>
      <c r="AJ113" s="193"/>
      <c r="AK113" s="378">
        <f t="shared" ref="AK113" si="69">((SUM(F113:AJ113))/8)-(SUMIF($F$6:$AJ$6,"C.Nhật",F113:AJ113)/8)</f>
        <v>25</v>
      </c>
      <c r="AL113" s="378">
        <f t="shared" ref="AL113" si="70">SUM(F114:AJ114)/8*1.5</f>
        <v>0</v>
      </c>
      <c r="AM113" s="380">
        <f t="shared" ref="AM113" si="71">SUMIF($F$6:$AJ$6,"C.Nhật",$F113:$AJ114)/8*2</f>
        <v>0</v>
      </c>
      <c r="AN113" s="382">
        <f t="shared" si="41"/>
        <v>25</v>
      </c>
      <c r="AO113" s="384">
        <v>0</v>
      </c>
      <c r="AP113" s="382"/>
      <c r="AQ113" s="382"/>
      <c r="AR113" s="382"/>
      <c r="AS113" s="372"/>
      <c r="AT113" s="286"/>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379"/>
      <c r="AL114" s="379"/>
      <c r="AM114" s="381"/>
      <c r="AN114" s="383"/>
      <c r="AO114" s="385"/>
      <c r="AP114" s="383"/>
      <c r="AQ114" s="383"/>
      <c r="AR114" s="383"/>
      <c r="AS114" s="373"/>
      <c r="AT114" s="286"/>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12</v>
      </c>
      <c r="B115" s="386" t="s">
        <v>108</v>
      </c>
      <c r="C115" s="374" t="str">
        <f>VLOOKUP(B115,DS,2,0)</f>
        <v>Sơn Thị Muỗi Tron</v>
      </c>
      <c r="D115" s="376" t="str">
        <f>VLOOKUP(B115,DS,3,0)</f>
        <v>Công nhân</v>
      </c>
      <c r="E115" s="79" t="s">
        <v>33</v>
      </c>
      <c r="F115" s="193" t="s">
        <v>193</v>
      </c>
      <c r="G115" s="193">
        <v>8</v>
      </c>
      <c r="H115" s="193"/>
      <c r="I115" s="193">
        <v>8</v>
      </c>
      <c r="J115" s="193">
        <v>8</v>
      </c>
      <c r="K115" s="193">
        <v>8</v>
      </c>
      <c r="L115" s="193">
        <v>8</v>
      </c>
      <c r="M115" s="193">
        <v>8</v>
      </c>
      <c r="N115" s="193">
        <v>8</v>
      </c>
      <c r="O115" s="193"/>
      <c r="P115" s="193">
        <v>8</v>
      </c>
      <c r="Q115" s="193">
        <v>8</v>
      </c>
      <c r="R115" s="193">
        <v>8</v>
      </c>
      <c r="S115" s="193">
        <v>8</v>
      </c>
      <c r="T115" s="193">
        <v>8</v>
      </c>
      <c r="U115" s="193">
        <v>8</v>
      </c>
      <c r="V115" s="193"/>
      <c r="W115" s="193">
        <v>8</v>
      </c>
      <c r="X115" s="193">
        <v>8</v>
      </c>
      <c r="Y115" s="193">
        <v>8</v>
      </c>
      <c r="Z115" s="193">
        <v>8</v>
      </c>
      <c r="AA115" s="193">
        <v>8</v>
      </c>
      <c r="AB115" s="193">
        <v>8</v>
      </c>
      <c r="AC115" s="193"/>
      <c r="AD115" s="193">
        <v>8</v>
      </c>
      <c r="AE115" s="193">
        <v>8</v>
      </c>
      <c r="AF115" s="193">
        <v>8</v>
      </c>
      <c r="AG115" s="193">
        <v>8</v>
      </c>
      <c r="AH115" s="193">
        <v>8</v>
      </c>
      <c r="AI115" s="193">
        <v>8</v>
      </c>
      <c r="AJ115" s="193"/>
      <c r="AK115" s="378">
        <f t="shared" ref="AK115" si="72">((SUM(F115:AJ115))/8)-(SUMIF($F$6:$AJ$6,"C.Nhật",F115:AJ115)/8)</f>
        <v>25</v>
      </c>
      <c r="AL115" s="378">
        <f t="shared" ref="AL115" si="73">SUM(F116:AJ116)/8*1.5</f>
        <v>0</v>
      </c>
      <c r="AM115" s="380">
        <f t="shared" ref="AM115" si="74">SUMIF($F$6:$AJ$6,"C.Nhật",$F115:$AJ116)/8*2</f>
        <v>0</v>
      </c>
      <c r="AN115" s="382">
        <f t="shared" si="41"/>
        <v>25</v>
      </c>
      <c r="AO115" s="384">
        <v>0</v>
      </c>
      <c r="AP115" s="382"/>
      <c r="AQ115" s="382"/>
      <c r="AR115" s="382"/>
      <c r="AS115" s="372"/>
      <c r="AT115" s="286"/>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c r="AK116" s="379"/>
      <c r="AL116" s="379"/>
      <c r="AM116" s="381"/>
      <c r="AN116" s="383"/>
      <c r="AO116" s="385"/>
      <c r="AP116" s="383"/>
      <c r="AQ116" s="383"/>
      <c r="AR116" s="383"/>
      <c r="AS116" s="373"/>
      <c r="AT116" s="286"/>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A115+1</f>
        <v>13</v>
      </c>
      <c r="B117" s="386" t="s">
        <v>109</v>
      </c>
      <c r="C117" s="374" t="str">
        <f>VLOOKUP(B117,DS,2,0)</f>
        <v>Sơn Thị Thương</v>
      </c>
      <c r="D117" s="376" t="str">
        <f>VLOOKUP(B117,DS,3,0)</f>
        <v>Công nhân</v>
      </c>
      <c r="E117" s="79" t="s">
        <v>33</v>
      </c>
      <c r="F117" s="193" t="s">
        <v>193</v>
      </c>
      <c r="G117" s="193">
        <v>8</v>
      </c>
      <c r="H117" s="193"/>
      <c r="I117" s="193">
        <v>8</v>
      </c>
      <c r="J117" s="193">
        <v>8</v>
      </c>
      <c r="K117" s="193">
        <v>8</v>
      </c>
      <c r="L117" s="193">
        <v>8</v>
      </c>
      <c r="M117" s="193">
        <v>8</v>
      </c>
      <c r="N117" s="193">
        <v>8</v>
      </c>
      <c r="O117" s="193"/>
      <c r="P117" s="193">
        <v>8</v>
      </c>
      <c r="Q117" s="193">
        <v>8</v>
      </c>
      <c r="R117" s="193">
        <v>8</v>
      </c>
      <c r="S117" s="193">
        <v>8</v>
      </c>
      <c r="T117" s="193">
        <v>8</v>
      </c>
      <c r="U117" s="193">
        <v>8</v>
      </c>
      <c r="V117" s="193"/>
      <c r="W117" s="193">
        <v>8</v>
      </c>
      <c r="X117" s="193">
        <v>8</v>
      </c>
      <c r="Y117" s="193">
        <v>8</v>
      </c>
      <c r="Z117" s="193">
        <v>8</v>
      </c>
      <c r="AA117" s="193">
        <v>8</v>
      </c>
      <c r="AB117" s="193">
        <v>8</v>
      </c>
      <c r="AC117" s="193"/>
      <c r="AD117" s="193">
        <v>8</v>
      </c>
      <c r="AE117" s="193">
        <v>8</v>
      </c>
      <c r="AF117" s="193">
        <v>8</v>
      </c>
      <c r="AG117" s="193">
        <v>8</v>
      </c>
      <c r="AH117" s="193">
        <v>8</v>
      </c>
      <c r="AI117" s="193">
        <v>8</v>
      </c>
      <c r="AJ117" s="193"/>
      <c r="AK117" s="378">
        <f t="shared" ref="AK117" si="75">((SUM(F117:AJ117))/8)-(SUMIF($F$6:$AJ$6,"C.Nhật",F117:AJ117)/8)</f>
        <v>25</v>
      </c>
      <c r="AL117" s="378">
        <f t="shared" ref="AL117" si="76">SUM(F118:AJ118)/8*1.5</f>
        <v>0</v>
      </c>
      <c r="AM117" s="380">
        <f t="shared" ref="AM117" si="77">SUMIF($F$6:$AJ$6,"C.Nhật",$F117:$AJ118)/8*2</f>
        <v>0</v>
      </c>
      <c r="AN117" s="382">
        <f t="shared" si="41"/>
        <v>25</v>
      </c>
      <c r="AO117" s="384">
        <v>0</v>
      </c>
      <c r="AP117" s="382"/>
      <c r="AQ117" s="382"/>
      <c r="AR117" s="382"/>
      <c r="AS117" s="372"/>
      <c r="AT117" s="286"/>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c r="AK118" s="379"/>
      <c r="AL118" s="379"/>
      <c r="AM118" s="381"/>
      <c r="AN118" s="383"/>
      <c r="AO118" s="385"/>
      <c r="AP118" s="383"/>
      <c r="AQ118" s="383"/>
      <c r="AR118" s="383"/>
      <c r="AS118" s="373"/>
      <c r="AT118" s="286"/>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A117+1</f>
        <v>14</v>
      </c>
      <c r="B119" s="386" t="s">
        <v>110</v>
      </c>
      <c r="C119" s="374" t="str">
        <f>VLOOKUP(B119,DS,2,0)</f>
        <v>Thạch Thị Som Ươne</v>
      </c>
      <c r="D119" s="376" t="str">
        <f>VLOOKUP(B119,DS,3,0)</f>
        <v>Công nhân</v>
      </c>
      <c r="E119" s="79" t="s">
        <v>33</v>
      </c>
      <c r="F119" s="193" t="s">
        <v>193</v>
      </c>
      <c r="G119" s="193">
        <v>8</v>
      </c>
      <c r="H119" s="193"/>
      <c r="I119" s="193">
        <v>8</v>
      </c>
      <c r="J119" s="193">
        <v>8</v>
      </c>
      <c r="K119" s="193">
        <v>8</v>
      </c>
      <c r="L119" s="193">
        <v>8</v>
      </c>
      <c r="M119" s="193">
        <v>8</v>
      </c>
      <c r="N119" s="193">
        <v>8</v>
      </c>
      <c r="O119" s="193"/>
      <c r="P119" s="193">
        <v>8</v>
      </c>
      <c r="Q119" s="193">
        <v>8</v>
      </c>
      <c r="R119" s="193">
        <v>8</v>
      </c>
      <c r="S119" s="193">
        <v>8</v>
      </c>
      <c r="T119" s="193">
        <v>8</v>
      </c>
      <c r="U119" s="193">
        <v>8</v>
      </c>
      <c r="V119" s="193"/>
      <c r="W119" s="193">
        <v>8</v>
      </c>
      <c r="X119" s="193">
        <v>8</v>
      </c>
      <c r="Y119" s="193">
        <v>8</v>
      </c>
      <c r="Z119" s="193">
        <v>8</v>
      </c>
      <c r="AA119" s="193">
        <v>8</v>
      </c>
      <c r="AB119" s="193">
        <v>8</v>
      </c>
      <c r="AC119" s="193"/>
      <c r="AD119" s="193">
        <v>8</v>
      </c>
      <c r="AE119" s="193">
        <v>8</v>
      </c>
      <c r="AF119" s="193">
        <v>8</v>
      </c>
      <c r="AG119" s="193">
        <v>8</v>
      </c>
      <c r="AH119" s="193">
        <v>8</v>
      </c>
      <c r="AI119" s="193">
        <v>8</v>
      </c>
      <c r="AJ119" s="193"/>
      <c r="AK119" s="378">
        <f t="shared" ref="AK119" si="78">((SUM(F119:AJ119))/8)-(SUMIF($F$6:$AJ$6,"C.Nhật",F119:AJ119)/8)</f>
        <v>25</v>
      </c>
      <c r="AL119" s="378">
        <f t="shared" ref="AL119" si="79">SUM(F120:AJ120)/8*1.5</f>
        <v>0</v>
      </c>
      <c r="AM119" s="380">
        <f t="shared" ref="AM119" si="80">SUMIF($F$6:$AJ$6,"C.Nhật",$F119:$AJ120)/8*2</f>
        <v>0</v>
      </c>
      <c r="AN119" s="382">
        <f t="shared" si="41"/>
        <v>25</v>
      </c>
      <c r="AO119" s="384">
        <v>0</v>
      </c>
      <c r="AP119" s="382"/>
      <c r="AQ119" s="382"/>
      <c r="AR119" s="382"/>
      <c r="AS119" s="372"/>
      <c r="AT119" s="286"/>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c r="AK120" s="379"/>
      <c r="AL120" s="379"/>
      <c r="AM120" s="381"/>
      <c r="AN120" s="383"/>
      <c r="AO120" s="385"/>
      <c r="AP120" s="383"/>
      <c r="AQ120" s="383"/>
      <c r="AR120" s="383"/>
      <c r="AS120" s="373"/>
      <c r="AT120" s="286"/>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A119+1</f>
        <v>15</v>
      </c>
      <c r="B121" s="386" t="s">
        <v>111</v>
      </c>
      <c r="C121" s="374" t="str">
        <f>VLOOKUP(B121,DS,2,0)</f>
        <v>Huỳnh Thị Như</v>
      </c>
      <c r="D121" s="376" t="str">
        <f>VLOOKUP(B121,DS,3,0)</f>
        <v>Công nhân</v>
      </c>
      <c r="E121" s="79" t="s">
        <v>33</v>
      </c>
      <c r="F121" s="193" t="s">
        <v>193</v>
      </c>
      <c r="G121" s="193">
        <v>8</v>
      </c>
      <c r="H121" s="193"/>
      <c r="I121" s="193">
        <v>8</v>
      </c>
      <c r="J121" s="193">
        <v>8</v>
      </c>
      <c r="K121" s="193">
        <v>8</v>
      </c>
      <c r="L121" s="193">
        <v>8</v>
      </c>
      <c r="M121" s="193">
        <v>8</v>
      </c>
      <c r="N121" s="193">
        <v>8</v>
      </c>
      <c r="O121" s="193"/>
      <c r="P121" s="193">
        <v>8</v>
      </c>
      <c r="Q121" s="193">
        <v>8</v>
      </c>
      <c r="R121" s="193">
        <v>8</v>
      </c>
      <c r="S121" s="193">
        <v>8</v>
      </c>
      <c r="T121" s="193">
        <v>8</v>
      </c>
      <c r="U121" s="193">
        <v>8</v>
      </c>
      <c r="V121" s="193"/>
      <c r="W121" s="193">
        <v>8</v>
      </c>
      <c r="X121" s="193">
        <v>8</v>
      </c>
      <c r="Y121" s="193">
        <v>8</v>
      </c>
      <c r="Z121" s="193">
        <v>8</v>
      </c>
      <c r="AA121" s="193">
        <v>8</v>
      </c>
      <c r="AB121" s="193">
        <v>8</v>
      </c>
      <c r="AC121" s="193"/>
      <c r="AD121" s="193">
        <v>8</v>
      </c>
      <c r="AE121" s="193">
        <v>8</v>
      </c>
      <c r="AF121" s="193">
        <v>8</v>
      </c>
      <c r="AG121" s="193">
        <v>8</v>
      </c>
      <c r="AH121" s="193">
        <v>8</v>
      </c>
      <c r="AI121" s="193">
        <v>8</v>
      </c>
      <c r="AJ121" s="193"/>
      <c r="AK121" s="378">
        <f t="shared" ref="AK121" si="81">((SUM(F121:AJ121))/8)-(SUMIF($F$6:$AJ$6,"C.Nhật",F121:AJ121)/8)</f>
        <v>25</v>
      </c>
      <c r="AL121" s="378">
        <f t="shared" ref="AL121" si="82">SUM(F122:AJ122)/8*1.5</f>
        <v>0</v>
      </c>
      <c r="AM121" s="380">
        <f t="shared" ref="AM121" si="83">SUMIF($F$6:$AJ$6,"C.Nhật",$F121:$AJ122)/8*2</f>
        <v>0</v>
      </c>
      <c r="AN121" s="382">
        <f t="shared" si="41"/>
        <v>25</v>
      </c>
      <c r="AO121" s="384">
        <v>0</v>
      </c>
      <c r="AP121" s="382"/>
      <c r="AQ121" s="382"/>
      <c r="AR121" s="382"/>
      <c r="AS121" s="372"/>
      <c r="AT121" s="286"/>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c r="AK122" s="379"/>
      <c r="AL122" s="379"/>
      <c r="AM122" s="381"/>
      <c r="AN122" s="383"/>
      <c r="AO122" s="385"/>
      <c r="AP122" s="383"/>
      <c r="AQ122" s="383"/>
      <c r="AR122" s="383"/>
      <c r="AS122" s="373"/>
      <c r="AT122" s="286"/>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A121+1</f>
        <v>16</v>
      </c>
      <c r="B123" s="386" t="s">
        <v>112</v>
      </c>
      <c r="C123" s="374" t="str">
        <f>VLOOKUP(B123,DS,2,0)</f>
        <v>Sơn Thị Chành Ny</v>
      </c>
      <c r="D123" s="376" t="str">
        <f>VLOOKUP(B123,DS,3,0)</f>
        <v>Công nhân</v>
      </c>
      <c r="E123" s="79" t="s">
        <v>33</v>
      </c>
      <c r="F123" s="193" t="s">
        <v>193</v>
      </c>
      <c r="G123" s="193">
        <v>8</v>
      </c>
      <c r="H123" s="193"/>
      <c r="I123" s="193">
        <v>8</v>
      </c>
      <c r="J123" s="193">
        <v>8</v>
      </c>
      <c r="K123" s="193">
        <v>8</v>
      </c>
      <c r="L123" s="193">
        <v>8</v>
      </c>
      <c r="M123" s="193">
        <v>8</v>
      </c>
      <c r="N123" s="193">
        <v>8</v>
      </c>
      <c r="O123" s="193"/>
      <c r="P123" s="193">
        <v>8</v>
      </c>
      <c r="Q123" s="193">
        <v>8</v>
      </c>
      <c r="R123" s="193">
        <v>8</v>
      </c>
      <c r="S123" s="193">
        <v>8</v>
      </c>
      <c r="T123" s="193">
        <v>8</v>
      </c>
      <c r="U123" s="193">
        <v>8</v>
      </c>
      <c r="V123" s="193"/>
      <c r="W123" s="193">
        <v>8</v>
      </c>
      <c r="X123" s="193">
        <v>8</v>
      </c>
      <c r="Y123" s="193">
        <v>8</v>
      </c>
      <c r="Z123" s="193">
        <v>8</v>
      </c>
      <c r="AA123" s="193">
        <v>8</v>
      </c>
      <c r="AB123" s="193">
        <v>8</v>
      </c>
      <c r="AC123" s="193"/>
      <c r="AD123" s="193">
        <v>8</v>
      </c>
      <c r="AE123" s="193">
        <v>8</v>
      </c>
      <c r="AF123" s="193">
        <v>8</v>
      </c>
      <c r="AG123" s="193">
        <v>8</v>
      </c>
      <c r="AH123" s="193">
        <v>8</v>
      </c>
      <c r="AI123" s="193">
        <v>8</v>
      </c>
      <c r="AJ123" s="193"/>
      <c r="AK123" s="378">
        <f t="shared" ref="AK123" si="84">((SUM(F123:AJ123))/8)-(SUMIF($F$6:$AJ$6,"C.Nhật",F123:AJ123)/8)</f>
        <v>25</v>
      </c>
      <c r="AL123" s="378">
        <f t="shared" ref="AL123" si="85">SUM(F124:AJ124)/8*1.5</f>
        <v>0</v>
      </c>
      <c r="AM123" s="380">
        <f t="shared" ref="AM123" si="86">SUMIF($F$6:$AJ$6,"C.Nhật",$F123:$AJ124)/8*2</f>
        <v>0</v>
      </c>
      <c r="AN123" s="382">
        <f t="shared" si="41"/>
        <v>25</v>
      </c>
      <c r="AO123" s="384">
        <v>0</v>
      </c>
      <c r="AP123" s="382"/>
      <c r="AQ123" s="382"/>
      <c r="AR123" s="382"/>
      <c r="AS123" s="372"/>
      <c r="AT123" s="286"/>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379"/>
      <c r="AL124" s="379"/>
      <c r="AM124" s="381"/>
      <c r="AN124" s="383"/>
      <c r="AO124" s="385"/>
      <c r="AP124" s="383"/>
      <c r="AQ124" s="383"/>
      <c r="AR124" s="383"/>
      <c r="AS124" s="373"/>
      <c r="AT124" s="286"/>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A123+1</f>
        <v>17</v>
      </c>
      <c r="B125" s="386" t="s">
        <v>113</v>
      </c>
      <c r="C125" s="374" t="str">
        <f>VLOOKUP(B125,DS,2,0)</f>
        <v>Sơn Thị Chành Đa</v>
      </c>
      <c r="D125" s="376" t="str">
        <f>VLOOKUP(B125,DS,3,0)</f>
        <v>Công nhân</v>
      </c>
      <c r="E125" s="79" t="s">
        <v>33</v>
      </c>
      <c r="F125" s="193" t="s">
        <v>193</v>
      </c>
      <c r="G125" s="193">
        <v>8</v>
      </c>
      <c r="H125" s="193"/>
      <c r="I125" s="193">
        <v>8</v>
      </c>
      <c r="J125" s="193">
        <v>8</v>
      </c>
      <c r="K125" s="193">
        <v>8</v>
      </c>
      <c r="L125" s="193">
        <v>8</v>
      </c>
      <c r="M125" s="193">
        <v>8</v>
      </c>
      <c r="N125" s="193">
        <v>8</v>
      </c>
      <c r="O125" s="193"/>
      <c r="P125" s="193">
        <v>8</v>
      </c>
      <c r="Q125" s="193">
        <v>8</v>
      </c>
      <c r="R125" s="193">
        <v>8</v>
      </c>
      <c r="S125" s="193">
        <v>8</v>
      </c>
      <c r="T125" s="193">
        <v>8</v>
      </c>
      <c r="U125" s="193">
        <v>8</v>
      </c>
      <c r="V125" s="193"/>
      <c r="W125" s="193">
        <v>8</v>
      </c>
      <c r="X125" s="193">
        <v>8</v>
      </c>
      <c r="Y125" s="193">
        <v>8</v>
      </c>
      <c r="Z125" s="193">
        <v>8</v>
      </c>
      <c r="AA125" s="193">
        <v>8</v>
      </c>
      <c r="AB125" s="193">
        <v>8</v>
      </c>
      <c r="AC125" s="193"/>
      <c r="AD125" s="193">
        <v>8</v>
      </c>
      <c r="AE125" s="193">
        <v>8</v>
      </c>
      <c r="AF125" s="193">
        <v>8</v>
      </c>
      <c r="AG125" s="193">
        <v>8</v>
      </c>
      <c r="AH125" s="193">
        <v>8</v>
      </c>
      <c r="AI125" s="193">
        <v>8</v>
      </c>
      <c r="AJ125" s="193"/>
      <c r="AK125" s="378">
        <f t="shared" ref="AK125" si="87">((SUM(F125:AJ125))/8)-(SUMIF($F$6:$AJ$6,"C.Nhật",F125:AJ125)/8)</f>
        <v>25</v>
      </c>
      <c r="AL125" s="378">
        <f t="shared" ref="AL125" si="88">SUM(F126:AJ126)/8*1.5</f>
        <v>0</v>
      </c>
      <c r="AM125" s="380">
        <f t="shared" ref="AM125" si="89">SUMIF($F$6:$AJ$6,"C.Nhật",$F125:$AJ126)/8*2</f>
        <v>0</v>
      </c>
      <c r="AN125" s="382">
        <f t="shared" si="41"/>
        <v>25</v>
      </c>
      <c r="AO125" s="384">
        <v>0</v>
      </c>
      <c r="AP125" s="382"/>
      <c r="AQ125" s="382"/>
      <c r="AR125" s="382"/>
      <c r="AS125" s="372"/>
      <c r="AT125" s="286"/>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c r="AK126" s="379"/>
      <c r="AL126" s="379"/>
      <c r="AM126" s="381"/>
      <c r="AN126" s="383"/>
      <c r="AO126" s="385"/>
      <c r="AP126" s="383"/>
      <c r="AQ126" s="383"/>
      <c r="AR126" s="383"/>
      <c r="AS126" s="373"/>
      <c r="AT126" s="286"/>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A125+1</f>
        <v>18</v>
      </c>
      <c r="B127" s="386" t="s">
        <v>114</v>
      </c>
      <c r="C127" s="374" t="str">
        <f>VLOOKUP(B127,DS,2,0)</f>
        <v>Trần Thị Bích Phượng</v>
      </c>
      <c r="D127" s="376" t="str">
        <f>VLOOKUP(B127,DS,3,0)</f>
        <v>Công nhân</v>
      </c>
      <c r="E127" s="79" t="s">
        <v>33</v>
      </c>
      <c r="F127" s="193" t="s">
        <v>193</v>
      </c>
      <c r="G127" s="193">
        <v>8</v>
      </c>
      <c r="H127" s="193"/>
      <c r="I127" s="193">
        <v>8</v>
      </c>
      <c r="J127" s="193">
        <v>8</v>
      </c>
      <c r="K127" s="193">
        <v>8</v>
      </c>
      <c r="L127" s="193">
        <v>8</v>
      </c>
      <c r="M127" s="193">
        <v>8</v>
      </c>
      <c r="N127" s="193">
        <v>8</v>
      </c>
      <c r="O127" s="193"/>
      <c r="P127" s="193">
        <v>8</v>
      </c>
      <c r="Q127" s="193">
        <v>8</v>
      </c>
      <c r="R127" s="193">
        <v>8</v>
      </c>
      <c r="S127" s="193">
        <v>8</v>
      </c>
      <c r="T127" s="193">
        <v>8</v>
      </c>
      <c r="U127" s="193">
        <v>8</v>
      </c>
      <c r="V127" s="193"/>
      <c r="W127" s="193">
        <v>8</v>
      </c>
      <c r="X127" s="193">
        <v>8</v>
      </c>
      <c r="Y127" s="193">
        <v>8</v>
      </c>
      <c r="Z127" s="193">
        <v>8</v>
      </c>
      <c r="AA127" s="193">
        <v>8</v>
      </c>
      <c r="AB127" s="193">
        <v>8</v>
      </c>
      <c r="AC127" s="193"/>
      <c r="AD127" s="193">
        <v>8</v>
      </c>
      <c r="AE127" s="193">
        <v>8</v>
      </c>
      <c r="AF127" s="193">
        <v>8</v>
      </c>
      <c r="AG127" s="193">
        <v>8</v>
      </c>
      <c r="AH127" s="193">
        <v>8</v>
      </c>
      <c r="AI127" s="193">
        <v>8</v>
      </c>
      <c r="AJ127" s="193"/>
      <c r="AK127" s="378">
        <f t="shared" ref="AK127" si="90">((SUM(F127:AJ127))/8)-(SUMIF($F$6:$AJ$6,"C.Nhật",F127:AJ127)/8)</f>
        <v>25</v>
      </c>
      <c r="AL127" s="378">
        <f t="shared" ref="AL127" si="91">SUM(F128:AJ128)/8*1.5</f>
        <v>0</v>
      </c>
      <c r="AM127" s="380">
        <f t="shared" ref="AM127" si="92">SUMIF($F$6:$AJ$6,"C.Nhật",$F127:$AJ128)/8*2</f>
        <v>0</v>
      </c>
      <c r="AN127" s="382">
        <f t="shared" si="41"/>
        <v>25</v>
      </c>
      <c r="AO127" s="384">
        <v>0</v>
      </c>
      <c r="AP127" s="382"/>
      <c r="AQ127" s="382"/>
      <c r="AR127" s="382"/>
      <c r="AS127" s="372"/>
      <c r="AT127" s="286"/>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c r="AK128" s="379"/>
      <c r="AL128" s="379"/>
      <c r="AM128" s="381"/>
      <c r="AN128" s="383"/>
      <c r="AO128" s="385"/>
      <c r="AP128" s="383"/>
      <c r="AQ128" s="383"/>
      <c r="AR128" s="383"/>
      <c r="AS128" s="373"/>
      <c r="AT128" s="286"/>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A127+1</f>
        <v>19</v>
      </c>
      <c r="B129" s="386" t="s">
        <v>115</v>
      </c>
      <c r="C129" s="374" t="str">
        <f>VLOOKUP(B129,DS,2,0)</f>
        <v>Sơn Thị Trường Sa</v>
      </c>
      <c r="D129" s="376" t="str">
        <f>VLOOKUP(B129,DS,3,0)</f>
        <v>Công nhân</v>
      </c>
      <c r="E129" s="79" t="s">
        <v>33</v>
      </c>
      <c r="F129" s="193" t="s">
        <v>193</v>
      </c>
      <c r="G129" s="193">
        <v>8</v>
      </c>
      <c r="H129" s="193"/>
      <c r="I129" s="193">
        <v>8</v>
      </c>
      <c r="J129" s="193">
        <v>8</v>
      </c>
      <c r="K129" s="193">
        <v>8</v>
      </c>
      <c r="L129" s="193">
        <v>8</v>
      </c>
      <c r="M129" s="193">
        <v>8</v>
      </c>
      <c r="N129" s="193">
        <v>8</v>
      </c>
      <c r="O129" s="193"/>
      <c r="P129" s="193">
        <v>8</v>
      </c>
      <c r="Q129" s="193">
        <v>8</v>
      </c>
      <c r="R129" s="193">
        <v>8</v>
      </c>
      <c r="S129" s="193">
        <v>8</v>
      </c>
      <c r="T129" s="193">
        <v>8</v>
      </c>
      <c r="U129" s="193">
        <v>8</v>
      </c>
      <c r="V129" s="193"/>
      <c r="W129" s="193">
        <v>8</v>
      </c>
      <c r="X129" s="193">
        <v>8</v>
      </c>
      <c r="Y129" s="193">
        <v>8</v>
      </c>
      <c r="Z129" s="193">
        <v>8</v>
      </c>
      <c r="AA129" s="193">
        <v>8</v>
      </c>
      <c r="AB129" s="193">
        <v>8</v>
      </c>
      <c r="AC129" s="193"/>
      <c r="AD129" s="193">
        <v>8</v>
      </c>
      <c r="AE129" s="193">
        <v>8</v>
      </c>
      <c r="AF129" s="193">
        <v>8</v>
      </c>
      <c r="AG129" s="193">
        <v>8</v>
      </c>
      <c r="AH129" s="193">
        <v>8</v>
      </c>
      <c r="AI129" s="193">
        <v>8</v>
      </c>
      <c r="AJ129" s="193"/>
      <c r="AK129" s="378">
        <f t="shared" ref="AK129" si="93">((SUM(F129:AJ129))/8)-(SUMIF($F$6:$AJ$6,"C.Nhật",F129:AJ129)/8)</f>
        <v>25</v>
      </c>
      <c r="AL129" s="378">
        <f t="shared" ref="AL129" si="94">SUM(F130:AJ130)/8*1.5</f>
        <v>0</v>
      </c>
      <c r="AM129" s="380">
        <f t="shared" ref="AM129" si="95">SUMIF($F$6:$AJ$6,"C.Nhật",$F129:$AJ130)/8*2</f>
        <v>0</v>
      </c>
      <c r="AN129" s="382">
        <f t="shared" si="41"/>
        <v>25</v>
      </c>
      <c r="AO129" s="384">
        <v>0</v>
      </c>
      <c r="AP129" s="382"/>
      <c r="AQ129" s="382"/>
      <c r="AR129" s="382"/>
      <c r="AS129" s="372"/>
      <c r="AT129" s="286"/>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379"/>
      <c r="AL130" s="379"/>
      <c r="AM130" s="381"/>
      <c r="AN130" s="383"/>
      <c r="AO130" s="385"/>
      <c r="AP130" s="383"/>
      <c r="AQ130" s="383"/>
      <c r="AR130" s="383"/>
      <c r="AS130" s="373"/>
      <c r="AT130" s="286"/>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A129+1</f>
        <v>20</v>
      </c>
      <c r="B131" s="386" t="s">
        <v>120</v>
      </c>
      <c r="C131" s="374" t="str">
        <f>VLOOKUP(B131,DS,2,0)</f>
        <v>Lý Thị Sà Kha</v>
      </c>
      <c r="D131" s="376" t="str">
        <f>VLOOKUP(B131,DS,3,0)</f>
        <v>Công nhân</v>
      </c>
      <c r="E131" s="79" t="s">
        <v>33</v>
      </c>
      <c r="F131" s="193" t="s">
        <v>193</v>
      </c>
      <c r="G131" s="193">
        <v>8</v>
      </c>
      <c r="H131" s="193"/>
      <c r="I131" s="193">
        <v>8</v>
      </c>
      <c r="J131" s="193">
        <v>8</v>
      </c>
      <c r="K131" s="193">
        <v>8</v>
      </c>
      <c r="L131" s="193">
        <v>8</v>
      </c>
      <c r="M131" s="193">
        <v>8</v>
      </c>
      <c r="N131" s="193">
        <v>8</v>
      </c>
      <c r="O131" s="193"/>
      <c r="P131" s="193">
        <v>8</v>
      </c>
      <c r="Q131" s="193">
        <v>8</v>
      </c>
      <c r="R131" s="193">
        <v>8</v>
      </c>
      <c r="S131" s="193">
        <v>8</v>
      </c>
      <c r="T131" s="193">
        <v>8</v>
      </c>
      <c r="U131" s="193">
        <v>8</v>
      </c>
      <c r="V131" s="193"/>
      <c r="W131" s="193">
        <v>8</v>
      </c>
      <c r="X131" s="193">
        <v>8</v>
      </c>
      <c r="Y131" s="193">
        <v>8</v>
      </c>
      <c r="Z131" s="193">
        <v>8</v>
      </c>
      <c r="AA131" s="193">
        <v>8</v>
      </c>
      <c r="AB131" s="193">
        <v>8</v>
      </c>
      <c r="AC131" s="193"/>
      <c r="AD131" s="193">
        <v>8</v>
      </c>
      <c r="AE131" s="193">
        <v>8</v>
      </c>
      <c r="AF131" s="193">
        <v>8</v>
      </c>
      <c r="AG131" s="193">
        <v>8</v>
      </c>
      <c r="AH131" s="193">
        <v>8</v>
      </c>
      <c r="AI131" s="193">
        <v>8</v>
      </c>
      <c r="AJ131" s="193"/>
      <c r="AK131" s="378">
        <f t="shared" ref="AK131" si="96">((SUM(F131:AJ131))/8)-(SUMIF($F$6:$AJ$6,"C.Nhật",F131:AJ131)/8)</f>
        <v>25</v>
      </c>
      <c r="AL131" s="378">
        <f t="shared" ref="AL131" si="97">SUM(F132:AJ132)/8*1.5</f>
        <v>0</v>
      </c>
      <c r="AM131" s="380">
        <f t="shared" ref="AM131" si="98">SUMIF($F$6:$AJ$6,"C.Nhật",$F131:$AJ132)/8*2</f>
        <v>0</v>
      </c>
      <c r="AN131" s="382">
        <f t="shared" si="41"/>
        <v>25</v>
      </c>
      <c r="AO131" s="384">
        <v>0</v>
      </c>
      <c r="AP131" s="382"/>
      <c r="AQ131" s="382"/>
      <c r="AR131" s="382"/>
      <c r="AS131" s="372"/>
      <c r="AT131" s="286"/>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379"/>
      <c r="AL132" s="379"/>
      <c r="AM132" s="381"/>
      <c r="AN132" s="383"/>
      <c r="AO132" s="385"/>
      <c r="AP132" s="383"/>
      <c r="AQ132" s="383"/>
      <c r="AR132" s="383"/>
      <c r="AS132" s="373"/>
      <c r="AT132" s="286"/>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A131+1</f>
        <v>21</v>
      </c>
      <c r="B133" s="386" t="s">
        <v>122</v>
      </c>
      <c r="C133" s="374" t="str">
        <f>VLOOKUP(B133,DS,2,0)</f>
        <v xml:space="preserve"> Lâm Thị Mộng Thường</v>
      </c>
      <c r="D133" s="376" t="str">
        <f>VLOOKUP(B133,DS,3,0)</f>
        <v>Công nhân</v>
      </c>
      <c r="E133" s="79" t="s">
        <v>33</v>
      </c>
      <c r="F133" s="193" t="s">
        <v>193</v>
      </c>
      <c r="G133" s="193">
        <v>8</v>
      </c>
      <c r="H133" s="193"/>
      <c r="I133" s="193">
        <v>8</v>
      </c>
      <c r="J133" s="193">
        <v>8</v>
      </c>
      <c r="K133" s="193">
        <v>8</v>
      </c>
      <c r="L133" s="193">
        <v>8</v>
      </c>
      <c r="M133" s="193">
        <v>8</v>
      </c>
      <c r="N133" s="193">
        <v>8</v>
      </c>
      <c r="O133" s="193"/>
      <c r="P133" s="193">
        <v>8</v>
      </c>
      <c r="Q133" s="193">
        <v>8</v>
      </c>
      <c r="R133" s="193">
        <v>8</v>
      </c>
      <c r="S133" s="193">
        <v>8</v>
      </c>
      <c r="T133" s="193">
        <v>8</v>
      </c>
      <c r="U133" s="193">
        <v>8</v>
      </c>
      <c r="V133" s="193"/>
      <c r="W133" s="193">
        <v>8</v>
      </c>
      <c r="X133" s="193">
        <v>8</v>
      </c>
      <c r="Y133" s="193">
        <v>8</v>
      </c>
      <c r="Z133" s="193">
        <v>8</v>
      </c>
      <c r="AA133" s="193">
        <v>8</v>
      </c>
      <c r="AB133" s="193">
        <v>8</v>
      </c>
      <c r="AC133" s="193"/>
      <c r="AD133" s="193">
        <v>8</v>
      </c>
      <c r="AE133" s="193">
        <v>8</v>
      </c>
      <c r="AF133" s="193">
        <v>8</v>
      </c>
      <c r="AG133" s="193">
        <v>8</v>
      </c>
      <c r="AH133" s="193">
        <v>8</v>
      </c>
      <c r="AI133" s="193">
        <v>8</v>
      </c>
      <c r="AJ133" s="193"/>
      <c r="AK133" s="378">
        <f t="shared" ref="AK133" si="99">((SUM(F133:AJ133))/8)-(SUMIF($F$6:$AJ$6,"C.Nhật",F133:AJ133)/8)</f>
        <v>25</v>
      </c>
      <c r="AL133" s="378">
        <f t="shared" ref="AL133" si="100">SUM(F134:AJ134)/8*1.5</f>
        <v>0</v>
      </c>
      <c r="AM133" s="380">
        <f t="shared" ref="AM133" si="101">SUMIF($F$6:$AJ$6,"C.Nhật",$F133:$AJ134)/8*2</f>
        <v>0</v>
      </c>
      <c r="AN133" s="382">
        <f t="shared" si="41"/>
        <v>25</v>
      </c>
      <c r="AO133" s="384">
        <v>0</v>
      </c>
      <c r="AP133" s="382"/>
      <c r="AQ133" s="382"/>
      <c r="AR133" s="382"/>
      <c r="AS133" s="372"/>
      <c r="AT133" s="286"/>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379"/>
      <c r="AL134" s="379"/>
      <c r="AM134" s="381"/>
      <c r="AN134" s="383"/>
      <c r="AO134" s="385"/>
      <c r="AP134" s="383"/>
      <c r="AQ134" s="383"/>
      <c r="AR134" s="383"/>
      <c r="AS134" s="373"/>
      <c r="AT134" s="286"/>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A133+1</f>
        <v>22</v>
      </c>
      <c r="B135" s="386" t="s">
        <v>126</v>
      </c>
      <c r="C135" s="374" t="str">
        <f>VLOOKUP(B135,DS,2,0)</f>
        <v>Nguyễn Văn Bé Hai</v>
      </c>
      <c r="D135" s="376" t="str">
        <f>VLOOKUP(B135,DS,3,0)</f>
        <v>Công nhân</v>
      </c>
      <c r="E135" s="79" t="s">
        <v>33</v>
      </c>
      <c r="F135" s="193" t="s">
        <v>193</v>
      </c>
      <c r="G135" s="193">
        <v>8</v>
      </c>
      <c r="H135" s="193"/>
      <c r="I135" s="193">
        <v>8</v>
      </c>
      <c r="J135" s="193">
        <v>8</v>
      </c>
      <c r="K135" s="193">
        <v>8</v>
      </c>
      <c r="L135" s="193">
        <v>8</v>
      </c>
      <c r="M135" s="193">
        <v>8</v>
      </c>
      <c r="N135" s="193">
        <v>8</v>
      </c>
      <c r="O135" s="193"/>
      <c r="P135" s="193">
        <v>8</v>
      </c>
      <c r="Q135" s="193">
        <v>8</v>
      </c>
      <c r="R135" s="193">
        <v>8</v>
      </c>
      <c r="S135" s="193">
        <v>8</v>
      </c>
      <c r="T135" s="193">
        <v>8</v>
      </c>
      <c r="U135" s="193">
        <v>8</v>
      </c>
      <c r="V135" s="193"/>
      <c r="W135" s="193">
        <v>8</v>
      </c>
      <c r="X135" s="193">
        <v>8</v>
      </c>
      <c r="Y135" s="193">
        <v>8</v>
      </c>
      <c r="Z135" s="193">
        <v>8</v>
      </c>
      <c r="AA135" s="193">
        <v>8</v>
      </c>
      <c r="AB135" s="193">
        <v>8</v>
      </c>
      <c r="AC135" s="193"/>
      <c r="AD135" s="193">
        <v>8</v>
      </c>
      <c r="AE135" s="193">
        <v>8</v>
      </c>
      <c r="AF135" s="193">
        <v>8</v>
      </c>
      <c r="AG135" s="193">
        <v>8</v>
      </c>
      <c r="AH135" s="193">
        <v>8</v>
      </c>
      <c r="AI135" s="193">
        <v>8</v>
      </c>
      <c r="AJ135" s="193"/>
      <c r="AK135" s="378">
        <f t="shared" ref="AK135" si="102">((SUM(F135:AJ135))/8)-(SUMIF($F$6:$AJ$6,"C.Nhật",F135:AJ135)/8)</f>
        <v>25</v>
      </c>
      <c r="AL135" s="378">
        <f t="shared" ref="AL135" si="103">SUM(F136:AJ136)/8*1.5</f>
        <v>0</v>
      </c>
      <c r="AM135" s="380">
        <f t="shared" ref="AM135" si="104">SUMIF($F$6:$AJ$6,"C.Nhật",$F135:$AJ136)/8*2</f>
        <v>0</v>
      </c>
      <c r="AN135" s="382">
        <f t="shared" si="41"/>
        <v>25</v>
      </c>
      <c r="AO135" s="384">
        <v>0</v>
      </c>
      <c r="AP135" s="382"/>
      <c r="AQ135" s="382"/>
      <c r="AR135" s="382"/>
      <c r="AS135" s="372"/>
      <c r="AT135" s="286"/>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c r="AK136" s="379"/>
      <c r="AL136" s="379"/>
      <c r="AM136" s="381"/>
      <c r="AN136" s="383"/>
      <c r="AO136" s="385"/>
      <c r="AP136" s="383"/>
      <c r="AQ136" s="383"/>
      <c r="AR136" s="383"/>
      <c r="AS136" s="373"/>
      <c r="AT136" s="286"/>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A135+1</f>
        <v>23</v>
      </c>
      <c r="B137" s="386" t="s">
        <v>127</v>
      </c>
      <c r="C137" s="374" t="str">
        <f>VLOOKUP(B137,DS,2,0)</f>
        <v>Thạch Tiền</v>
      </c>
      <c r="D137" s="376" t="str">
        <f>VLOOKUP(B137,DS,3,0)</f>
        <v>Công nhân</v>
      </c>
      <c r="E137" s="79" t="s">
        <v>33</v>
      </c>
      <c r="F137" s="193" t="s">
        <v>193</v>
      </c>
      <c r="G137" s="193">
        <v>8</v>
      </c>
      <c r="H137" s="193"/>
      <c r="I137" s="193">
        <v>8</v>
      </c>
      <c r="J137" s="193">
        <v>8</v>
      </c>
      <c r="K137" s="193">
        <v>8</v>
      </c>
      <c r="L137" s="193">
        <v>8</v>
      </c>
      <c r="M137" s="193">
        <v>8</v>
      </c>
      <c r="N137" s="193">
        <v>8</v>
      </c>
      <c r="O137" s="193"/>
      <c r="P137" s="193">
        <v>8</v>
      </c>
      <c r="Q137" s="193">
        <v>8</v>
      </c>
      <c r="R137" s="193">
        <v>8</v>
      </c>
      <c r="S137" s="193">
        <v>8</v>
      </c>
      <c r="T137" s="193">
        <v>8</v>
      </c>
      <c r="U137" s="193">
        <v>8</v>
      </c>
      <c r="V137" s="193"/>
      <c r="W137" s="193">
        <v>8</v>
      </c>
      <c r="X137" s="193">
        <v>8</v>
      </c>
      <c r="Y137" s="193">
        <v>8</v>
      </c>
      <c r="Z137" s="193">
        <v>8</v>
      </c>
      <c r="AA137" s="193">
        <v>8</v>
      </c>
      <c r="AB137" s="193">
        <v>8</v>
      </c>
      <c r="AC137" s="193"/>
      <c r="AD137" s="193">
        <v>8</v>
      </c>
      <c r="AE137" s="193">
        <v>8</v>
      </c>
      <c r="AF137" s="193">
        <v>8</v>
      </c>
      <c r="AG137" s="193">
        <v>8</v>
      </c>
      <c r="AH137" s="193">
        <v>8</v>
      </c>
      <c r="AI137" s="193">
        <v>8</v>
      </c>
      <c r="AJ137" s="193"/>
      <c r="AK137" s="378">
        <f t="shared" ref="AK137" si="105">((SUM(F137:AJ137))/8)-(SUMIF($F$6:$AJ$6,"C.Nhật",F137:AJ137)/8)</f>
        <v>25</v>
      </c>
      <c r="AL137" s="378">
        <f t="shared" ref="AL137" si="106">SUM(F138:AJ138)/8*1.5</f>
        <v>0</v>
      </c>
      <c r="AM137" s="380">
        <f t="shared" ref="AM137" si="107">SUMIF($F$6:$AJ$6,"C.Nhật",$F137:$AJ138)/8*2</f>
        <v>0</v>
      </c>
      <c r="AN137" s="382">
        <f t="shared" si="41"/>
        <v>25</v>
      </c>
      <c r="AO137" s="384">
        <v>0</v>
      </c>
      <c r="AP137" s="382"/>
      <c r="AQ137" s="382"/>
      <c r="AR137" s="382"/>
      <c r="AS137" s="372"/>
      <c r="AT137" s="286"/>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c r="AK138" s="379"/>
      <c r="AL138" s="379"/>
      <c r="AM138" s="381"/>
      <c r="AN138" s="383"/>
      <c r="AO138" s="385"/>
      <c r="AP138" s="383"/>
      <c r="AQ138" s="383"/>
      <c r="AR138" s="383"/>
      <c r="AS138" s="373"/>
      <c r="AT138" s="286"/>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A137+1</f>
        <v>24</v>
      </c>
      <c r="B139" s="386" t="s">
        <v>128</v>
      </c>
      <c r="C139" s="374" t="str">
        <f>VLOOKUP(B139,DS,2,0)</f>
        <v>Hứa Hậu</v>
      </c>
      <c r="D139" s="376" t="str">
        <f>VLOOKUP(B139,DS,3,0)</f>
        <v>Công nhân</v>
      </c>
      <c r="E139" s="79" t="s">
        <v>33</v>
      </c>
      <c r="F139" s="193" t="s">
        <v>193</v>
      </c>
      <c r="G139" s="193">
        <v>8</v>
      </c>
      <c r="H139" s="193"/>
      <c r="I139" s="193">
        <v>8</v>
      </c>
      <c r="J139" s="193">
        <v>8</v>
      </c>
      <c r="K139" s="193">
        <v>8</v>
      </c>
      <c r="L139" s="193">
        <v>8</v>
      </c>
      <c r="M139" s="193">
        <v>8</v>
      </c>
      <c r="N139" s="193">
        <v>8</v>
      </c>
      <c r="O139" s="193"/>
      <c r="P139" s="193">
        <v>8</v>
      </c>
      <c r="Q139" s="193">
        <v>8</v>
      </c>
      <c r="R139" s="193">
        <v>8</v>
      </c>
      <c r="S139" s="193">
        <v>8</v>
      </c>
      <c r="T139" s="193">
        <v>8</v>
      </c>
      <c r="U139" s="193">
        <v>8</v>
      </c>
      <c r="V139" s="193"/>
      <c r="W139" s="193">
        <v>8</v>
      </c>
      <c r="X139" s="193">
        <v>8</v>
      </c>
      <c r="Y139" s="193">
        <v>8</v>
      </c>
      <c r="Z139" s="193">
        <v>8</v>
      </c>
      <c r="AA139" s="193">
        <v>8</v>
      </c>
      <c r="AB139" s="193">
        <v>8</v>
      </c>
      <c r="AC139" s="193"/>
      <c r="AD139" s="193">
        <v>8</v>
      </c>
      <c r="AE139" s="193">
        <v>8</v>
      </c>
      <c r="AF139" s="193">
        <v>8</v>
      </c>
      <c r="AG139" s="193">
        <v>8</v>
      </c>
      <c r="AH139" s="193">
        <v>8</v>
      </c>
      <c r="AI139" s="193">
        <v>8</v>
      </c>
      <c r="AJ139" s="193"/>
      <c r="AK139" s="378">
        <f t="shared" ref="AK139" si="108">((SUM(F139:AJ139))/8)-(SUMIF($F$6:$AJ$6,"C.Nhật",F139:AJ139)/8)</f>
        <v>25</v>
      </c>
      <c r="AL139" s="378">
        <f t="shared" ref="AL139" si="109">SUM(F140:AJ140)/8*1.5</f>
        <v>0</v>
      </c>
      <c r="AM139" s="380">
        <f t="shared" ref="AM139" si="110">SUMIF($F$6:$AJ$6,"C.Nhật",$F139:$AJ140)/8*2</f>
        <v>0</v>
      </c>
      <c r="AN139" s="382">
        <f t="shared" si="41"/>
        <v>25</v>
      </c>
      <c r="AO139" s="384">
        <v>0</v>
      </c>
      <c r="AP139" s="382"/>
      <c r="AQ139" s="382"/>
      <c r="AR139" s="382"/>
      <c r="AS139" s="372"/>
      <c r="AT139" s="286"/>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379"/>
      <c r="AL140" s="379"/>
      <c r="AM140" s="381"/>
      <c r="AN140" s="383"/>
      <c r="AO140" s="385"/>
      <c r="AP140" s="383"/>
      <c r="AQ140" s="383"/>
      <c r="AR140" s="383"/>
      <c r="AS140" s="373"/>
      <c r="AT140" s="286"/>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A139+1</f>
        <v>25</v>
      </c>
      <c r="B141" s="386" t="s">
        <v>129</v>
      </c>
      <c r="C141" s="374" t="str">
        <f>VLOOKUP(B141,DS,2,0)</f>
        <v>Sơn Pép</v>
      </c>
      <c r="D141" s="376" t="str">
        <f>VLOOKUP(B141,DS,3,0)</f>
        <v>Công nhân</v>
      </c>
      <c r="E141" s="79" t="s">
        <v>33</v>
      </c>
      <c r="F141" s="193" t="s">
        <v>193</v>
      </c>
      <c r="G141" s="193">
        <v>8</v>
      </c>
      <c r="H141" s="193"/>
      <c r="I141" s="193">
        <v>8</v>
      </c>
      <c r="J141" s="193">
        <v>8</v>
      </c>
      <c r="K141" s="193">
        <v>8</v>
      </c>
      <c r="L141" s="193">
        <v>8</v>
      </c>
      <c r="M141" s="193">
        <v>8</v>
      </c>
      <c r="N141" s="193">
        <v>8</v>
      </c>
      <c r="O141" s="193"/>
      <c r="P141" s="193">
        <v>8</v>
      </c>
      <c r="Q141" s="193">
        <v>8</v>
      </c>
      <c r="R141" s="193">
        <v>8</v>
      </c>
      <c r="S141" s="193">
        <v>8</v>
      </c>
      <c r="T141" s="193">
        <v>8</v>
      </c>
      <c r="U141" s="193">
        <v>8</v>
      </c>
      <c r="V141" s="193"/>
      <c r="W141" s="193">
        <v>8</v>
      </c>
      <c r="X141" s="193">
        <v>8</v>
      </c>
      <c r="Y141" s="193">
        <v>8</v>
      </c>
      <c r="Z141" s="193">
        <v>8</v>
      </c>
      <c r="AA141" s="193">
        <v>8</v>
      </c>
      <c r="AB141" s="193">
        <v>8</v>
      </c>
      <c r="AC141" s="193"/>
      <c r="AD141" s="193">
        <v>8</v>
      </c>
      <c r="AE141" s="193">
        <v>8</v>
      </c>
      <c r="AF141" s="193">
        <v>8</v>
      </c>
      <c r="AG141" s="193">
        <v>8</v>
      </c>
      <c r="AH141" s="193">
        <v>8</v>
      </c>
      <c r="AI141" s="193">
        <v>8</v>
      </c>
      <c r="AJ141" s="193"/>
      <c r="AK141" s="378">
        <f t="shared" ref="AK141" si="111">((SUM(F141:AJ141))/8)-(SUMIF($F$6:$AJ$6,"C.Nhật",F141:AJ141)/8)</f>
        <v>25</v>
      </c>
      <c r="AL141" s="378">
        <f t="shared" ref="AL141" si="112">SUM(F142:AJ142)/8*1.5</f>
        <v>0</v>
      </c>
      <c r="AM141" s="380">
        <f t="shared" ref="AM141" si="113">SUMIF($F$6:$AJ$6,"C.Nhật",$F141:$AJ142)/8*2</f>
        <v>0</v>
      </c>
      <c r="AN141" s="382">
        <f t="shared" si="41"/>
        <v>25</v>
      </c>
      <c r="AO141" s="384">
        <v>0</v>
      </c>
      <c r="AP141" s="382"/>
      <c r="AQ141" s="382"/>
      <c r="AR141" s="382"/>
      <c r="AS141" s="372"/>
      <c r="AT141" s="286"/>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379"/>
      <c r="AL142" s="379"/>
      <c r="AM142" s="381"/>
      <c r="AN142" s="383"/>
      <c r="AO142" s="385"/>
      <c r="AP142" s="383"/>
      <c r="AQ142" s="383"/>
      <c r="AR142" s="383"/>
      <c r="AS142" s="373"/>
      <c r="AT142" s="286"/>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A141+1</f>
        <v>26</v>
      </c>
      <c r="B143" s="386" t="s">
        <v>131</v>
      </c>
      <c r="C143" s="374" t="str">
        <f>VLOOKUP(B143,DS,2,0)</f>
        <v>Sơn Lét</v>
      </c>
      <c r="D143" s="376" t="str">
        <f>VLOOKUP(B143,DS,3,0)</f>
        <v>Công nhân</v>
      </c>
      <c r="E143" s="79" t="s">
        <v>33</v>
      </c>
      <c r="F143" s="193" t="s">
        <v>193</v>
      </c>
      <c r="G143" s="193">
        <v>8</v>
      </c>
      <c r="H143" s="193"/>
      <c r="I143" s="193">
        <v>8</v>
      </c>
      <c r="J143" s="193">
        <v>8</v>
      </c>
      <c r="K143" s="193">
        <v>8</v>
      </c>
      <c r="L143" s="193">
        <v>8</v>
      </c>
      <c r="M143" s="193">
        <v>8</v>
      </c>
      <c r="N143" s="193">
        <v>8</v>
      </c>
      <c r="O143" s="193"/>
      <c r="P143" s="193">
        <v>8</v>
      </c>
      <c r="Q143" s="193">
        <v>8</v>
      </c>
      <c r="R143" s="193">
        <v>8</v>
      </c>
      <c r="S143" s="193">
        <v>8</v>
      </c>
      <c r="T143" s="193">
        <v>8</v>
      </c>
      <c r="U143" s="193">
        <v>8</v>
      </c>
      <c r="V143" s="193"/>
      <c r="W143" s="193">
        <v>8</v>
      </c>
      <c r="X143" s="193">
        <v>8</v>
      </c>
      <c r="Y143" s="193">
        <v>8</v>
      </c>
      <c r="Z143" s="193">
        <v>8</v>
      </c>
      <c r="AA143" s="193">
        <v>8</v>
      </c>
      <c r="AB143" s="193">
        <v>8</v>
      </c>
      <c r="AC143" s="193"/>
      <c r="AD143" s="193">
        <v>8</v>
      </c>
      <c r="AE143" s="193">
        <v>8</v>
      </c>
      <c r="AF143" s="193">
        <v>8</v>
      </c>
      <c r="AG143" s="193">
        <v>8</v>
      </c>
      <c r="AH143" s="193">
        <v>8</v>
      </c>
      <c r="AI143" s="193">
        <v>8</v>
      </c>
      <c r="AJ143" s="193"/>
      <c r="AK143" s="378">
        <f t="shared" ref="AK143" si="114">((SUM(F143:AJ143))/8)-(SUMIF($F$6:$AJ$6,"C.Nhật",F143:AJ143)/8)</f>
        <v>25</v>
      </c>
      <c r="AL143" s="378">
        <f t="shared" ref="AL143" si="115">SUM(F144:AJ144)/8*1.5</f>
        <v>0</v>
      </c>
      <c r="AM143" s="380">
        <f t="shared" ref="AM143" si="116">SUMIF($F$6:$AJ$6,"C.Nhật",$F143:$AJ144)/8*2</f>
        <v>0</v>
      </c>
      <c r="AN143" s="382">
        <f t="shared" si="41"/>
        <v>25</v>
      </c>
      <c r="AO143" s="384">
        <v>0</v>
      </c>
      <c r="AP143" s="382"/>
      <c r="AQ143" s="382"/>
      <c r="AR143" s="382"/>
      <c r="AS143" s="372"/>
      <c r="AT143" s="286"/>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379"/>
      <c r="AL144" s="379"/>
      <c r="AM144" s="381"/>
      <c r="AN144" s="383"/>
      <c r="AO144" s="385"/>
      <c r="AP144" s="383"/>
      <c r="AQ144" s="383"/>
      <c r="AR144" s="383"/>
      <c r="AS144" s="373"/>
      <c r="AT144" s="286"/>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A143+1</f>
        <v>27</v>
      </c>
      <c r="B145" s="386" t="s">
        <v>132</v>
      </c>
      <c r="C145" s="374" t="str">
        <f>VLOOKUP(B145,DS,2,0)</f>
        <v>Trần Nhiên</v>
      </c>
      <c r="D145" s="376" t="str">
        <f>VLOOKUP(B145,DS,3,0)</f>
        <v>Công nhân</v>
      </c>
      <c r="E145" s="79" t="s">
        <v>33</v>
      </c>
      <c r="F145" s="193" t="s">
        <v>193</v>
      </c>
      <c r="G145" s="193">
        <v>8</v>
      </c>
      <c r="H145" s="193"/>
      <c r="I145" s="193">
        <v>8</v>
      </c>
      <c r="J145" s="193">
        <v>8</v>
      </c>
      <c r="K145" s="193">
        <v>8</v>
      </c>
      <c r="L145" s="193">
        <v>8</v>
      </c>
      <c r="M145" s="193">
        <v>8</v>
      </c>
      <c r="N145" s="193">
        <v>8</v>
      </c>
      <c r="O145" s="193"/>
      <c r="P145" s="193">
        <v>8</v>
      </c>
      <c r="Q145" s="193">
        <v>8</v>
      </c>
      <c r="R145" s="193">
        <v>8</v>
      </c>
      <c r="S145" s="193">
        <v>8</v>
      </c>
      <c r="T145" s="193">
        <v>8</v>
      </c>
      <c r="U145" s="193">
        <v>8</v>
      </c>
      <c r="V145" s="193"/>
      <c r="W145" s="193">
        <v>8</v>
      </c>
      <c r="X145" s="193">
        <v>8</v>
      </c>
      <c r="Y145" s="193">
        <v>8</v>
      </c>
      <c r="Z145" s="193">
        <v>8</v>
      </c>
      <c r="AA145" s="193">
        <v>8</v>
      </c>
      <c r="AB145" s="193">
        <v>8</v>
      </c>
      <c r="AC145" s="193"/>
      <c r="AD145" s="193">
        <v>8</v>
      </c>
      <c r="AE145" s="193">
        <v>8</v>
      </c>
      <c r="AF145" s="193">
        <v>8</v>
      </c>
      <c r="AG145" s="193">
        <v>8</v>
      </c>
      <c r="AH145" s="193">
        <v>8</v>
      </c>
      <c r="AI145" s="193">
        <v>8</v>
      </c>
      <c r="AJ145" s="193"/>
      <c r="AK145" s="378">
        <f t="shared" ref="AK145" si="117">((SUM(F145:AJ145))/8)-(SUMIF($F$6:$AJ$6,"C.Nhật",F145:AJ145)/8)</f>
        <v>25</v>
      </c>
      <c r="AL145" s="378">
        <f t="shared" ref="AL145" si="118">SUM(F146:AJ146)/8*1.5</f>
        <v>0</v>
      </c>
      <c r="AM145" s="380">
        <f t="shared" ref="AM145" si="119">SUMIF($F$6:$AJ$6,"C.Nhật",$F145:$AJ146)/8*2</f>
        <v>0</v>
      </c>
      <c r="AN145" s="382">
        <f t="shared" si="41"/>
        <v>25</v>
      </c>
      <c r="AO145" s="384">
        <v>0</v>
      </c>
      <c r="AP145" s="382"/>
      <c r="AQ145" s="382"/>
      <c r="AR145" s="382"/>
      <c r="AS145" s="372"/>
      <c r="AT145" s="286"/>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379"/>
      <c r="AL146" s="379"/>
      <c r="AM146" s="381"/>
      <c r="AN146" s="383"/>
      <c r="AO146" s="385"/>
      <c r="AP146" s="383"/>
      <c r="AQ146" s="383"/>
      <c r="AR146" s="383"/>
      <c r="AS146" s="373"/>
      <c r="AT146" s="286"/>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A145+1</f>
        <v>28</v>
      </c>
      <c r="B147" s="386" t="s">
        <v>133</v>
      </c>
      <c r="C147" s="374" t="str">
        <f>VLOOKUP(B147,DS,2,0)</f>
        <v>Thạch Giang</v>
      </c>
      <c r="D147" s="376" t="str">
        <f>VLOOKUP(B147,DS,3,0)</f>
        <v>Công nhân</v>
      </c>
      <c r="E147" s="79" t="s">
        <v>33</v>
      </c>
      <c r="F147" s="193" t="s">
        <v>193</v>
      </c>
      <c r="G147" s="193">
        <v>8</v>
      </c>
      <c r="H147" s="193"/>
      <c r="I147" s="193">
        <v>8</v>
      </c>
      <c r="J147" s="193">
        <v>8</v>
      </c>
      <c r="K147" s="193">
        <v>8</v>
      </c>
      <c r="L147" s="193">
        <v>8</v>
      </c>
      <c r="M147" s="193">
        <v>8</v>
      </c>
      <c r="N147" s="193">
        <v>8</v>
      </c>
      <c r="O147" s="193"/>
      <c r="P147" s="193">
        <v>8</v>
      </c>
      <c r="Q147" s="193">
        <v>8</v>
      </c>
      <c r="R147" s="193">
        <v>8</v>
      </c>
      <c r="S147" s="193">
        <v>8</v>
      </c>
      <c r="T147" s="193">
        <v>8</v>
      </c>
      <c r="U147" s="193">
        <v>8</v>
      </c>
      <c r="V147" s="193"/>
      <c r="W147" s="193">
        <v>8</v>
      </c>
      <c r="X147" s="193">
        <v>8</v>
      </c>
      <c r="Y147" s="193">
        <v>8</v>
      </c>
      <c r="Z147" s="193">
        <v>8</v>
      </c>
      <c r="AA147" s="193">
        <v>8</v>
      </c>
      <c r="AB147" s="193">
        <v>8</v>
      </c>
      <c r="AC147" s="193"/>
      <c r="AD147" s="193">
        <v>8</v>
      </c>
      <c r="AE147" s="193">
        <v>8</v>
      </c>
      <c r="AF147" s="193">
        <v>8</v>
      </c>
      <c r="AG147" s="193">
        <v>8</v>
      </c>
      <c r="AH147" s="193">
        <v>8</v>
      </c>
      <c r="AI147" s="193">
        <v>8</v>
      </c>
      <c r="AJ147" s="193"/>
      <c r="AK147" s="378">
        <f t="shared" ref="AK147" si="120">((SUM(F147:AJ147))/8)-(SUMIF($F$6:$AJ$6,"C.Nhật",F147:AJ147)/8)</f>
        <v>25</v>
      </c>
      <c r="AL147" s="378">
        <f t="shared" ref="AL147" si="121">SUM(F148:AJ148)/8*1.5</f>
        <v>0</v>
      </c>
      <c r="AM147" s="380">
        <f t="shared" ref="AM147" si="122">SUMIF($F$6:$AJ$6,"C.Nhật",$F147:$AJ148)/8*2</f>
        <v>0</v>
      </c>
      <c r="AN147" s="382">
        <f t="shared" si="41"/>
        <v>25</v>
      </c>
      <c r="AO147" s="384">
        <v>0</v>
      </c>
      <c r="AP147" s="382"/>
      <c r="AQ147" s="382"/>
      <c r="AR147" s="382"/>
      <c r="AS147" s="372"/>
      <c r="AT147" s="286"/>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379"/>
      <c r="AL148" s="379"/>
      <c r="AM148" s="381"/>
      <c r="AN148" s="383"/>
      <c r="AO148" s="385"/>
      <c r="AP148" s="383"/>
      <c r="AQ148" s="383"/>
      <c r="AR148" s="383"/>
      <c r="AS148" s="373"/>
      <c r="AT148" s="286"/>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23">A147+1</f>
        <v>29</v>
      </c>
      <c r="B149" s="386" t="s">
        <v>134</v>
      </c>
      <c r="C149" s="374" t="str">
        <f>VLOOKUP(B149,DS,2,0)</f>
        <v>Thạch Quyền</v>
      </c>
      <c r="D149" s="376" t="str">
        <f>VLOOKUP(B149,DS,3,0)</f>
        <v>Công nhân</v>
      </c>
      <c r="E149" s="79" t="s">
        <v>33</v>
      </c>
      <c r="F149" s="193" t="s">
        <v>193</v>
      </c>
      <c r="G149" s="193">
        <v>8</v>
      </c>
      <c r="H149" s="193"/>
      <c r="I149" s="193">
        <v>8</v>
      </c>
      <c r="J149" s="193">
        <v>8</v>
      </c>
      <c r="K149" s="193">
        <v>8</v>
      </c>
      <c r="L149" s="193">
        <v>8</v>
      </c>
      <c r="M149" s="193">
        <v>8</v>
      </c>
      <c r="N149" s="193">
        <v>8</v>
      </c>
      <c r="O149" s="193"/>
      <c r="P149" s="193">
        <v>8</v>
      </c>
      <c r="Q149" s="193">
        <v>8</v>
      </c>
      <c r="R149" s="193">
        <v>8</v>
      </c>
      <c r="S149" s="193">
        <v>8</v>
      </c>
      <c r="T149" s="193">
        <v>8</v>
      </c>
      <c r="U149" s="193">
        <v>8</v>
      </c>
      <c r="V149" s="193"/>
      <c r="W149" s="193">
        <v>8</v>
      </c>
      <c r="X149" s="193">
        <v>8</v>
      </c>
      <c r="Y149" s="193">
        <v>8</v>
      </c>
      <c r="Z149" s="193">
        <v>8</v>
      </c>
      <c r="AA149" s="193">
        <v>8</v>
      </c>
      <c r="AB149" s="193">
        <v>8</v>
      </c>
      <c r="AC149" s="193"/>
      <c r="AD149" s="193">
        <v>8</v>
      </c>
      <c r="AE149" s="193">
        <v>8</v>
      </c>
      <c r="AF149" s="193">
        <v>8</v>
      </c>
      <c r="AG149" s="193">
        <v>8</v>
      </c>
      <c r="AH149" s="193">
        <v>8</v>
      </c>
      <c r="AI149" s="193">
        <v>8</v>
      </c>
      <c r="AJ149" s="193"/>
      <c r="AK149" s="378">
        <f t="shared" ref="AK149" si="124">((SUM(F149:AJ149))/8)-(SUMIF($F$6:$AJ$6,"C.Nhật",F149:AJ149)/8)</f>
        <v>25</v>
      </c>
      <c r="AL149" s="378">
        <f t="shared" ref="AL149" si="125">SUM(F150:AJ150)/8*1.5</f>
        <v>0</v>
      </c>
      <c r="AM149" s="380">
        <f t="shared" ref="AM149" si="126">SUMIF($F$6:$AJ$6,"C.Nhật",$F149:$AJ150)/8*2</f>
        <v>0</v>
      </c>
      <c r="AN149" s="382">
        <f t="shared" si="41"/>
        <v>25</v>
      </c>
      <c r="AO149" s="384">
        <v>0</v>
      </c>
      <c r="AP149" s="382"/>
      <c r="AQ149" s="382"/>
      <c r="AR149" s="382"/>
      <c r="AS149" s="372"/>
      <c r="AT149" s="32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379"/>
      <c r="AL150" s="379"/>
      <c r="AM150" s="381"/>
      <c r="AN150" s="383"/>
      <c r="AO150" s="385"/>
      <c r="AP150" s="383"/>
      <c r="AQ150" s="383"/>
      <c r="AR150" s="383"/>
      <c r="AS150" s="373"/>
      <c r="AT150" s="32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 si="127">A149+1</f>
        <v>30</v>
      </c>
      <c r="B151" s="386" t="s">
        <v>135</v>
      </c>
      <c r="C151" s="374" t="str">
        <f>VLOOKUP(B151,DS,2,0)</f>
        <v>Lâm Lin</v>
      </c>
      <c r="D151" s="376" t="str">
        <f>VLOOKUP(B151,DS,3,0)</f>
        <v>Công nhân</v>
      </c>
      <c r="E151" s="79" t="s">
        <v>33</v>
      </c>
      <c r="F151" s="193" t="s">
        <v>193</v>
      </c>
      <c r="G151" s="193">
        <v>8</v>
      </c>
      <c r="H151" s="193"/>
      <c r="I151" s="193">
        <v>8</v>
      </c>
      <c r="J151" s="193">
        <v>8</v>
      </c>
      <c r="K151" s="193">
        <v>8</v>
      </c>
      <c r="L151" s="193">
        <v>8</v>
      </c>
      <c r="M151" s="193">
        <v>8</v>
      </c>
      <c r="N151" s="193">
        <v>8</v>
      </c>
      <c r="O151" s="193"/>
      <c r="P151" s="193">
        <v>8</v>
      </c>
      <c r="Q151" s="193">
        <v>8</v>
      </c>
      <c r="R151" s="193">
        <v>8</v>
      </c>
      <c r="S151" s="193">
        <v>8</v>
      </c>
      <c r="T151" s="193">
        <v>8</v>
      </c>
      <c r="U151" s="193">
        <v>8</v>
      </c>
      <c r="V151" s="193"/>
      <c r="W151" s="193">
        <v>8</v>
      </c>
      <c r="X151" s="193">
        <v>8</v>
      </c>
      <c r="Y151" s="193">
        <v>8</v>
      </c>
      <c r="Z151" s="193">
        <v>8</v>
      </c>
      <c r="AA151" s="193">
        <v>8</v>
      </c>
      <c r="AB151" s="193">
        <v>8</v>
      </c>
      <c r="AC151" s="193"/>
      <c r="AD151" s="193">
        <v>8</v>
      </c>
      <c r="AE151" s="193">
        <v>8</v>
      </c>
      <c r="AF151" s="193">
        <v>8</v>
      </c>
      <c r="AG151" s="193">
        <v>8</v>
      </c>
      <c r="AH151" s="193">
        <v>8</v>
      </c>
      <c r="AI151" s="193">
        <v>8</v>
      </c>
      <c r="AJ151" s="193"/>
      <c r="AK151" s="378">
        <f t="shared" ref="AK151" si="128">((SUM(F151:AJ151))/8)-(SUMIF($F$6:$AJ$6,"C.Nhật",F151:AJ151)/8)</f>
        <v>25</v>
      </c>
      <c r="AL151" s="378">
        <f t="shared" ref="AL151" si="129">SUM(F152:AJ152)/8*1.5</f>
        <v>0</v>
      </c>
      <c r="AM151" s="380">
        <f t="shared" ref="AM151" si="130">SUMIF($F$6:$AJ$6,"C.Nhật",$F151:$AJ152)/8*2</f>
        <v>0</v>
      </c>
      <c r="AN151" s="382">
        <f t="shared" si="41"/>
        <v>25</v>
      </c>
      <c r="AO151" s="384">
        <v>0</v>
      </c>
      <c r="AP151" s="382"/>
      <c r="AQ151" s="382"/>
      <c r="AR151" s="382"/>
      <c r="AS151" s="372"/>
      <c r="AT151" s="32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379"/>
      <c r="AL152" s="379"/>
      <c r="AM152" s="381"/>
      <c r="AN152" s="383"/>
      <c r="AO152" s="385"/>
      <c r="AP152" s="383"/>
      <c r="AQ152" s="383"/>
      <c r="AR152" s="383"/>
      <c r="AS152" s="373"/>
      <c r="AT152" s="32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131">A151+1</f>
        <v>31</v>
      </c>
      <c r="B153" s="386" t="s">
        <v>136</v>
      </c>
      <c r="C153" s="374" t="str">
        <f>VLOOKUP(B153,DS,2,0)</f>
        <v>Lâm Chanh Đa Ra</v>
      </c>
      <c r="D153" s="376" t="str">
        <f>VLOOKUP(B153,DS,3,0)</f>
        <v>Công nhân</v>
      </c>
      <c r="E153" s="79" t="s">
        <v>33</v>
      </c>
      <c r="F153" s="193" t="s">
        <v>193</v>
      </c>
      <c r="G153" s="193">
        <v>8</v>
      </c>
      <c r="H153" s="193"/>
      <c r="I153" s="193">
        <v>8</v>
      </c>
      <c r="J153" s="193">
        <v>8</v>
      </c>
      <c r="K153" s="193">
        <v>8</v>
      </c>
      <c r="L153" s="193">
        <v>8</v>
      </c>
      <c r="M153" s="193">
        <v>8</v>
      </c>
      <c r="N153" s="193">
        <v>8</v>
      </c>
      <c r="O153" s="193"/>
      <c r="P153" s="193">
        <v>8</v>
      </c>
      <c r="Q153" s="193">
        <v>8</v>
      </c>
      <c r="R153" s="193">
        <v>8</v>
      </c>
      <c r="S153" s="193">
        <v>8</v>
      </c>
      <c r="T153" s="193">
        <v>8</v>
      </c>
      <c r="U153" s="193">
        <v>8</v>
      </c>
      <c r="V153" s="193"/>
      <c r="W153" s="193">
        <v>8</v>
      </c>
      <c r="X153" s="193">
        <v>8</v>
      </c>
      <c r="Y153" s="193">
        <v>8</v>
      </c>
      <c r="Z153" s="193">
        <v>8</v>
      </c>
      <c r="AA153" s="193">
        <v>8</v>
      </c>
      <c r="AB153" s="193">
        <v>8</v>
      </c>
      <c r="AC153" s="193"/>
      <c r="AD153" s="193">
        <v>8</v>
      </c>
      <c r="AE153" s="193">
        <v>8</v>
      </c>
      <c r="AF153" s="193">
        <v>8</v>
      </c>
      <c r="AG153" s="193">
        <v>8</v>
      </c>
      <c r="AH153" s="193">
        <v>8</v>
      </c>
      <c r="AI153" s="193">
        <v>8</v>
      </c>
      <c r="AJ153" s="193"/>
      <c r="AK153" s="378">
        <f t="shared" ref="AK153" si="132">((SUM(F153:AJ153))/8)-(SUMIF($F$6:$AJ$6,"C.Nhật",F153:AJ153)/8)</f>
        <v>25</v>
      </c>
      <c r="AL153" s="378">
        <f t="shared" ref="AL153" si="133">SUM(F154:AJ154)/8*1.5</f>
        <v>0</v>
      </c>
      <c r="AM153" s="380">
        <f t="shared" ref="AM153" si="134">SUMIF($F$6:$AJ$6,"C.Nhật",$F153:$AJ154)/8*2</f>
        <v>0</v>
      </c>
      <c r="AN153" s="382">
        <f t="shared" si="41"/>
        <v>25</v>
      </c>
      <c r="AO153" s="384">
        <v>0</v>
      </c>
      <c r="AP153" s="382"/>
      <c r="AQ153" s="382"/>
      <c r="AR153" s="382"/>
      <c r="AS153" s="372"/>
      <c r="AT153" s="32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379"/>
      <c r="AL154" s="379"/>
      <c r="AM154" s="381"/>
      <c r="AN154" s="383"/>
      <c r="AO154" s="385"/>
      <c r="AP154" s="383"/>
      <c r="AQ154" s="383"/>
      <c r="AR154" s="383"/>
      <c r="AS154" s="373"/>
      <c r="AT154" s="32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83" customFormat="1" ht="12.75">
      <c r="A155" s="19"/>
      <c r="B155" s="84"/>
      <c r="C155" s="4"/>
      <c r="D155" s="132"/>
      <c r="E155" s="4"/>
      <c r="F155" s="88"/>
      <c r="G155" s="88"/>
      <c r="H155" s="85"/>
      <c r="I155" s="85"/>
      <c r="J155" s="140"/>
      <c r="K155" s="88"/>
      <c r="L155" s="85"/>
      <c r="M155" s="88"/>
      <c r="N155" s="88"/>
      <c r="O155" s="88"/>
      <c r="P155" s="88"/>
      <c r="Q155" s="85"/>
      <c r="R155" s="88"/>
      <c r="S155" s="88"/>
      <c r="T155" s="140"/>
      <c r="U155" s="88"/>
      <c r="V155" s="88"/>
      <c r="W155" s="88"/>
      <c r="X155" s="84"/>
      <c r="Y155" s="88"/>
      <c r="Z155" s="88"/>
      <c r="AA155" s="88"/>
      <c r="AB155" s="88"/>
      <c r="AC155" s="88"/>
      <c r="AD155" s="85"/>
      <c r="AE155" s="88"/>
      <c r="AF155" s="88"/>
      <c r="AG155" s="88"/>
      <c r="AH155" s="88"/>
      <c r="AI155" s="88"/>
      <c r="AJ155" s="88"/>
      <c r="AK155" s="4"/>
      <c r="AL155" s="4"/>
      <c r="AM155" s="117"/>
      <c r="AN155" s="87"/>
      <c r="AO155" s="87"/>
      <c r="AP155" s="87"/>
      <c r="AQ155" s="87"/>
      <c r="AR155" s="87"/>
      <c r="AS155" s="4"/>
      <c r="AT155" s="123"/>
    </row>
    <row r="156" spans="1:90" s="83" customFormat="1" ht="12.75">
      <c r="A156" s="19" t="s">
        <v>14</v>
      </c>
      <c r="B156" s="84"/>
      <c r="C156" s="4"/>
      <c r="D156" s="132"/>
      <c r="E156" s="4"/>
      <c r="F156" s="88"/>
      <c r="G156" s="88"/>
      <c r="H156" s="85"/>
      <c r="I156" s="85"/>
      <c r="J156" s="140"/>
      <c r="K156" s="88"/>
      <c r="L156" s="85"/>
      <c r="M156" s="88"/>
      <c r="N156" s="88"/>
      <c r="O156" s="88"/>
      <c r="P156" s="88"/>
      <c r="Q156" s="85"/>
      <c r="R156" s="88"/>
      <c r="S156" s="88"/>
      <c r="T156" s="140"/>
      <c r="U156" s="88"/>
      <c r="V156" s="88"/>
      <c r="W156" s="88"/>
      <c r="X156" s="84"/>
      <c r="Y156" s="88"/>
      <c r="Z156" s="88"/>
      <c r="AA156" s="88"/>
      <c r="AB156" s="88"/>
      <c r="AC156" s="88"/>
      <c r="AD156" s="85"/>
      <c r="AE156" s="88"/>
      <c r="AF156" s="88"/>
      <c r="AG156" s="88"/>
      <c r="AH156" s="88"/>
      <c r="AI156" s="88"/>
      <c r="AJ156" s="88"/>
      <c r="AK156" s="4"/>
      <c r="AL156" s="4"/>
      <c r="AM156" s="117"/>
      <c r="AN156" s="87"/>
      <c r="AO156" s="87"/>
      <c r="AP156" s="87"/>
      <c r="AQ156" s="87"/>
      <c r="AR156" s="87"/>
      <c r="AS156" s="4"/>
      <c r="AT156" s="123"/>
    </row>
    <row r="157" spans="1:90" s="83" customFormat="1" ht="12.75">
      <c r="A157" s="16"/>
      <c r="B157" s="16"/>
      <c r="C157" s="4"/>
      <c r="D157" s="132"/>
      <c r="E157" s="4"/>
      <c r="F157" s="88"/>
      <c r="G157" s="88"/>
      <c r="H157" s="141"/>
      <c r="I157" s="141"/>
      <c r="J157" s="141"/>
      <c r="K157" s="88"/>
      <c r="L157" s="141"/>
      <c r="M157" s="88"/>
      <c r="N157" s="88"/>
      <c r="O157" s="88"/>
      <c r="P157" s="88"/>
      <c r="Q157" s="88"/>
      <c r="R157" s="88"/>
      <c r="S157" s="88"/>
      <c r="T157" s="88"/>
      <c r="U157" s="88"/>
      <c r="V157" s="88"/>
      <c r="W157" s="88"/>
      <c r="X157" s="88"/>
      <c r="Y157" s="88"/>
      <c r="Z157" s="88"/>
      <c r="AA157" s="88"/>
      <c r="AB157" s="88"/>
      <c r="AC157" s="88"/>
      <c r="AD157" s="141"/>
      <c r="AE157" s="88"/>
      <c r="AF157" s="88"/>
      <c r="AG157" s="88"/>
      <c r="AH157" s="88"/>
      <c r="AI157" s="88"/>
      <c r="AJ157" s="88"/>
      <c r="AK157" s="4"/>
      <c r="AL157" s="4"/>
      <c r="AM157" s="117"/>
      <c r="AN157" s="89"/>
      <c r="AO157" s="89"/>
      <c r="AP157" s="89"/>
      <c r="AQ157" s="89"/>
      <c r="AR157" s="89"/>
      <c r="AS157" s="4"/>
      <c r="AT157" s="123"/>
    </row>
    <row r="158" spans="1:90" s="86" customFormat="1" ht="15" customHeight="1">
      <c r="A158" s="16"/>
      <c r="B158" s="16"/>
      <c r="C158" s="4"/>
      <c r="D158" s="132"/>
      <c r="E158" s="4"/>
      <c r="F158" s="88"/>
      <c r="G158" s="88"/>
      <c r="H158" s="141"/>
      <c r="I158" s="141"/>
      <c r="J158" s="141"/>
      <c r="K158" s="88"/>
      <c r="L158" s="141"/>
      <c r="M158" s="88"/>
      <c r="N158" s="88"/>
      <c r="O158" s="88"/>
      <c r="P158" s="88"/>
      <c r="Q158" s="88"/>
      <c r="R158" s="88"/>
      <c r="S158" s="88"/>
      <c r="T158" s="88"/>
      <c r="U158" s="88"/>
      <c r="V158" s="88"/>
      <c r="W158" s="88"/>
      <c r="X158" s="88"/>
      <c r="Y158" s="88"/>
      <c r="Z158" s="88"/>
      <c r="AA158" s="88"/>
      <c r="AB158" s="88"/>
      <c r="AC158" s="88"/>
      <c r="AD158" s="141"/>
      <c r="AE158" s="88"/>
      <c r="AF158" s="88"/>
      <c r="AG158" s="88"/>
      <c r="AH158" s="88"/>
      <c r="AI158" s="88"/>
      <c r="AJ158" s="88"/>
      <c r="AK158" s="4"/>
      <c r="AL158" s="4"/>
      <c r="AM158" s="117"/>
      <c r="AN158" s="89"/>
      <c r="AO158" s="89"/>
      <c r="AP158" s="89"/>
      <c r="AQ158" s="89"/>
      <c r="AR158" s="89"/>
      <c r="AS158" s="4"/>
      <c r="AT158" s="4"/>
    </row>
    <row r="159" spans="1:90" s="86" customFormat="1" ht="11.25">
      <c r="A159" s="16"/>
      <c r="B159" s="16"/>
      <c r="C159" s="4"/>
      <c r="D159" s="132"/>
      <c r="E159" s="4"/>
      <c r="F159" s="88"/>
      <c r="G159" s="88"/>
      <c r="H159" s="141"/>
      <c r="I159" s="141"/>
      <c r="J159" s="141"/>
      <c r="K159" s="88"/>
      <c r="L159" s="141"/>
      <c r="M159" s="88"/>
      <c r="N159" s="88"/>
      <c r="O159" s="88"/>
      <c r="P159" s="88"/>
      <c r="Q159" s="88"/>
      <c r="R159" s="88"/>
      <c r="S159" s="88"/>
      <c r="T159" s="88"/>
      <c r="U159" s="88"/>
      <c r="V159" s="88"/>
      <c r="W159" s="88"/>
      <c r="X159" s="88"/>
      <c r="Y159" s="88"/>
      <c r="Z159" s="88"/>
      <c r="AA159" s="88"/>
      <c r="AB159" s="88"/>
      <c r="AC159" s="88"/>
      <c r="AD159" s="141"/>
      <c r="AE159" s="88"/>
      <c r="AF159" s="88"/>
      <c r="AG159" s="88"/>
      <c r="AH159" s="88"/>
      <c r="AI159" s="88"/>
      <c r="AJ159" s="88"/>
      <c r="AK159" s="4"/>
      <c r="AL159" s="4"/>
      <c r="AM159" s="117"/>
      <c r="AN159" s="89"/>
      <c r="AO159" s="89"/>
      <c r="AP159" s="89"/>
      <c r="AQ159" s="89"/>
      <c r="AR159" s="89"/>
      <c r="AS159" s="4"/>
      <c r="AT159" s="4"/>
    </row>
    <row r="160" spans="1:90" s="86" customFormat="1" ht="11.25">
      <c r="A160" s="16"/>
      <c r="B160" s="16"/>
      <c r="C160" s="4"/>
      <c r="D160" s="132"/>
      <c r="E160" s="4"/>
      <c r="F160" s="88"/>
      <c r="G160" s="88"/>
      <c r="H160" s="141"/>
      <c r="I160" s="141"/>
      <c r="J160" s="141"/>
      <c r="K160" s="88"/>
      <c r="L160" s="141"/>
      <c r="M160" s="88"/>
      <c r="N160" s="88"/>
      <c r="O160" s="88"/>
      <c r="P160" s="88"/>
      <c r="Q160" s="88"/>
      <c r="R160" s="88"/>
      <c r="S160" s="88"/>
      <c r="T160" s="88"/>
      <c r="U160" s="88"/>
      <c r="V160" s="88"/>
      <c r="W160" s="88"/>
      <c r="X160" s="88"/>
      <c r="Y160" s="88"/>
      <c r="Z160" s="88"/>
      <c r="AA160" s="88"/>
      <c r="AB160" s="88"/>
      <c r="AC160" s="88"/>
      <c r="AD160" s="141"/>
      <c r="AE160" s="88"/>
      <c r="AF160" s="88"/>
      <c r="AG160" s="88"/>
      <c r="AH160" s="88"/>
      <c r="AI160" s="88"/>
      <c r="AJ160" s="88"/>
      <c r="AK160" s="4"/>
      <c r="AL160" s="4"/>
      <c r="AM160" s="117"/>
      <c r="AN160" s="89"/>
      <c r="AO160" s="89"/>
      <c r="AP160" s="89"/>
      <c r="AQ160" s="89"/>
      <c r="AR160" s="89"/>
      <c r="AS160" s="4"/>
      <c r="AT160" s="4"/>
    </row>
    <row r="161" spans="1:46" s="86" customFormat="1" ht="11.25">
      <c r="A161" s="13"/>
      <c r="B161" s="13"/>
      <c r="C161" s="19"/>
      <c r="D161" s="133"/>
      <c r="E161" s="90"/>
      <c r="F161" s="140"/>
      <c r="G161" s="142"/>
      <c r="H161" s="85"/>
      <c r="I161" s="85"/>
      <c r="J161" s="85"/>
      <c r="K161" s="142"/>
      <c r="L161" s="85"/>
      <c r="M161" s="142"/>
      <c r="N161" s="142"/>
      <c r="O161" s="142"/>
      <c r="P161" s="142"/>
      <c r="Q161" s="85"/>
      <c r="R161" s="140"/>
      <c r="S161" s="142"/>
      <c r="T161" s="142"/>
      <c r="U161" s="85"/>
      <c r="V161" s="142"/>
      <c r="W161" s="142"/>
      <c r="X161" s="85"/>
      <c r="Y161" s="142"/>
      <c r="Z161" s="142"/>
      <c r="AA161" s="142"/>
      <c r="AB161" s="142"/>
      <c r="AC161" s="142"/>
      <c r="AD161" s="85"/>
      <c r="AE161" s="142"/>
      <c r="AF161" s="142"/>
      <c r="AG161" s="142"/>
      <c r="AH161" s="142"/>
      <c r="AI161" s="142"/>
      <c r="AJ161" s="142"/>
      <c r="AK161" s="90"/>
      <c r="AM161" s="118"/>
      <c r="AN161" s="13"/>
      <c r="AO161" s="13"/>
      <c r="AP161" s="13"/>
      <c r="AQ161" s="13"/>
      <c r="AR161" s="13"/>
      <c r="AS161" s="19"/>
      <c r="AT161" s="4"/>
    </row>
    <row r="162" spans="1:46" s="86" customFormat="1" ht="12.75">
      <c r="A162" s="2"/>
      <c r="B162" s="2" t="s">
        <v>0</v>
      </c>
      <c r="C162" s="2"/>
      <c r="D162" s="134"/>
      <c r="E162" s="2"/>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c r="AH162" s="144"/>
      <c r="AI162" s="144"/>
      <c r="AJ162" s="144"/>
      <c r="AK162" s="2"/>
      <c r="AL162" s="2"/>
      <c r="AM162" s="119"/>
      <c r="AN162" s="2"/>
      <c r="AO162" s="2"/>
      <c r="AP162" s="2"/>
      <c r="AQ162" s="2"/>
      <c r="AR162" s="2"/>
      <c r="AS162" s="2"/>
      <c r="AT162" s="4"/>
    </row>
    <row r="163" spans="1:46" s="86" customFormat="1" ht="12.75">
      <c r="A163" s="2"/>
      <c r="B163" s="2"/>
      <c r="C163" s="2" t="s">
        <v>48</v>
      </c>
      <c r="D163" s="134"/>
      <c r="E163" s="2"/>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4"/>
      <c r="AI163" s="144"/>
      <c r="AJ163" s="144"/>
      <c r="AK163" s="2"/>
      <c r="AL163" s="2"/>
      <c r="AM163" s="119"/>
      <c r="AN163" s="2"/>
      <c r="AO163" s="2"/>
      <c r="AP163" s="2"/>
      <c r="AQ163" s="2"/>
      <c r="AR163" s="2"/>
      <c r="AS163" s="2"/>
      <c r="AT163" s="19"/>
    </row>
    <row r="164" spans="1:46" ht="15" customHeight="1">
      <c r="C164" s="2" t="s">
        <v>49</v>
      </c>
    </row>
    <row r="165" spans="1:46" ht="15" customHeight="1">
      <c r="C165" s="2" t="s">
        <v>50</v>
      </c>
    </row>
    <row r="166" spans="1:46" ht="15" customHeight="1">
      <c r="C166" s="2" t="s">
        <v>51</v>
      </c>
    </row>
    <row r="167" spans="1:46" ht="15" customHeight="1">
      <c r="C167" s="2" t="s">
        <v>52</v>
      </c>
    </row>
    <row r="168" spans="1:46" ht="15" customHeight="1">
      <c r="C168" s="2" t="s">
        <v>53</v>
      </c>
    </row>
    <row r="169" spans="1:46" ht="15" customHeight="1">
      <c r="C169" s="2" t="s">
        <v>54</v>
      </c>
    </row>
    <row r="170" spans="1:46" ht="15" customHeight="1">
      <c r="C170" s="2" t="s">
        <v>55</v>
      </c>
    </row>
    <row r="171" spans="1:46" ht="15" customHeight="1">
      <c r="C171" s="2" t="s">
        <v>56</v>
      </c>
    </row>
  </sheetData>
  <protectedRanges>
    <protectedRange password="CC78" sqref="A1:A3" name="Range1_2_1"/>
    <protectedRange password="CC78" sqref="A8:A15" name="Range1_1"/>
    <protectedRange password="CC78" sqref="A8:A15 C8:E15" name="Range1_6"/>
    <protectedRange password="CC78" sqref="B8:B15" name="Range1_4"/>
    <protectedRange password="CC78" sqref="J18:J21 Q16:Q17" name="Range1_1_1_1"/>
    <protectedRange password="CC78" sqref="J22" name="Range1_3_1_1"/>
    <protectedRange password="CC78" sqref="A43:A45 A86:A88" name="Range1_2_1_1"/>
    <protectedRange password="CC78" sqref="A50:A63" name="Range1_1_1"/>
    <protectedRange password="CC78" sqref="C50:E63 A50:A63" name="Range1_6_1"/>
    <protectedRange password="CC78" sqref="B50:B63" name="Range1_4_1"/>
    <protectedRange password="CC78" sqref="J68:J69" name="Range1_1_1_1_1"/>
    <protectedRange password="CC78" sqref="J70" name="Range1_3_1_1_1"/>
    <protectedRange password="CC78" sqref="A93:A154" name="Range1_1_2"/>
    <protectedRange password="CC78" sqref="C93:E154 A93:A154" name="Range1_6_2"/>
    <protectedRange password="CC78" sqref="B93:B154" name="Range1_4_2"/>
    <protectedRange password="CC78" sqref="J157:J160 Q155:Q156" name="Range1_1_1_1_2"/>
    <protectedRange password="CC78" sqref="J161" name="Range1_3_1_1_2"/>
  </protectedRanges>
  <autoFilter ref="A7:AS7"/>
  <mergeCells count="588">
    <mergeCell ref="AQ60:AQ61"/>
    <mergeCell ref="AR60:AR61"/>
    <mergeCell ref="AS60:AS61"/>
    <mergeCell ref="AN60:AN61"/>
    <mergeCell ref="AN62:AN63"/>
    <mergeCell ref="A60:A61"/>
    <mergeCell ref="B60:B61"/>
    <mergeCell ref="C60:C61"/>
    <mergeCell ref="D60:D61"/>
    <mergeCell ref="AK60:AK61"/>
    <mergeCell ref="AL60:AL61"/>
    <mergeCell ref="AM60:AM61"/>
    <mergeCell ref="AO60:AO61"/>
    <mergeCell ref="AP60:AP61"/>
    <mergeCell ref="AP151:AP152"/>
    <mergeCell ref="AQ151:AQ152"/>
    <mergeCell ref="AR151:AR152"/>
    <mergeCell ref="AS151:AS152"/>
    <mergeCell ref="A153:A154"/>
    <mergeCell ref="B153:B154"/>
    <mergeCell ref="C153:C154"/>
    <mergeCell ref="D153:D154"/>
    <mergeCell ref="AK153:AK154"/>
    <mergeCell ref="AL153:AL154"/>
    <mergeCell ref="AM153:AM154"/>
    <mergeCell ref="AN153:AN154"/>
    <mergeCell ref="AO153:AO154"/>
    <mergeCell ref="AP153:AP154"/>
    <mergeCell ref="AQ153:AQ154"/>
    <mergeCell ref="AR153:AR154"/>
    <mergeCell ref="AS153:AS154"/>
    <mergeCell ref="A151:A152"/>
    <mergeCell ref="B151:B152"/>
    <mergeCell ref="C151:C152"/>
    <mergeCell ref="D151:D152"/>
    <mergeCell ref="AK151:AK152"/>
    <mergeCell ref="AL151:AL152"/>
    <mergeCell ref="AM151:AM152"/>
    <mergeCell ref="AN151:AN152"/>
    <mergeCell ref="AO151:AO152"/>
    <mergeCell ref="AM14:AM15"/>
    <mergeCell ref="AN14:AN15"/>
    <mergeCell ref="AO14:AO15"/>
    <mergeCell ref="AP14:AP15"/>
    <mergeCell ref="AQ14:AQ15"/>
    <mergeCell ref="AM43:AS43"/>
    <mergeCell ref="AR50:AR51"/>
    <mergeCell ref="AS50:AS51"/>
    <mergeCell ref="AR54:AR55"/>
    <mergeCell ref="AS54:AS55"/>
    <mergeCell ref="AO58:AO59"/>
    <mergeCell ref="AP58:AP59"/>
    <mergeCell ref="AQ58:AQ59"/>
    <mergeCell ref="AR58:AR59"/>
    <mergeCell ref="AS58:AS59"/>
    <mergeCell ref="AQ90:AQ91"/>
    <mergeCell ref="AR90:AR91"/>
    <mergeCell ref="AS90:AS91"/>
    <mergeCell ref="AS95:AS96"/>
    <mergeCell ref="AR14:AR15"/>
    <mergeCell ref="AS14:AS15"/>
    <mergeCell ref="A149:A150"/>
    <mergeCell ref="B149:B150"/>
    <mergeCell ref="C149:C150"/>
    <mergeCell ref="D149:D150"/>
    <mergeCell ref="AK149:AK150"/>
    <mergeCell ref="AL149:AL150"/>
    <mergeCell ref="AM149:AM150"/>
    <mergeCell ref="AN149:AN150"/>
    <mergeCell ref="AO149:AO150"/>
    <mergeCell ref="AP149:AP150"/>
    <mergeCell ref="AQ149:AQ150"/>
    <mergeCell ref="AR149:AR150"/>
    <mergeCell ref="AS149:AS150"/>
    <mergeCell ref="A14:A15"/>
    <mergeCell ref="B14:B15"/>
    <mergeCell ref="C14:C15"/>
    <mergeCell ref="D14:D15"/>
    <mergeCell ref="AK14:AK15"/>
    <mergeCell ref="AL14:AL15"/>
    <mergeCell ref="AM1:AS1"/>
    <mergeCell ref="A5:A6"/>
    <mergeCell ref="B5:B6"/>
    <mergeCell ref="C5:C6"/>
    <mergeCell ref="D5:D6"/>
    <mergeCell ref="E5:E6"/>
    <mergeCell ref="AK5:AM5"/>
    <mergeCell ref="AN5:AN6"/>
    <mergeCell ref="AO5:AO6"/>
    <mergeCell ref="AP5:AP6"/>
    <mergeCell ref="AQ5:AQ6"/>
    <mergeCell ref="AR5:AR6"/>
    <mergeCell ref="AS5:AS6"/>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Q10:AQ11"/>
    <mergeCell ref="AR10:AR11"/>
    <mergeCell ref="AS10:AS11"/>
    <mergeCell ref="A12:A13"/>
    <mergeCell ref="B12:B13"/>
    <mergeCell ref="C12:C13"/>
    <mergeCell ref="D12:D13"/>
    <mergeCell ref="AK12:AK13"/>
    <mergeCell ref="AL12:AL13"/>
    <mergeCell ref="AS12:AS13"/>
    <mergeCell ref="AM12:AM13"/>
    <mergeCell ref="AN12:AN13"/>
    <mergeCell ref="AO12:AO13"/>
    <mergeCell ref="AP12:AP13"/>
    <mergeCell ref="AQ12:AQ13"/>
    <mergeCell ref="AR12:AR13"/>
    <mergeCell ref="AS47:AS48"/>
    <mergeCell ref="AT47:AT48"/>
    <mergeCell ref="A50:A51"/>
    <mergeCell ref="B50:B51"/>
    <mergeCell ref="C50:C51"/>
    <mergeCell ref="D50:D51"/>
    <mergeCell ref="AK50:AK51"/>
    <mergeCell ref="AL50:AL51"/>
    <mergeCell ref="AM50:AM51"/>
    <mergeCell ref="AN50:AN51"/>
    <mergeCell ref="AK47:AM47"/>
    <mergeCell ref="AN47:AN48"/>
    <mergeCell ref="AO47:AO48"/>
    <mergeCell ref="AP47:AP48"/>
    <mergeCell ref="AQ47:AQ48"/>
    <mergeCell ref="AR47:AR48"/>
    <mergeCell ref="AO50:AO51"/>
    <mergeCell ref="AP50:AP51"/>
    <mergeCell ref="AQ50:AQ51"/>
    <mergeCell ref="AP52:AP53"/>
    <mergeCell ref="AQ52:AQ53"/>
    <mergeCell ref="AO54:AO55"/>
    <mergeCell ref="AP54:AP55"/>
    <mergeCell ref="AQ54:AQ55"/>
    <mergeCell ref="A47:A48"/>
    <mergeCell ref="B47:B48"/>
    <mergeCell ref="C47:C48"/>
    <mergeCell ref="D47:D48"/>
    <mergeCell ref="E47:E48"/>
    <mergeCell ref="AR56:AR57"/>
    <mergeCell ref="AS56:AS57"/>
    <mergeCell ref="AO56:AO57"/>
    <mergeCell ref="AP56:AP57"/>
    <mergeCell ref="AQ56:AQ57"/>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58:A59"/>
    <mergeCell ref="B58:B59"/>
    <mergeCell ref="C58:C59"/>
    <mergeCell ref="D58:D59"/>
    <mergeCell ref="AK58:AK59"/>
    <mergeCell ref="AL58:AL59"/>
    <mergeCell ref="AM58:AM59"/>
    <mergeCell ref="AN58:AN59"/>
    <mergeCell ref="AL56:AL57"/>
    <mergeCell ref="AM56:AM57"/>
    <mergeCell ref="AN56:AN57"/>
    <mergeCell ref="A56:A57"/>
    <mergeCell ref="B56:B57"/>
    <mergeCell ref="C56:C57"/>
    <mergeCell ref="D56:D57"/>
    <mergeCell ref="AK56:AK57"/>
    <mergeCell ref="A62:A63"/>
    <mergeCell ref="B62:B63"/>
    <mergeCell ref="C62:C63"/>
    <mergeCell ref="D62:D63"/>
    <mergeCell ref="AK62:AK63"/>
    <mergeCell ref="AR62:AR63"/>
    <mergeCell ref="AS62:AS63"/>
    <mergeCell ref="AO62:AO63"/>
    <mergeCell ref="AP62:AP63"/>
    <mergeCell ref="AQ62:AQ63"/>
    <mergeCell ref="AL62:AL63"/>
    <mergeCell ref="AM62:AM63"/>
    <mergeCell ref="A90:A91"/>
    <mergeCell ref="B90:B91"/>
    <mergeCell ref="C90:C91"/>
    <mergeCell ref="D90:D91"/>
    <mergeCell ref="E90:E91"/>
    <mergeCell ref="AK90:AM90"/>
    <mergeCell ref="AN90:AN91"/>
    <mergeCell ref="AO90:AO91"/>
    <mergeCell ref="AP90:AP91"/>
    <mergeCell ref="AT90:AT91"/>
    <mergeCell ref="AM86:AS86"/>
    <mergeCell ref="AS93:AS94"/>
    <mergeCell ref="A95:A96"/>
    <mergeCell ref="B95:B96"/>
    <mergeCell ref="C95:C96"/>
    <mergeCell ref="D95:D96"/>
    <mergeCell ref="AK95:AK96"/>
    <mergeCell ref="AL95:AL96"/>
    <mergeCell ref="AM95:AM96"/>
    <mergeCell ref="AN95:AN96"/>
    <mergeCell ref="AO95:AO96"/>
    <mergeCell ref="AM93:AM94"/>
    <mergeCell ref="AN93:AN94"/>
    <mergeCell ref="AO93:AO94"/>
    <mergeCell ref="AP93:AP94"/>
    <mergeCell ref="AQ93:AQ94"/>
    <mergeCell ref="AR93:AR94"/>
    <mergeCell ref="A93:A94"/>
    <mergeCell ref="B93:B94"/>
    <mergeCell ref="C93:C94"/>
    <mergeCell ref="D93:D94"/>
    <mergeCell ref="AK93:AK94"/>
    <mergeCell ref="AL93:AL94"/>
    <mergeCell ref="A97:A98"/>
    <mergeCell ref="B97:B98"/>
    <mergeCell ref="C97:C98"/>
    <mergeCell ref="D97:D98"/>
    <mergeCell ref="AK97:AK98"/>
    <mergeCell ref="AL97:AL98"/>
    <mergeCell ref="AS97:AS98"/>
    <mergeCell ref="AM97:AM98"/>
    <mergeCell ref="AN97:AN98"/>
    <mergeCell ref="AO97:AO98"/>
    <mergeCell ref="AP97:AP98"/>
    <mergeCell ref="AQ97:AQ98"/>
    <mergeCell ref="AR97:AR98"/>
    <mergeCell ref="D99:D100"/>
    <mergeCell ref="AK99:AK100"/>
    <mergeCell ref="AL99:AL100"/>
    <mergeCell ref="AM99:AM100"/>
    <mergeCell ref="AN99:AN100"/>
    <mergeCell ref="AO99:AO100"/>
    <mergeCell ref="AP95:AP96"/>
    <mergeCell ref="AQ95:AQ96"/>
    <mergeCell ref="AR95:AR96"/>
    <mergeCell ref="AL103:AL104"/>
    <mergeCell ref="AM103:AM104"/>
    <mergeCell ref="AN103:AN104"/>
    <mergeCell ref="AO103:AO104"/>
    <mergeCell ref="AP99:AP100"/>
    <mergeCell ref="AQ99:AQ100"/>
    <mergeCell ref="AR99:AR100"/>
    <mergeCell ref="AS99:AS100"/>
    <mergeCell ref="A101:A102"/>
    <mergeCell ref="B101:B102"/>
    <mergeCell ref="C101:C102"/>
    <mergeCell ref="D101:D102"/>
    <mergeCell ref="AK101:AK102"/>
    <mergeCell ref="AL101:AL102"/>
    <mergeCell ref="AS101:AS102"/>
    <mergeCell ref="AM101:AM102"/>
    <mergeCell ref="AN101:AN102"/>
    <mergeCell ref="AO101:AO102"/>
    <mergeCell ref="AP101:AP102"/>
    <mergeCell ref="AQ101:AQ102"/>
    <mergeCell ref="AR101:AR102"/>
    <mergeCell ref="A99:A100"/>
    <mergeCell ref="B99:B100"/>
    <mergeCell ref="C99:C100"/>
    <mergeCell ref="AN107:AN108"/>
    <mergeCell ref="AO107:AO108"/>
    <mergeCell ref="AP103:AP104"/>
    <mergeCell ref="AQ103:AQ104"/>
    <mergeCell ref="AR103:AR104"/>
    <mergeCell ref="AS103:AS104"/>
    <mergeCell ref="A105:A106"/>
    <mergeCell ref="B105:B106"/>
    <mergeCell ref="C105:C106"/>
    <mergeCell ref="D105:D106"/>
    <mergeCell ref="AK105:AK106"/>
    <mergeCell ref="AL105:AL106"/>
    <mergeCell ref="AS105:AS106"/>
    <mergeCell ref="AM105:AM106"/>
    <mergeCell ref="AN105:AN106"/>
    <mergeCell ref="AO105:AO106"/>
    <mergeCell ref="AP105:AP106"/>
    <mergeCell ref="AQ105:AQ106"/>
    <mergeCell ref="AR105:AR106"/>
    <mergeCell ref="A103:A104"/>
    <mergeCell ref="B103:B104"/>
    <mergeCell ref="C103:C104"/>
    <mergeCell ref="D103:D104"/>
    <mergeCell ref="AK103:AK104"/>
    <mergeCell ref="AP107:AP108"/>
    <mergeCell ref="AQ107:AQ108"/>
    <mergeCell ref="AR107:AR108"/>
    <mergeCell ref="AS107:AS108"/>
    <mergeCell ref="A109:A110"/>
    <mergeCell ref="B109:B110"/>
    <mergeCell ref="C109:C110"/>
    <mergeCell ref="D109:D110"/>
    <mergeCell ref="AK109:AK110"/>
    <mergeCell ref="AL109:AL110"/>
    <mergeCell ref="AS109:AS110"/>
    <mergeCell ref="AM109:AM110"/>
    <mergeCell ref="AN109:AN110"/>
    <mergeCell ref="AO109:AO110"/>
    <mergeCell ref="AP109:AP110"/>
    <mergeCell ref="AQ109:AQ110"/>
    <mergeCell ref="AR109:AR110"/>
    <mergeCell ref="A107:A108"/>
    <mergeCell ref="B107:B108"/>
    <mergeCell ref="C107:C108"/>
    <mergeCell ref="D107:D108"/>
    <mergeCell ref="AK107:AK108"/>
    <mergeCell ref="AL107:AL108"/>
    <mergeCell ref="AM107:AM108"/>
    <mergeCell ref="AS111:AS112"/>
    <mergeCell ref="A113:A114"/>
    <mergeCell ref="B113:B114"/>
    <mergeCell ref="C113:C114"/>
    <mergeCell ref="D113:D114"/>
    <mergeCell ref="AK113:AK114"/>
    <mergeCell ref="AL113:AL114"/>
    <mergeCell ref="AS113:AS114"/>
    <mergeCell ref="AM113:AM114"/>
    <mergeCell ref="AN113:AN114"/>
    <mergeCell ref="AO113:AO114"/>
    <mergeCell ref="AP113:AP114"/>
    <mergeCell ref="AQ113:AQ114"/>
    <mergeCell ref="AR113:AR114"/>
    <mergeCell ref="A111:A112"/>
    <mergeCell ref="B111:B112"/>
    <mergeCell ref="C111:C112"/>
    <mergeCell ref="D111:D112"/>
    <mergeCell ref="AK111:AK112"/>
    <mergeCell ref="AL111:AL112"/>
    <mergeCell ref="AM111:AM112"/>
    <mergeCell ref="AN111:AN112"/>
    <mergeCell ref="AO111:AO112"/>
    <mergeCell ref="D115:D116"/>
    <mergeCell ref="AK115:AK116"/>
    <mergeCell ref="AL115:AL116"/>
    <mergeCell ref="AM115:AM116"/>
    <mergeCell ref="AN115:AN116"/>
    <mergeCell ref="AO115:AO116"/>
    <mergeCell ref="AP111:AP112"/>
    <mergeCell ref="AQ111:AQ112"/>
    <mergeCell ref="AR111:AR112"/>
    <mergeCell ref="AL119:AL120"/>
    <mergeCell ref="AM119:AM120"/>
    <mergeCell ref="AN119:AN120"/>
    <mergeCell ref="AO119:AO120"/>
    <mergeCell ref="AP115:AP116"/>
    <mergeCell ref="AQ115:AQ116"/>
    <mergeCell ref="AR115:AR116"/>
    <mergeCell ref="AS115:AS116"/>
    <mergeCell ref="A117:A118"/>
    <mergeCell ref="B117:B118"/>
    <mergeCell ref="C117:C118"/>
    <mergeCell ref="D117:D118"/>
    <mergeCell ref="AK117:AK118"/>
    <mergeCell ref="AL117:AL118"/>
    <mergeCell ref="AS117:AS118"/>
    <mergeCell ref="AM117:AM118"/>
    <mergeCell ref="AN117:AN118"/>
    <mergeCell ref="AO117:AO118"/>
    <mergeCell ref="AP117:AP118"/>
    <mergeCell ref="AQ117:AQ118"/>
    <mergeCell ref="AR117:AR118"/>
    <mergeCell ref="A115:A116"/>
    <mergeCell ref="B115:B116"/>
    <mergeCell ref="C115:C116"/>
    <mergeCell ref="AN123:AN124"/>
    <mergeCell ref="AO123:AO124"/>
    <mergeCell ref="AP119:AP120"/>
    <mergeCell ref="AQ119:AQ120"/>
    <mergeCell ref="AR119:AR120"/>
    <mergeCell ref="AS119:AS120"/>
    <mergeCell ref="A121:A122"/>
    <mergeCell ref="B121:B122"/>
    <mergeCell ref="C121:C122"/>
    <mergeCell ref="D121:D122"/>
    <mergeCell ref="AK121:AK122"/>
    <mergeCell ref="AL121:AL122"/>
    <mergeCell ref="AS121:AS122"/>
    <mergeCell ref="AM121:AM122"/>
    <mergeCell ref="AN121:AN122"/>
    <mergeCell ref="AO121:AO122"/>
    <mergeCell ref="AP121:AP122"/>
    <mergeCell ref="AQ121:AQ122"/>
    <mergeCell ref="AR121:AR122"/>
    <mergeCell ref="A119:A120"/>
    <mergeCell ref="B119:B120"/>
    <mergeCell ref="C119:C120"/>
    <mergeCell ref="D119:D120"/>
    <mergeCell ref="AK119:AK120"/>
    <mergeCell ref="AP123:AP124"/>
    <mergeCell ref="AQ123:AQ124"/>
    <mergeCell ref="AR123:AR124"/>
    <mergeCell ref="AS123:AS124"/>
    <mergeCell ref="A125:A126"/>
    <mergeCell ref="B125:B126"/>
    <mergeCell ref="C125:C126"/>
    <mergeCell ref="D125:D126"/>
    <mergeCell ref="AK125:AK126"/>
    <mergeCell ref="AL125:AL126"/>
    <mergeCell ref="AS125:AS126"/>
    <mergeCell ref="AM125:AM126"/>
    <mergeCell ref="AN125:AN126"/>
    <mergeCell ref="AO125:AO126"/>
    <mergeCell ref="AP125:AP126"/>
    <mergeCell ref="AQ125:AQ126"/>
    <mergeCell ref="AR125:AR126"/>
    <mergeCell ref="A123:A124"/>
    <mergeCell ref="B123:B124"/>
    <mergeCell ref="C123:C124"/>
    <mergeCell ref="D123:D124"/>
    <mergeCell ref="AK123:AK124"/>
    <mergeCell ref="AL123:AL124"/>
    <mergeCell ref="AM123:AM124"/>
    <mergeCell ref="AS127:AS128"/>
    <mergeCell ref="A129:A130"/>
    <mergeCell ref="B129:B130"/>
    <mergeCell ref="C129:C130"/>
    <mergeCell ref="D129:D130"/>
    <mergeCell ref="AK129:AK130"/>
    <mergeCell ref="AL129:AL130"/>
    <mergeCell ref="AS129:AS130"/>
    <mergeCell ref="AM129:AM130"/>
    <mergeCell ref="AN129:AN130"/>
    <mergeCell ref="AO129:AO130"/>
    <mergeCell ref="AP129:AP130"/>
    <mergeCell ref="AQ129:AQ130"/>
    <mergeCell ref="AR129:AR130"/>
    <mergeCell ref="A127:A128"/>
    <mergeCell ref="B127:B128"/>
    <mergeCell ref="C127:C128"/>
    <mergeCell ref="D127:D128"/>
    <mergeCell ref="AK127:AK128"/>
    <mergeCell ref="AL127:AL128"/>
    <mergeCell ref="AM127:AM128"/>
    <mergeCell ref="AN127:AN128"/>
    <mergeCell ref="AO127:AO128"/>
    <mergeCell ref="D131:D132"/>
    <mergeCell ref="AK131:AK132"/>
    <mergeCell ref="AL131:AL132"/>
    <mergeCell ref="AM131:AM132"/>
    <mergeCell ref="AN131:AN132"/>
    <mergeCell ref="AO131:AO132"/>
    <mergeCell ref="AP127:AP128"/>
    <mergeCell ref="AQ127:AQ128"/>
    <mergeCell ref="AR127:AR128"/>
    <mergeCell ref="AL135:AL136"/>
    <mergeCell ref="AM135:AM136"/>
    <mergeCell ref="AN135:AN136"/>
    <mergeCell ref="AO135:AO136"/>
    <mergeCell ref="AP131:AP132"/>
    <mergeCell ref="AQ131:AQ132"/>
    <mergeCell ref="AR131:AR132"/>
    <mergeCell ref="AS131:AS132"/>
    <mergeCell ref="A133:A134"/>
    <mergeCell ref="B133:B134"/>
    <mergeCell ref="C133:C134"/>
    <mergeCell ref="D133:D134"/>
    <mergeCell ref="AK133:AK134"/>
    <mergeCell ref="AL133:AL134"/>
    <mergeCell ref="AS133:AS134"/>
    <mergeCell ref="AM133:AM134"/>
    <mergeCell ref="AN133:AN134"/>
    <mergeCell ref="AO133:AO134"/>
    <mergeCell ref="AP133:AP134"/>
    <mergeCell ref="AQ133:AQ134"/>
    <mergeCell ref="AR133:AR134"/>
    <mergeCell ref="A131:A132"/>
    <mergeCell ref="B131:B132"/>
    <mergeCell ref="C131:C132"/>
    <mergeCell ref="AN139:AN140"/>
    <mergeCell ref="AO139:AO140"/>
    <mergeCell ref="AP135:AP136"/>
    <mergeCell ref="AQ135:AQ136"/>
    <mergeCell ref="AR135:AR136"/>
    <mergeCell ref="AS135:AS136"/>
    <mergeCell ref="A137:A138"/>
    <mergeCell ref="B137:B138"/>
    <mergeCell ref="C137:C138"/>
    <mergeCell ref="D137:D138"/>
    <mergeCell ref="AK137:AK138"/>
    <mergeCell ref="AL137:AL138"/>
    <mergeCell ref="AS137:AS138"/>
    <mergeCell ref="AM137:AM138"/>
    <mergeCell ref="AN137:AN138"/>
    <mergeCell ref="AO137:AO138"/>
    <mergeCell ref="AP137:AP138"/>
    <mergeCell ref="AQ137:AQ138"/>
    <mergeCell ref="AR137:AR138"/>
    <mergeCell ref="A135:A136"/>
    <mergeCell ref="B135:B136"/>
    <mergeCell ref="C135:C136"/>
    <mergeCell ref="D135:D136"/>
    <mergeCell ref="AK135:AK136"/>
    <mergeCell ref="AP139:AP140"/>
    <mergeCell ref="AQ139:AQ140"/>
    <mergeCell ref="AR139:AR140"/>
    <mergeCell ref="AS139:AS140"/>
    <mergeCell ref="A141:A142"/>
    <mergeCell ref="B141:B142"/>
    <mergeCell ref="C141:C142"/>
    <mergeCell ref="D141:D142"/>
    <mergeCell ref="AK141:AK142"/>
    <mergeCell ref="AL141:AL142"/>
    <mergeCell ref="AS141:AS142"/>
    <mergeCell ref="AM141:AM142"/>
    <mergeCell ref="AN141:AN142"/>
    <mergeCell ref="AO141:AO142"/>
    <mergeCell ref="AP141:AP142"/>
    <mergeCell ref="AQ141:AQ142"/>
    <mergeCell ref="AR141:AR142"/>
    <mergeCell ref="A139:A140"/>
    <mergeCell ref="B139:B140"/>
    <mergeCell ref="C139:C140"/>
    <mergeCell ref="D139:D140"/>
    <mergeCell ref="AK139:AK140"/>
    <mergeCell ref="AL139:AL140"/>
    <mergeCell ref="AM139:AM140"/>
    <mergeCell ref="AS143:AS144"/>
    <mergeCell ref="A145:A146"/>
    <mergeCell ref="B145:B146"/>
    <mergeCell ref="C145:C146"/>
    <mergeCell ref="D145:D146"/>
    <mergeCell ref="AK145:AK146"/>
    <mergeCell ref="AL145:AL146"/>
    <mergeCell ref="AS145:AS146"/>
    <mergeCell ref="AM145:AM146"/>
    <mergeCell ref="AN145:AN146"/>
    <mergeCell ref="AO145:AO146"/>
    <mergeCell ref="AP145:AP146"/>
    <mergeCell ref="AQ145:AQ146"/>
    <mergeCell ref="AR145:AR146"/>
    <mergeCell ref="A143:A144"/>
    <mergeCell ref="B143:B144"/>
    <mergeCell ref="C143:C144"/>
    <mergeCell ref="D143:D144"/>
    <mergeCell ref="AK143:AK144"/>
    <mergeCell ref="AL143:AL144"/>
    <mergeCell ref="AM143:AM144"/>
    <mergeCell ref="AN143:AN144"/>
    <mergeCell ref="AO143:AO144"/>
    <mergeCell ref="D147:D148"/>
    <mergeCell ref="AK147:AK148"/>
    <mergeCell ref="AL147:AL148"/>
    <mergeCell ref="AM147:AM148"/>
    <mergeCell ref="AN147:AN148"/>
    <mergeCell ref="AO147:AO148"/>
    <mergeCell ref="AP143:AP144"/>
    <mergeCell ref="AQ143:AQ144"/>
    <mergeCell ref="AR143:AR144"/>
    <mergeCell ref="AP147:AP148"/>
    <mergeCell ref="AQ147:AQ148"/>
    <mergeCell ref="AR147:AR148"/>
    <mergeCell ref="AS147:AS148"/>
    <mergeCell ref="A147:A148"/>
    <mergeCell ref="B147:B148"/>
    <mergeCell ref="C147:C148"/>
  </mergeCells>
  <conditionalFormatting sqref="F5:AJ6 F8:AJ15">
    <cfRule type="expression" dxfId="133" priority="27" stopIfTrue="1">
      <formula>IF(WEEKDAY(F$5)=1,TRUE,FALSE)</formula>
    </cfRule>
  </conditionalFormatting>
  <conditionalFormatting sqref="F47:AJ48 F50:AJ63">
    <cfRule type="expression" dxfId="132" priority="26" stopIfTrue="1">
      <formula>IF(WEEKDAY(F$5)=1,TRUE,FALSE)</formula>
    </cfRule>
  </conditionalFormatting>
  <conditionalFormatting sqref="F90:AJ91 F93:AJ154">
    <cfRule type="expression" dxfId="131" priority="25" stopIfTrue="1">
      <formula>IF(WEEKDAY(F$5)=1,TRUE,FALSE)</formula>
    </cfRule>
  </conditionalFormatting>
  <conditionalFormatting sqref="F93:AJ154">
    <cfRule type="expression" dxfId="130" priority="23" stopIfTrue="1">
      <formula>IF(WEEKDAY(F$5)=1,TRUE,FALSE)</formula>
    </cfRule>
  </conditionalFormatting>
  <conditionalFormatting sqref="F50:AJ63">
    <cfRule type="expression" dxfId="129" priority="24" stopIfTrue="1">
      <formula>IF(WEEKDAY(F$5)=1,TRUE,FALSE)</formula>
    </cfRule>
  </conditionalFormatting>
  <conditionalFormatting sqref="F141:AJ154">
    <cfRule type="expression" dxfId="128" priority="22" stopIfTrue="1">
      <formula>IF(WEEKDAY(F$5)=1,TRUE,FALSE)</formula>
    </cfRule>
  </conditionalFormatting>
  <conditionalFormatting sqref="F8:AJ15">
    <cfRule type="expression" dxfId="127" priority="21" stopIfTrue="1">
      <formula>IF(WEEKDAY(F$5)=1,TRUE,FALSE)</formula>
    </cfRule>
  </conditionalFormatting>
  <conditionalFormatting sqref="F8:AJ15">
    <cfRule type="expression" dxfId="126" priority="20" stopIfTrue="1">
      <formula>IF(WEEKDAY(F$5)=1,TRUE,FALSE)</formula>
    </cfRule>
  </conditionalFormatting>
  <conditionalFormatting sqref="F50:AJ63">
    <cfRule type="expression" dxfId="125" priority="19" stopIfTrue="1">
      <formula>IF(WEEKDAY(F$5)=1,TRUE,FALSE)</formula>
    </cfRule>
  </conditionalFormatting>
  <conditionalFormatting sqref="F50:AJ63">
    <cfRule type="expression" dxfId="124" priority="18" stopIfTrue="1">
      <formula>IF(WEEKDAY(F$5)=1,TRUE,FALSE)</formula>
    </cfRule>
  </conditionalFormatting>
  <conditionalFormatting sqref="F50:AJ63">
    <cfRule type="expression" dxfId="123" priority="17" stopIfTrue="1">
      <formula>IF(WEEKDAY(F$5)=1,TRUE,FALSE)</formula>
    </cfRule>
  </conditionalFormatting>
  <conditionalFormatting sqref="F93:AJ154">
    <cfRule type="expression" dxfId="122" priority="16" stopIfTrue="1">
      <formula>IF(WEEKDAY(F$5)=1,TRUE,FALSE)</formula>
    </cfRule>
  </conditionalFormatting>
  <conditionalFormatting sqref="F93:AJ154">
    <cfRule type="expression" dxfId="121" priority="15" stopIfTrue="1">
      <formula>IF(WEEKDAY(F$5)=1,TRUE,FALSE)</formula>
    </cfRule>
  </conditionalFormatting>
  <conditionalFormatting sqref="F93:AJ154">
    <cfRule type="expression" dxfId="120" priority="14" stopIfTrue="1">
      <formula>IF(WEEKDAY(F$5)=1,TRUE,FALSE)</formula>
    </cfRule>
  </conditionalFormatting>
  <conditionalFormatting sqref="F93:AJ154">
    <cfRule type="expression" dxfId="119" priority="13" stopIfTrue="1">
      <formula>IF(WEEKDAY(F$5)=1,TRUE,FALSE)</formula>
    </cfRule>
  </conditionalFormatting>
  <conditionalFormatting sqref="F93:AJ154">
    <cfRule type="expression" dxfId="118" priority="12" stopIfTrue="1">
      <formula>IF(WEEKDAY(F$5)=1,TRUE,FALSE)</formula>
    </cfRule>
  </conditionalFormatting>
  <conditionalFormatting sqref="F50:AJ63">
    <cfRule type="expression" dxfId="117" priority="11" stopIfTrue="1">
      <formula>IF(WEEKDAY(F$5)=1,TRUE,FALSE)</formula>
    </cfRule>
  </conditionalFormatting>
  <conditionalFormatting sqref="F50:AJ63">
    <cfRule type="expression" dxfId="116" priority="10" stopIfTrue="1">
      <formula>IF(WEEKDAY(F$5)=1,TRUE,FALSE)</formula>
    </cfRule>
  </conditionalFormatting>
  <conditionalFormatting sqref="F50:AJ63">
    <cfRule type="expression" dxfId="115" priority="9" stopIfTrue="1">
      <formula>IF(WEEKDAY(F$5)=1,TRUE,FALSE)</formula>
    </cfRule>
  </conditionalFormatting>
  <conditionalFormatting sqref="F93:AJ154">
    <cfRule type="expression" dxfId="114" priority="8" stopIfTrue="1">
      <formula>IF(WEEKDAY(F$5)=1,TRUE,FALSE)</formula>
    </cfRule>
  </conditionalFormatting>
  <conditionalFormatting sqref="F93:AJ154">
    <cfRule type="expression" dxfId="113" priority="7" stopIfTrue="1">
      <formula>IF(WEEKDAY(F$5)=1,TRUE,FALSE)</formula>
    </cfRule>
  </conditionalFormatting>
  <conditionalFormatting sqref="F93:AJ154">
    <cfRule type="expression" dxfId="112" priority="6" stopIfTrue="1">
      <formula>IF(WEEKDAY(F$5)=1,TRUE,FALSE)</formula>
    </cfRule>
  </conditionalFormatting>
  <conditionalFormatting sqref="F93:AJ154">
    <cfRule type="expression" dxfId="111" priority="5" stopIfTrue="1">
      <formula>IF(WEEKDAY(F$5)=1,TRUE,FALSE)</formula>
    </cfRule>
  </conditionalFormatting>
  <conditionalFormatting sqref="F93:AJ154">
    <cfRule type="expression" dxfId="110" priority="4" stopIfTrue="1">
      <formula>IF(WEEKDAY(F$5)=1,TRUE,FALSE)</formula>
    </cfRule>
  </conditionalFormatting>
  <conditionalFormatting sqref="F93:AJ154">
    <cfRule type="expression" dxfId="109" priority="3" stopIfTrue="1">
      <formula>IF(WEEKDAY(F$5)=1,TRUE,FALSE)</formula>
    </cfRule>
  </conditionalFormatting>
  <conditionalFormatting sqref="F93:AJ154">
    <cfRule type="expression" dxfId="108" priority="2" stopIfTrue="1">
      <formula>IF(WEEKDAY(F$5)=1,TRUE,FALSE)</formula>
    </cfRule>
  </conditionalFormatting>
  <conditionalFormatting sqref="F93:AJ154">
    <cfRule type="expression" dxfId="107"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10.xml><?xml version="1.0" encoding="utf-8"?>
<worksheet xmlns="http://schemas.openxmlformats.org/spreadsheetml/2006/main" xmlns:r="http://schemas.openxmlformats.org/officeDocument/2006/relationships">
  <sheetPr>
    <tabColor theme="3" tint="-0.249977111117893"/>
  </sheetPr>
  <dimension ref="A1:AE284"/>
  <sheetViews>
    <sheetView zoomScaleNormal="70" workbookViewId="0">
      <pane xSplit="3" ySplit="9" topLeftCell="D60" activePane="bottomRight" state="frozen"/>
      <selection activeCell="F145" sqref="F145:AJ162"/>
      <selection pane="topRight" activeCell="F145" sqref="F145:AJ162"/>
      <selection pane="bottomLeft" activeCell="F145" sqref="F145:AJ162"/>
      <selection pane="bottomRight" activeCell="B74" sqref="B74"/>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289"/>
      <c r="C1" s="289"/>
      <c r="D1" s="435" t="str">
        <f>"BẢNG THANH TOÁN LƯƠNG THÁNG"&amp;" "&amp;TEXT($E$4,"mm")&amp;" / "&amp;TEXT($E$4,"yyyy")</f>
        <v>BẢNG THANH TOÁN LƯƠNG THÁNG 05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289"/>
      <c r="C2" s="289"/>
      <c r="D2" s="289"/>
      <c r="E2" s="94"/>
      <c r="F2" s="289"/>
      <c r="G2" s="289"/>
      <c r="H2" s="289"/>
      <c r="I2" s="289"/>
      <c r="J2" s="95"/>
      <c r="K2" s="289"/>
      <c r="L2" s="289"/>
      <c r="M2" s="289"/>
      <c r="N2" s="289"/>
      <c r="O2" s="289"/>
      <c r="P2" s="289"/>
      <c r="Q2" s="289"/>
      <c r="R2" s="289"/>
      <c r="S2" s="289"/>
      <c r="T2" s="69"/>
      <c r="U2" s="93">
        <v>25</v>
      </c>
      <c r="V2" s="130">
        <v>31</v>
      </c>
      <c r="W2" s="96"/>
      <c r="X2" s="96"/>
      <c r="Y2" s="5"/>
      <c r="Z2" s="5"/>
    </row>
    <row r="3" spans="1:31" s="4" customFormat="1" ht="15" customHeight="1">
      <c r="A3" s="161" t="s">
        <v>65</v>
      </c>
      <c r="B3" s="289"/>
      <c r="C3" s="289"/>
      <c r="D3" s="289"/>
      <c r="E3" s="94"/>
      <c r="F3" s="289"/>
      <c r="G3" s="289"/>
      <c r="H3" s="289"/>
      <c r="I3" s="289"/>
      <c r="J3" s="95"/>
      <c r="K3" s="289"/>
      <c r="L3" s="289"/>
      <c r="M3" s="289"/>
      <c r="N3" s="289"/>
      <c r="O3" s="289"/>
      <c r="P3" s="289"/>
      <c r="Q3" s="289"/>
      <c r="R3" s="289"/>
      <c r="S3" s="289"/>
      <c r="T3" s="69"/>
      <c r="U3" s="153"/>
      <c r="V3" s="154"/>
      <c r="W3" s="96"/>
      <c r="X3" s="96"/>
      <c r="Y3" s="5"/>
      <c r="Z3" s="5"/>
    </row>
    <row r="4" spans="1:31" s="4" customFormat="1" ht="15" customHeight="1">
      <c r="A4" s="161" t="str">
        <f>TH!A3</f>
        <v>MST: 1100878093</v>
      </c>
      <c r="B4" s="289"/>
      <c r="C4" s="289"/>
      <c r="D4" s="289"/>
      <c r="E4" s="327">
        <f>'CC - 05'!$E$4</f>
        <v>42125</v>
      </c>
      <c r="F4" s="289"/>
      <c r="G4" s="289"/>
      <c r="H4" s="289"/>
      <c r="I4" s="289"/>
      <c r="J4" s="95"/>
      <c r="K4" s="289"/>
      <c r="L4" s="92"/>
      <c r="M4" s="289"/>
      <c r="N4" s="289"/>
      <c r="O4" s="289"/>
      <c r="P4" s="289"/>
      <c r="Q4" s="14"/>
      <c r="R4" s="289"/>
      <c r="S4" s="289"/>
      <c r="T4" s="289"/>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85" t="s">
        <v>41</v>
      </c>
      <c r="G8" s="284" t="s">
        <v>19</v>
      </c>
      <c r="H8" s="285" t="s">
        <v>18</v>
      </c>
      <c r="I8" s="292"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3" si="0">VLOOKUP(B10,DS,2,0)</f>
        <v>Mai Út Hiền</v>
      </c>
      <c r="D10" s="135" t="str">
        <f t="shared" ref="D10:D13" si="1">VLOOKUP(B10,DS,3,0)</f>
        <v>Cơ Điện</v>
      </c>
      <c r="E10" s="103">
        <f t="shared" ref="E10:E13" si="2">VLOOKUP(B10,DS,4,0)</f>
        <v>4336000</v>
      </c>
      <c r="F10" s="108">
        <f>VLOOKUP(B10,'CC - 05'!$B$8:$AS$15,36,0)</f>
        <v>25</v>
      </c>
      <c r="G10" s="243">
        <f t="shared" ref="G10" si="3">ROUND(E10/$U$2*F10,0)</f>
        <v>4336000</v>
      </c>
      <c r="H10" s="108">
        <f>(VLOOKUP(B10,'CC - 05'!$B$8:$AS$15,37,0)+VLOOKUP(B10,'CC - 05'!$B$8:$AS$15,38,0))</f>
        <v>0</v>
      </c>
      <c r="I10" s="243">
        <f t="shared" ref="I10:I13" si="4">ROUND(E10/$U$2*H10,0)</f>
        <v>0</v>
      </c>
      <c r="J10" s="109">
        <f t="shared" ref="J10:J13" si="5">F10+H10</f>
        <v>25</v>
      </c>
      <c r="K10" s="47">
        <f t="shared" ref="K10:K13" si="6">G10+I10</f>
        <v>4336000</v>
      </c>
      <c r="L10" s="103">
        <f t="shared" ref="L10:L13" si="7">+F10*15000</f>
        <v>375000</v>
      </c>
      <c r="M10" s="49">
        <f t="shared" ref="M10:M13" si="8">K10+L10</f>
        <v>4711000</v>
      </c>
      <c r="N10" s="48">
        <f>IF(VLOOKUP(B10,DS,13,0)="x",E10*$N$5,0)</f>
        <v>346880</v>
      </c>
      <c r="O10" s="48">
        <f>IF(VLOOKUP(B10,DS,13,0)="x",E10*$O$5,0)</f>
        <v>65040</v>
      </c>
      <c r="P10" s="48">
        <f>IF(VLOOKUP(B10,DS,13,0)="x",E10*$P$5,0)</f>
        <v>43360</v>
      </c>
      <c r="Q10" s="47">
        <f t="shared" ref="Q10:Q13" si="9">M10-SUM(N10:P10)</f>
        <v>4255720</v>
      </c>
      <c r="R10" s="47">
        <f t="shared" ref="R10:R13" si="10">VLOOKUP(B10,DS,23,0)</f>
        <v>0</v>
      </c>
      <c r="S10" s="55">
        <f t="shared" ref="S10:S13" si="11">Q10-R10</f>
        <v>4255720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- 05'!$B$8:$AS$15,36,0)</f>
        <v>25</v>
      </c>
      <c r="G11" s="243">
        <f t="shared" ref="G11:G13" si="12">ROUND(E11/$U$2*F11,0)</f>
        <v>4056000</v>
      </c>
      <c r="H11" s="108">
        <f>(VLOOKUP(B11,'CC - 05'!$B$8:$AS$15,37,0)+VLOOKUP(B11,'CC - 05'!$B$8:$AS$15,38,0))</f>
        <v>0</v>
      </c>
      <c r="I11" s="243">
        <f t="shared" si="4"/>
        <v>0</v>
      </c>
      <c r="J11" s="109">
        <f t="shared" si="5"/>
        <v>25</v>
      </c>
      <c r="K11" s="47">
        <f t="shared" si="6"/>
        <v>4056000</v>
      </c>
      <c r="L11" s="103">
        <f t="shared" si="7"/>
        <v>375000</v>
      </c>
      <c r="M11" s="49">
        <f t="shared" si="8"/>
        <v>4431000</v>
      </c>
      <c r="N11" s="48">
        <f>IF(VLOOKUP(B11,DS,13,0)="x",E11*$N$5,0)</f>
        <v>324480</v>
      </c>
      <c r="O11" s="48">
        <f>IF(VLOOKUP(B11,DS,13,0)="x",E11*$O$5,0)</f>
        <v>60840</v>
      </c>
      <c r="P11" s="48">
        <f>IF(VLOOKUP(B11,DS,13,0)="x",E11*$P$5,0)</f>
        <v>40560</v>
      </c>
      <c r="Q11" s="47">
        <f t="shared" si="9"/>
        <v>4005120</v>
      </c>
      <c r="R11" s="47">
        <f t="shared" si="10"/>
        <v>0</v>
      </c>
      <c r="S11" s="55">
        <f t="shared" si="11"/>
        <v>4005120</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
        <v>KCS</v>
      </c>
      <c r="E12" s="103">
        <f t="shared" si="2"/>
        <v>4400000</v>
      </c>
      <c r="F12" s="108">
        <f>VLOOKUP(B12,'CC - 05'!$B$8:$AS$15,36,0)</f>
        <v>25</v>
      </c>
      <c r="G12" s="243">
        <f t="shared" si="12"/>
        <v>4400000</v>
      </c>
      <c r="H12" s="108">
        <f>(VLOOKUP(B12,'CC - 05'!$B$8:$AS$15,37,0)+VLOOKUP(B12,'CC - 05'!$B$8:$AS$15,38,0))</f>
        <v>0</v>
      </c>
      <c r="I12" s="243">
        <f t="shared" si="4"/>
        <v>0</v>
      </c>
      <c r="J12" s="109">
        <f t="shared" si="5"/>
        <v>25</v>
      </c>
      <c r="K12" s="47">
        <f t="shared" si="6"/>
        <v>4400000</v>
      </c>
      <c r="L12" s="103">
        <f t="shared" si="7"/>
        <v>375000</v>
      </c>
      <c r="M12" s="49">
        <f t="shared" si="8"/>
        <v>4775000</v>
      </c>
      <c r="N12" s="48">
        <f>IF(VLOOKUP(B12,DS,13,0)="x",E12*$N$5,0)</f>
        <v>352000</v>
      </c>
      <c r="O12" s="48">
        <f>IF(VLOOKUP(B12,DS,13,0)="x",E12*$O$5,0)</f>
        <v>66000</v>
      </c>
      <c r="P12" s="48">
        <f>IF(VLOOKUP(B12,DS,13,0)="x",E12*$P$5,0)</f>
        <v>44000</v>
      </c>
      <c r="Q12" s="47">
        <f t="shared" si="9"/>
        <v>4313000</v>
      </c>
      <c r="R12" s="47">
        <f t="shared" si="10"/>
        <v>0</v>
      </c>
      <c r="S12" s="55">
        <f t="shared" si="11"/>
        <v>4313000</v>
      </c>
      <c r="T12" s="47"/>
      <c r="U12" s="123"/>
      <c r="V12" s="45"/>
      <c r="W12" s="34"/>
      <c r="X12" s="5"/>
      <c r="Y12" s="5"/>
      <c r="Z12" s="5"/>
      <c r="AA12" s="4"/>
      <c r="AB12" s="4"/>
      <c r="AC12" s="4"/>
      <c r="AD12" s="4"/>
      <c r="AE12" s="4"/>
    </row>
    <row r="13" spans="1:31" s="44" customFormat="1" ht="23.25" customHeight="1">
      <c r="A13" s="46">
        <v>4</v>
      </c>
      <c r="B13" s="46" t="s">
        <v>70</v>
      </c>
      <c r="C13" s="102" t="str">
        <f t="shared" si="0"/>
        <v>Nguyễn Thị Thiết</v>
      </c>
      <c r="D13" s="135" t="str">
        <f t="shared" si="1"/>
        <v>KCS</v>
      </c>
      <c r="E13" s="103">
        <f t="shared" si="2"/>
        <v>4056000</v>
      </c>
      <c r="F13" s="108">
        <f>VLOOKUP(B13,'CC - 05'!$B$8:$AS$15,36,0)</f>
        <v>25</v>
      </c>
      <c r="G13" s="243">
        <f t="shared" si="12"/>
        <v>4056000</v>
      </c>
      <c r="H13" s="108">
        <f>(VLOOKUP(B13,'CC - 05'!$B$8:$AS$15,37,0)+VLOOKUP(B13,'CC - 05'!$B$8:$AS$15,38,0))</f>
        <v>0</v>
      </c>
      <c r="I13" s="243">
        <f t="shared" si="4"/>
        <v>0</v>
      </c>
      <c r="J13" s="109">
        <f t="shared" si="5"/>
        <v>25</v>
      </c>
      <c r="K13" s="47">
        <f t="shared" si="6"/>
        <v>4056000</v>
      </c>
      <c r="L13" s="103">
        <f t="shared" si="7"/>
        <v>375000</v>
      </c>
      <c r="M13" s="49">
        <f t="shared" si="8"/>
        <v>4431000</v>
      </c>
      <c r="N13" s="48">
        <f>IF(VLOOKUP(B13,DS,13,0)="x",E13*$N$5,0)</f>
        <v>324480</v>
      </c>
      <c r="O13" s="48">
        <f>IF(VLOOKUP(B13,DS,13,0)="x",E13*$O$5,0)</f>
        <v>60840</v>
      </c>
      <c r="P13" s="48">
        <f>IF(VLOOKUP(B13,DS,13,0)="x",E13*$P$5,0)</f>
        <v>40560</v>
      </c>
      <c r="Q13" s="47">
        <f t="shared" si="9"/>
        <v>4005120</v>
      </c>
      <c r="R13" s="47">
        <f t="shared" si="10"/>
        <v>0</v>
      </c>
      <c r="S13" s="55">
        <f t="shared" si="11"/>
        <v>4005120</v>
      </c>
      <c r="T13" s="47"/>
      <c r="U13" s="123"/>
      <c r="V13" s="45"/>
      <c r="W13" s="34"/>
      <c r="X13" s="5"/>
      <c r="Y13" s="5"/>
      <c r="Z13" s="5"/>
      <c r="AA13" s="4"/>
      <c r="AB13" s="4"/>
      <c r="AC13" s="4"/>
      <c r="AD13" s="4"/>
      <c r="AE13" s="4"/>
    </row>
    <row r="14" spans="1:31" s="44" customFormat="1" ht="22.5" customHeight="1">
      <c r="A14" s="50"/>
      <c r="B14" s="50"/>
      <c r="C14" s="51"/>
      <c r="D14" s="3"/>
      <c r="E14" s="52"/>
      <c r="F14" s="52"/>
      <c r="G14" s="52"/>
      <c r="H14" s="52"/>
      <c r="I14" s="52"/>
      <c r="J14" s="53"/>
      <c r="K14" s="52"/>
      <c r="L14" s="52"/>
      <c r="M14" s="54"/>
      <c r="N14" s="52"/>
      <c r="O14" s="52"/>
      <c r="P14" s="52"/>
      <c r="Q14" s="52"/>
      <c r="R14" s="52"/>
      <c r="S14" s="52"/>
      <c r="T14" s="47"/>
      <c r="U14" s="123"/>
      <c r="V14" s="45"/>
      <c r="W14" s="45"/>
      <c r="X14" s="45"/>
      <c r="Y14" s="45"/>
      <c r="Z14" s="45"/>
    </row>
    <row r="15" spans="1:31" s="40" customFormat="1" ht="21" customHeight="1">
      <c r="A15" s="440" t="s">
        <v>26</v>
      </c>
      <c r="B15" s="440"/>
      <c r="C15" s="440"/>
      <c r="D15" s="440"/>
      <c r="E15" s="162">
        <f>SUM(E10:E14)</f>
        <v>16848000</v>
      </c>
      <c r="F15" s="162">
        <f>SUM(F10:F14)</f>
        <v>100</v>
      </c>
      <c r="G15" s="162">
        <f>SUM(G10:G14)</f>
        <v>16848000</v>
      </c>
      <c r="H15" s="162">
        <f>SUM(H10:H14)</f>
        <v>0</v>
      </c>
      <c r="I15" s="162">
        <f>SUM(I10:I14)</f>
        <v>0</v>
      </c>
      <c r="J15" s="32">
        <f>SUM(J10:J14)</f>
        <v>100</v>
      </c>
      <c r="K15" s="32">
        <f>SUM(K10:K14)</f>
        <v>16848000</v>
      </c>
      <c r="L15" s="32">
        <f>SUM(L10:L14)</f>
        <v>1500000</v>
      </c>
      <c r="M15" s="32">
        <f>SUM(M10:M14)</f>
        <v>18348000</v>
      </c>
      <c r="N15" s="32">
        <f>SUM(N10:N14)</f>
        <v>1347840</v>
      </c>
      <c r="O15" s="32">
        <f>SUM(O10:O14)</f>
        <v>252720</v>
      </c>
      <c r="P15" s="32">
        <f>SUM(P10:P14)</f>
        <v>168480</v>
      </c>
      <c r="Q15" s="32">
        <f>SUM(Q10:Q14)</f>
        <v>16578960</v>
      </c>
      <c r="R15" s="32">
        <f>SUM(R10:R14)</f>
        <v>0</v>
      </c>
      <c r="S15" s="32">
        <f>SUM(S10:S14)</f>
        <v>16578960</v>
      </c>
      <c r="T15" s="32"/>
      <c r="U15" s="123"/>
      <c r="V15" s="41"/>
      <c r="W15" s="41"/>
      <c r="X15" s="41"/>
      <c r="Y15" s="41"/>
      <c r="Z15" s="41"/>
    </row>
    <row r="16" spans="1:31" ht="11.25" customHeight="1">
      <c r="A16" s="10"/>
      <c r="B16" s="10"/>
      <c r="C16" s="11"/>
      <c r="D16" s="136"/>
      <c r="E16" s="110"/>
      <c r="F16" s="11"/>
      <c r="G16" s="11"/>
      <c r="H16" s="11"/>
      <c r="I16" s="11"/>
      <c r="K16" s="11"/>
      <c r="L16" s="11"/>
      <c r="M16" s="121"/>
      <c r="N16" s="11"/>
      <c r="O16" s="11"/>
      <c r="P16" s="11"/>
      <c r="Q16" s="11"/>
      <c r="R16" s="11"/>
      <c r="S16" s="11"/>
      <c r="T16" s="11"/>
      <c r="U16" s="123"/>
    </row>
    <row r="17" spans="1:26" s="44" customFormat="1" ht="11.25" customHeight="1">
      <c r="A17" s="91"/>
      <c r="B17" s="91"/>
      <c r="C17" s="91"/>
      <c r="D17" s="155"/>
      <c r="E17" s="156"/>
      <c r="F17" s="91"/>
      <c r="G17" s="91"/>
      <c r="H17" s="91"/>
      <c r="I17" s="91"/>
      <c r="J17" s="157"/>
      <c r="K17" s="156"/>
      <c r="L17" s="91"/>
      <c r="M17" s="91"/>
      <c r="N17" s="91"/>
      <c r="O17" s="91"/>
      <c r="P17" s="91"/>
      <c r="Q17" s="91"/>
      <c r="R17" s="91"/>
      <c r="S17" s="127" t="str">
        <f>"Long An, ngày  "&amp;$V$2&amp;"   tháng   "&amp;TEXT($E$4,"mm")&amp;"   năm "&amp;TEXT($E$4,"yyyy")</f>
        <v>Long An, ngày  31   tháng   05   năm 2015</v>
      </c>
      <c r="T17" s="91"/>
      <c r="U17" s="158"/>
      <c r="V17" s="45"/>
      <c r="W17" s="45"/>
      <c r="X17" s="45"/>
      <c r="Y17" s="45"/>
      <c r="Z17" s="45"/>
    </row>
    <row r="18" spans="1:26" s="44" customFormat="1" ht="12.75">
      <c r="A18" s="35"/>
      <c r="B18" s="35"/>
      <c r="C18" s="35" t="s">
        <v>63</v>
      </c>
      <c r="D18" s="159"/>
      <c r="E18" s="92"/>
      <c r="F18" s="158"/>
      <c r="G18" s="92"/>
      <c r="H18" s="92"/>
      <c r="I18" s="92"/>
      <c r="J18" s="160"/>
      <c r="K18" s="45"/>
      <c r="L18" s="35"/>
      <c r="M18" s="288"/>
      <c r="N18" s="26"/>
      <c r="O18" s="26"/>
      <c r="P18" s="26"/>
      <c r="Q18" s="26"/>
      <c r="S18" s="26" t="s">
        <v>23</v>
      </c>
      <c r="T18" s="158"/>
      <c r="U18" s="158"/>
      <c r="V18" s="45"/>
      <c r="W18" s="45"/>
      <c r="X18" s="45"/>
      <c r="Y18" s="45"/>
      <c r="Z18" s="45"/>
    </row>
    <row r="19" spans="1:26" ht="12">
      <c r="A19" s="10"/>
      <c r="B19" s="10"/>
      <c r="C19" s="20"/>
      <c r="E19" s="17"/>
      <c r="F19" s="16"/>
      <c r="G19" s="17"/>
      <c r="H19" s="17"/>
      <c r="I19" s="17"/>
      <c r="K19" s="8"/>
      <c r="L19" s="20"/>
      <c r="M19" s="6"/>
      <c r="N19" s="15"/>
      <c r="O19" s="15"/>
      <c r="P19" s="15"/>
      <c r="Q19" s="15"/>
      <c r="S19" s="15"/>
      <c r="T19" s="16"/>
      <c r="U19" s="123"/>
    </row>
    <row r="20" spans="1:26" ht="12">
      <c r="C20" s="20"/>
      <c r="L20" s="20"/>
      <c r="M20" s="6"/>
      <c r="T20" s="20"/>
      <c r="U20" s="123"/>
    </row>
    <row r="21" spans="1:26" ht="12">
      <c r="A21" s="10"/>
      <c r="B21" s="10"/>
      <c r="C21" s="20"/>
      <c r="E21" s="39"/>
      <c r="F21" s="38"/>
      <c r="G21" s="39"/>
      <c r="H21" s="39"/>
      <c r="I21" s="39"/>
      <c r="J21" s="104"/>
      <c r="K21" s="10"/>
      <c r="L21" s="20"/>
      <c r="M21" s="10"/>
      <c r="N21" s="111"/>
      <c r="O21" s="10"/>
      <c r="P21" s="10"/>
      <c r="Q21" s="10"/>
      <c r="R21" s="10"/>
      <c r="S21" s="10"/>
      <c r="T21" s="38"/>
      <c r="U21" s="123"/>
    </row>
    <row r="22" spans="1:26" ht="12">
      <c r="A22" s="10"/>
      <c r="B22" s="10"/>
      <c r="C22" s="20"/>
      <c r="K22" s="8"/>
      <c r="L22" s="20"/>
      <c r="M22" s="6"/>
      <c r="T22" s="20"/>
      <c r="U22" s="123"/>
    </row>
    <row r="23" spans="1:26" ht="12">
      <c r="A23" s="106"/>
      <c r="B23" s="18"/>
      <c r="C23" s="12"/>
      <c r="E23" s="14"/>
      <c r="F23" s="13"/>
      <c r="G23" s="14"/>
      <c r="H23" s="14"/>
      <c r="I23" s="14"/>
      <c r="J23" s="107"/>
      <c r="K23" s="9"/>
      <c r="L23" s="12"/>
      <c r="M23" s="9"/>
      <c r="N23" s="13"/>
      <c r="O23" s="9"/>
      <c r="P23" s="9"/>
      <c r="Q23" s="12"/>
      <c r="R23" s="9"/>
      <c r="S23" s="13"/>
      <c r="T23" s="13"/>
      <c r="U23" s="123"/>
    </row>
    <row r="24" spans="1:26" ht="12">
      <c r="A24" s="10"/>
      <c r="B24" s="10"/>
      <c r="K24" s="8"/>
      <c r="L24" s="8"/>
      <c r="M24" s="6"/>
      <c r="U24" s="123"/>
    </row>
    <row r="25" spans="1:26" ht="12">
      <c r="A25" s="10"/>
      <c r="B25" s="10"/>
      <c r="K25" s="8"/>
      <c r="L25" s="8"/>
      <c r="M25" s="6"/>
      <c r="U25" s="123"/>
    </row>
    <row r="26" spans="1:26" ht="12">
      <c r="A26" s="10"/>
      <c r="B26" s="10"/>
      <c r="K26" s="7"/>
      <c r="L26" s="7"/>
      <c r="M26" s="6"/>
      <c r="U26" s="123"/>
    </row>
    <row r="27" spans="1:26" ht="12">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s="197" customFormat="1" ht="29.25" customHeight="1">
      <c r="A58" s="161" t="str">
        <f>$A$1</f>
        <v>Công ty TNHH Hải sản An Lạc</v>
      </c>
      <c r="B58" s="293"/>
      <c r="C58" s="293"/>
      <c r="D58" s="441" t="str">
        <f>D1</f>
        <v>BẢNG THANH TOÁN LƯƠNG THÁNG 05 / 2015</v>
      </c>
      <c r="E58" s="441"/>
      <c r="F58" s="441"/>
      <c r="G58" s="441"/>
      <c r="H58" s="441"/>
      <c r="I58" s="441"/>
      <c r="J58" s="441"/>
      <c r="K58" s="441"/>
      <c r="L58" s="441"/>
      <c r="M58" s="441"/>
      <c r="N58" s="441"/>
      <c r="O58" s="441"/>
      <c r="P58" s="441"/>
      <c r="Q58" s="442"/>
      <c r="R58" s="443" t="s">
        <v>125</v>
      </c>
      <c r="S58" s="444"/>
      <c r="T58" s="445"/>
      <c r="U58" s="123"/>
      <c r="V58" s="8"/>
      <c r="W58" s="220"/>
      <c r="X58" s="220"/>
      <c r="Y58" s="221"/>
      <c r="Z58" s="221"/>
    </row>
    <row r="59" spans="1:31" s="197" customFormat="1" ht="15" customHeight="1">
      <c r="A59" s="161" t="str">
        <f>$A$2</f>
        <v>Địa chỉ: Lô A14, đường 4A, KCN Hải Sơn, Đức Hòa, Long An</v>
      </c>
      <c r="B59" s="293"/>
      <c r="C59" s="293"/>
      <c r="D59" s="293"/>
      <c r="E59" s="222"/>
      <c r="F59" s="293"/>
      <c r="G59" s="293"/>
      <c r="H59" s="293"/>
      <c r="I59" s="293"/>
      <c r="J59" s="223"/>
      <c r="K59" s="293"/>
      <c r="L59" s="293"/>
      <c r="M59" s="293"/>
      <c r="N59" s="293"/>
      <c r="O59" s="293"/>
      <c r="P59" s="293"/>
      <c r="Q59" s="293"/>
      <c r="R59" s="293"/>
      <c r="S59" s="293"/>
      <c r="T59" s="173"/>
      <c r="U59" s="123"/>
      <c r="V59" s="8"/>
      <c r="W59" s="220"/>
      <c r="X59" s="220"/>
      <c r="Y59" s="221"/>
      <c r="Z59" s="221"/>
    </row>
    <row r="60" spans="1:31" s="197" customFormat="1" ht="15" customHeight="1">
      <c r="A60" s="161" t="str">
        <f>$A$3</f>
        <v>Số điện thoại: 072.3850606 - Fax: 072.3850608</v>
      </c>
      <c r="B60" s="293"/>
      <c r="C60" s="293"/>
      <c r="D60" s="293"/>
      <c r="E60" s="222"/>
      <c r="F60" s="293"/>
      <c r="G60" s="293"/>
      <c r="H60" s="293"/>
      <c r="I60" s="293"/>
      <c r="J60" s="223"/>
      <c r="K60" s="293"/>
      <c r="L60" s="293"/>
      <c r="M60" s="293"/>
      <c r="N60" s="293"/>
      <c r="O60" s="293"/>
      <c r="P60" s="293"/>
      <c r="Q60" s="293"/>
      <c r="R60" s="293"/>
      <c r="S60" s="293"/>
      <c r="T60" s="173"/>
      <c r="U60" s="123"/>
      <c r="V60" s="8"/>
      <c r="W60" s="220"/>
      <c r="X60" s="220"/>
      <c r="Y60" s="221"/>
      <c r="Z60" s="221"/>
    </row>
    <row r="61" spans="1:31" s="197" customFormat="1" ht="15" customHeight="1">
      <c r="A61" s="161" t="str">
        <f>$A$4</f>
        <v>MST: 1100878093</v>
      </c>
      <c r="B61" s="293"/>
      <c r="C61" s="293"/>
      <c r="D61" s="293"/>
      <c r="E61" s="222"/>
      <c r="F61" s="293"/>
      <c r="G61" s="293"/>
      <c r="H61" s="293"/>
      <c r="I61" s="293"/>
      <c r="J61" s="223"/>
      <c r="K61" s="293"/>
      <c r="L61" s="224"/>
      <c r="M61" s="293"/>
      <c r="N61" s="293"/>
      <c r="O61" s="293"/>
      <c r="P61" s="293"/>
      <c r="Q61" s="225"/>
      <c r="R61" s="293"/>
      <c r="S61" s="293"/>
      <c r="T61" s="293"/>
      <c r="U61" s="123"/>
      <c r="V61" s="8"/>
      <c r="W61" s="220"/>
      <c r="X61" s="220"/>
      <c r="Y61" s="221"/>
      <c r="Z61" s="221"/>
    </row>
    <row r="62" spans="1:31" s="228" customFormat="1" ht="14.25" customHeight="1">
      <c r="A62" s="226"/>
      <c r="B62" s="204"/>
      <c r="C62" s="204"/>
      <c r="D62" s="204"/>
      <c r="E62" s="204"/>
      <c r="F62" s="204"/>
      <c r="G62" s="204"/>
      <c r="H62" s="204"/>
      <c r="I62" s="204"/>
      <c r="J62" s="204"/>
      <c r="K62" s="204"/>
      <c r="L62" s="204"/>
      <c r="M62" s="204"/>
      <c r="N62" s="204"/>
      <c r="O62" s="204"/>
      <c r="P62" s="204"/>
      <c r="Q62" s="204"/>
      <c r="R62" s="204"/>
      <c r="S62" s="204"/>
      <c r="T62" s="204"/>
      <c r="U62" s="123"/>
      <c r="V62" s="8"/>
      <c r="W62" s="227"/>
      <c r="X62" s="227"/>
      <c r="Y62" s="227"/>
      <c r="Z62" s="227"/>
    </row>
    <row r="63" spans="1:31" s="231" customFormat="1" ht="24" customHeight="1">
      <c r="A63" s="446" t="s">
        <v>20</v>
      </c>
      <c r="B63" s="446" t="s">
        <v>21</v>
      </c>
      <c r="C63" s="448" t="s">
        <v>1</v>
      </c>
      <c r="D63" s="448" t="s">
        <v>2</v>
      </c>
      <c r="E63" s="450" t="s">
        <v>58</v>
      </c>
      <c r="F63" s="451" t="s">
        <v>27</v>
      </c>
      <c r="G63" s="452"/>
      <c r="H63" s="452"/>
      <c r="I63" s="452"/>
      <c r="J63" s="452"/>
      <c r="K63" s="453"/>
      <c r="L63" s="368" t="s">
        <v>60</v>
      </c>
      <c r="M63" s="449" t="s">
        <v>5</v>
      </c>
      <c r="N63" s="448" t="s">
        <v>6</v>
      </c>
      <c r="O63" s="448"/>
      <c r="P63" s="448"/>
      <c r="Q63" s="449" t="s">
        <v>7</v>
      </c>
      <c r="R63" s="449" t="s">
        <v>8</v>
      </c>
      <c r="S63" s="449" t="s">
        <v>9</v>
      </c>
      <c r="T63" s="455" t="s">
        <v>10</v>
      </c>
      <c r="U63" s="123"/>
      <c r="V63" s="8"/>
      <c r="W63" s="230"/>
      <c r="X63" s="221"/>
      <c r="Y63" s="221"/>
      <c r="Z63" s="221"/>
      <c r="AA63" s="197"/>
      <c r="AB63" s="197"/>
      <c r="AC63" s="197"/>
      <c r="AD63" s="197"/>
      <c r="AE63" s="197"/>
    </row>
    <row r="64" spans="1:31" s="231" customFormat="1" ht="33.75" customHeight="1">
      <c r="A64" s="447"/>
      <c r="B64" s="447"/>
      <c r="C64" s="448"/>
      <c r="D64" s="448"/>
      <c r="E64" s="450"/>
      <c r="F64" s="451" t="s">
        <v>62</v>
      </c>
      <c r="G64" s="453"/>
      <c r="H64" s="451" t="s">
        <v>42</v>
      </c>
      <c r="I64" s="452"/>
      <c r="J64" s="459" t="s">
        <v>28</v>
      </c>
      <c r="K64" s="449" t="s">
        <v>4</v>
      </c>
      <c r="L64" s="369"/>
      <c r="M64" s="454"/>
      <c r="N64" s="461" t="s">
        <v>12</v>
      </c>
      <c r="O64" s="449" t="s">
        <v>13</v>
      </c>
      <c r="P64" s="449" t="s">
        <v>35</v>
      </c>
      <c r="Q64" s="454"/>
      <c r="R64" s="454"/>
      <c r="S64" s="454"/>
      <c r="T64" s="456"/>
      <c r="U64" s="204"/>
      <c r="V64" s="230"/>
      <c r="W64" s="230"/>
      <c r="X64" s="221"/>
      <c r="Y64" s="221"/>
      <c r="Z64" s="221"/>
      <c r="AA64" s="197"/>
      <c r="AB64" s="197"/>
      <c r="AC64" s="197"/>
      <c r="AD64" s="197"/>
      <c r="AE64" s="197"/>
    </row>
    <row r="65" spans="1:31" s="231" customFormat="1" ht="35.25" customHeight="1">
      <c r="A65" s="447"/>
      <c r="B65" s="447"/>
      <c r="C65" s="449"/>
      <c r="D65" s="449"/>
      <c r="E65" s="450"/>
      <c r="F65" s="291" t="s">
        <v>41</v>
      </c>
      <c r="G65" s="292" t="s">
        <v>19</v>
      </c>
      <c r="H65" s="291" t="s">
        <v>18</v>
      </c>
      <c r="I65" s="292" t="s">
        <v>19</v>
      </c>
      <c r="J65" s="460"/>
      <c r="K65" s="454"/>
      <c r="L65" s="431"/>
      <c r="M65" s="454"/>
      <c r="N65" s="462"/>
      <c r="O65" s="454"/>
      <c r="P65" s="454"/>
      <c r="Q65" s="454"/>
      <c r="R65" s="454"/>
      <c r="S65" s="454"/>
      <c r="T65" s="456"/>
      <c r="U65" s="204"/>
      <c r="V65" s="230"/>
      <c r="W65" s="230"/>
      <c r="X65" s="221"/>
      <c r="Y65" s="221"/>
      <c r="Z65" s="221"/>
      <c r="AA65" s="197"/>
      <c r="AB65" s="197"/>
      <c r="AC65" s="197"/>
      <c r="AD65" s="197"/>
      <c r="AE65" s="197"/>
    </row>
    <row r="66" spans="1:31" s="237" customFormat="1" ht="12.75" customHeight="1">
      <c r="A66" s="233">
        <v>1</v>
      </c>
      <c r="B66" s="233">
        <v>2</v>
      </c>
      <c r="C66" s="233">
        <v>3</v>
      </c>
      <c r="D66" s="233">
        <v>4</v>
      </c>
      <c r="E66" s="233">
        <v>5</v>
      </c>
      <c r="F66" s="233">
        <v>7</v>
      </c>
      <c r="G66" s="233">
        <v>8</v>
      </c>
      <c r="H66" s="233">
        <v>9</v>
      </c>
      <c r="I66" s="233">
        <v>10</v>
      </c>
      <c r="J66" s="233">
        <v>13</v>
      </c>
      <c r="K66" s="233">
        <v>14</v>
      </c>
      <c r="L66" s="233">
        <v>16</v>
      </c>
      <c r="M66" s="233">
        <v>20</v>
      </c>
      <c r="N66" s="233">
        <v>24</v>
      </c>
      <c r="O66" s="233">
        <v>25</v>
      </c>
      <c r="P66" s="233">
        <v>26</v>
      </c>
      <c r="Q66" s="233">
        <v>29</v>
      </c>
      <c r="R66" s="233">
        <v>30</v>
      </c>
      <c r="S66" s="233">
        <v>31</v>
      </c>
      <c r="T66" s="233">
        <v>32</v>
      </c>
      <c r="U66" s="204"/>
      <c r="V66" s="234"/>
      <c r="W66" s="234"/>
      <c r="X66" s="235"/>
      <c r="Y66" s="235"/>
      <c r="Z66" s="235"/>
      <c r="AA66" s="236"/>
      <c r="AB66" s="236"/>
      <c r="AC66" s="236"/>
      <c r="AD66" s="236"/>
      <c r="AE66" s="236"/>
    </row>
    <row r="67" spans="1:31" s="249" customFormat="1" ht="23.25" customHeight="1">
      <c r="A67" s="238">
        <v>1</v>
      </c>
      <c r="B67" s="238" t="s">
        <v>78</v>
      </c>
      <c r="C67" s="239" t="str">
        <f t="shared" ref="C67:C73" si="13">VLOOKUP(B67,DS,2,0)</f>
        <v>Nguyễn Thiện Duy</v>
      </c>
      <c r="D67" s="240" t="str">
        <f t="shared" ref="D67:D73" si="14">VLOOKUP(B67,DS,3,0)</f>
        <v>Giám đốc</v>
      </c>
      <c r="E67" s="241">
        <f t="shared" ref="E67:E73" si="15">VLOOKUP(B67,DS,4,0)</f>
        <v>10851000</v>
      </c>
      <c r="F67" s="242">
        <f>VLOOKUP(B67,'CC - 05'!B50:AS63,36,0)</f>
        <v>25</v>
      </c>
      <c r="G67" s="243">
        <f t="shared" ref="G67" si="16">ROUND(E67/$U$2*F67,0)</f>
        <v>10851000</v>
      </c>
      <c r="H67" s="242">
        <f>(VLOOKUP(B67,'CC - 05'!B50:AS63,37,0)+VLOOKUP(B67,'CC - 05'!B50:AS63,38,0))</f>
        <v>0</v>
      </c>
      <c r="I67" s="243">
        <f t="shared" ref="I67:I73" si="17">ROUND(E67/$U$2*H67,0)</f>
        <v>0</v>
      </c>
      <c r="J67" s="244">
        <f t="shared" ref="J67:J73" si="18">F67+H67</f>
        <v>25</v>
      </c>
      <c r="K67" s="243">
        <f>G67+I67</f>
        <v>10851000</v>
      </c>
      <c r="L67" s="103">
        <f t="shared" ref="L67:L73" si="19">+F67*15000</f>
        <v>375000</v>
      </c>
      <c r="M67" s="246">
        <f t="shared" ref="M67:M73" si="20">K67+SUM(L67:L67)</f>
        <v>11226000</v>
      </c>
      <c r="N67" s="48">
        <f t="shared" ref="N67:N73" si="21">IF(VLOOKUP(B67,DS,13,0)="x",E67*$N$5,0)</f>
        <v>868080</v>
      </c>
      <c r="O67" s="48">
        <f t="shared" ref="O67:O73" si="22">IF(VLOOKUP(B67,DS,13,0)="x",E67*$O$5,0)</f>
        <v>162765</v>
      </c>
      <c r="P67" s="48">
        <f t="shared" ref="P67:P73" si="23">IF(VLOOKUP(B67,DS,13,0)="x",E67*$P$5,0)</f>
        <v>108510</v>
      </c>
      <c r="Q67" s="243">
        <f t="shared" ref="Q67:Q73" si="24">M67-SUM(N67:P67)</f>
        <v>10086645</v>
      </c>
      <c r="R67" s="243">
        <f t="shared" ref="R67:R73" si="25">VLOOKUP(B67,DS,23,0)</f>
        <v>0</v>
      </c>
      <c r="S67" s="247">
        <f>Q67-R67</f>
        <v>10086645</v>
      </c>
      <c r="T67" s="243"/>
      <c r="U67" s="204"/>
      <c r="V67" s="248"/>
      <c r="W67" s="230"/>
      <c r="X67" s="221"/>
      <c r="Y67" s="221"/>
      <c r="Z67" s="221"/>
      <c r="AA67" s="197"/>
      <c r="AB67" s="197"/>
      <c r="AC67" s="197"/>
      <c r="AD67" s="197"/>
      <c r="AE67" s="197"/>
    </row>
    <row r="68" spans="1:31" s="249" customFormat="1" ht="23.25" customHeight="1">
      <c r="A68" s="238">
        <v>2</v>
      </c>
      <c r="B68" s="238" t="s">
        <v>80</v>
      </c>
      <c r="C68" s="239" t="str">
        <f t="shared" ref="C68:C73" si="26">VLOOKUP(B68,DS,2,0)</f>
        <v>Nguyễn Văn Sẽ</v>
      </c>
      <c r="D68" s="240" t="str">
        <f t="shared" ref="D68:D73" si="27">VLOOKUP(B68,DS,3,0)</f>
        <v>Kỹ Thuật</v>
      </c>
      <c r="E68" s="241">
        <f t="shared" ref="E68:E73" si="28">VLOOKUP(B68,DS,4,0)</f>
        <v>4895000</v>
      </c>
      <c r="F68" s="242">
        <f>VLOOKUP(B68,'CC - 05'!B51:AS64,36,0)</f>
        <v>25</v>
      </c>
      <c r="G68" s="243">
        <f t="shared" ref="G68:G73" si="29">ROUND(E68/$U$2*F68,0)</f>
        <v>4895000</v>
      </c>
      <c r="H68" s="242">
        <f>(VLOOKUP(B68,'CC - 05'!B51:AS64,37,0)+VLOOKUP(B68,'CC - 05'!B51:AS64,38,0))</f>
        <v>0</v>
      </c>
      <c r="I68" s="243">
        <f t="shared" ref="I68:I73" si="30">ROUND(E68/$U$2*H68,0)</f>
        <v>0</v>
      </c>
      <c r="J68" s="244">
        <f t="shared" ref="J68:J73" si="31">F68+H68</f>
        <v>25</v>
      </c>
      <c r="K68" s="243">
        <f t="shared" ref="K68:K73" si="32">G68+I68</f>
        <v>4895000</v>
      </c>
      <c r="L68" s="103">
        <f t="shared" ref="L68:L73" si="33">+F68*15000</f>
        <v>375000</v>
      </c>
      <c r="M68" s="246">
        <f t="shared" ref="M68:M73" si="34">K68+SUM(L68:L68)</f>
        <v>5270000</v>
      </c>
      <c r="N68" s="48">
        <f t="shared" ref="N68:N73" si="35">IF(VLOOKUP(B68,DS,13,0)="x",E68*$N$5,0)</f>
        <v>391600</v>
      </c>
      <c r="O68" s="48">
        <f t="shared" ref="O68:O73" si="36">IF(VLOOKUP(B68,DS,13,0)="x",E68*$O$5,0)</f>
        <v>73425</v>
      </c>
      <c r="P68" s="48">
        <f t="shared" ref="P68:P73" si="37">IF(VLOOKUP(B68,DS,13,0)="x",E68*$P$5,0)</f>
        <v>48950</v>
      </c>
      <c r="Q68" s="243">
        <f t="shared" ref="Q68:Q73" si="38">M68-SUM(N68:P68)</f>
        <v>4756025</v>
      </c>
      <c r="R68" s="243">
        <f t="shared" ref="R68:R73" si="39">VLOOKUP(B68,DS,23,0)</f>
        <v>0</v>
      </c>
      <c r="S68" s="247">
        <f t="shared" ref="S68:S73" si="40">Q68-R68</f>
        <v>4756025</v>
      </c>
      <c r="T68" s="243"/>
      <c r="U68" s="204"/>
      <c r="V68" s="248"/>
      <c r="W68" s="230"/>
      <c r="X68" s="221"/>
      <c r="Y68" s="221"/>
      <c r="Z68" s="221"/>
      <c r="AA68" s="197"/>
      <c r="AB68" s="197"/>
      <c r="AC68" s="197"/>
      <c r="AD68" s="197"/>
      <c r="AE68" s="197"/>
    </row>
    <row r="69" spans="1:31" s="249" customFormat="1" ht="23.25" customHeight="1">
      <c r="A69" s="238">
        <v>3</v>
      </c>
      <c r="B69" s="238" t="s">
        <v>82</v>
      </c>
      <c r="C69" s="239" t="str">
        <f t="shared" si="26"/>
        <v>Võ Uyên Phương</v>
      </c>
      <c r="D69" s="240" t="str">
        <f t="shared" si="27"/>
        <v>LĐ- TL</v>
      </c>
      <c r="E69" s="241">
        <f t="shared" si="28"/>
        <v>4895000</v>
      </c>
      <c r="F69" s="242">
        <f>VLOOKUP(B69,'CC - 05'!B52:AS65,36,0)</f>
        <v>25</v>
      </c>
      <c r="G69" s="243">
        <f t="shared" si="29"/>
        <v>4895000</v>
      </c>
      <c r="H69" s="242">
        <f>(VLOOKUP(B69,'CC - 05'!B52:AS65,37,0)+VLOOKUP(B69,'CC - 05'!B52:AS65,38,0))</f>
        <v>0</v>
      </c>
      <c r="I69" s="243">
        <f t="shared" si="30"/>
        <v>0</v>
      </c>
      <c r="J69" s="244">
        <f t="shared" si="31"/>
        <v>25</v>
      </c>
      <c r="K69" s="243">
        <f t="shared" si="32"/>
        <v>4895000</v>
      </c>
      <c r="L69" s="103">
        <f t="shared" si="33"/>
        <v>375000</v>
      </c>
      <c r="M69" s="246">
        <f t="shared" si="34"/>
        <v>5270000</v>
      </c>
      <c r="N69" s="48">
        <f t="shared" si="35"/>
        <v>391600</v>
      </c>
      <c r="O69" s="48">
        <f t="shared" si="36"/>
        <v>73425</v>
      </c>
      <c r="P69" s="48">
        <f t="shared" si="37"/>
        <v>48950</v>
      </c>
      <c r="Q69" s="243">
        <f t="shared" si="38"/>
        <v>4756025</v>
      </c>
      <c r="R69" s="243">
        <f t="shared" si="39"/>
        <v>0</v>
      </c>
      <c r="S69" s="247">
        <f t="shared" si="40"/>
        <v>4756025</v>
      </c>
      <c r="T69" s="243"/>
      <c r="U69" s="204"/>
      <c r="V69" s="248"/>
      <c r="W69" s="230"/>
      <c r="X69" s="221"/>
      <c r="Y69" s="221"/>
      <c r="Z69" s="221"/>
      <c r="AA69" s="197"/>
      <c r="AB69" s="197"/>
      <c r="AC69" s="197"/>
      <c r="AD69" s="197"/>
      <c r="AE69" s="197"/>
    </row>
    <row r="70" spans="1:31" s="249" customFormat="1" ht="23.25" customHeight="1">
      <c r="A70" s="238">
        <v>4</v>
      </c>
      <c r="B70" s="238" t="s">
        <v>85</v>
      </c>
      <c r="C70" s="239" t="str">
        <f t="shared" si="26"/>
        <v>Lê Nguyễn Huy Cường</v>
      </c>
      <c r="D70" s="240" t="str">
        <f t="shared" si="27"/>
        <v>XNK</v>
      </c>
      <c r="E70" s="241">
        <f t="shared" si="28"/>
        <v>4336000</v>
      </c>
      <c r="F70" s="242">
        <f>VLOOKUP(B70,'CC - 05'!B53:AS66,36,0)</f>
        <v>25</v>
      </c>
      <c r="G70" s="243">
        <f t="shared" si="29"/>
        <v>4336000</v>
      </c>
      <c r="H70" s="242">
        <f>(VLOOKUP(B70,'CC - 05'!B53:AS66,37,0)+VLOOKUP(B70,'CC - 05'!B53:AS66,38,0))</f>
        <v>0</v>
      </c>
      <c r="I70" s="243">
        <f t="shared" si="30"/>
        <v>0</v>
      </c>
      <c r="J70" s="244">
        <f t="shared" si="31"/>
        <v>25</v>
      </c>
      <c r="K70" s="243">
        <f t="shared" si="32"/>
        <v>4336000</v>
      </c>
      <c r="L70" s="103">
        <f t="shared" si="33"/>
        <v>375000</v>
      </c>
      <c r="M70" s="246">
        <f t="shared" si="34"/>
        <v>4711000</v>
      </c>
      <c r="N70" s="48">
        <f t="shared" si="35"/>
        <v>346880</v>
      </c>
      <c r="O70" s="48">
        <f t="shared" si="36"/>
        <v>65040</v>
      </c>
      <c r="P70" s="48">
        <f t="shared" si="37"/>
        <v>43360</v>
      </c>
      <c r="Q70" s="243">
        <f t="shared" si="38"/>
        <v>4255720</v>
      </c>
      <c r="R70" s="243">
        <f t="shared" si="39"/>
        <v>0</v>
      </c>
      <c r="S70" s="247">
        <f t="shared" si="40"/>
        <v>4255720</v>
      </c>
      <c r="T70" s="243"/>
      <c r="U70" s="204"/>
      <c r="V70" s="248"/>
      <c r="W70" s="230"/>
      <c r="X70" s="221"/>
      <c r="Y70" s="221"/>
      <c r="Z70" s="221"/>
      <c r="AA70" s="197"/>
      <c r="AB70" s="197"/>
      <c r="AC70" s="197"/>
      <c r="AD70" s="197"/>
      <c r="AE70" s="197"/>
    </row>
    <row r="71" spans="1:31" s="249" customFormat="1" ht="23.25" customHeight="1">
      <c r="A71" s="238">
        <v>5</v>
      </c>
      <c r="B71" s="238" t="s">
        <v>88</v>
      </c>
      <c r="C71" s="239" t="str">
        <f t="shared" si="26"/>
        <v>Nguyễn Văn Bé Tư</v>
      </c>
      <c r="D71" s="240" t="str">
        <f t="shared" si="27"/>
        <v>Tài xế</v>
      </c>
      <c r="E71" s="241">
        <f t="shared" si="28"/>
        <v>3496000</v>
      </c>
      <c r="F71" s="242">
        <f>VLOOKUP(B71,'CC - 05'!B54:AS67,36,0)</f>
        <v>25</v>
      </c>
      <c r="G71" s="243">
        <f t="shared" si="29"/>
        <v>3496000</v>
      </c>
      <c r="H71" s="242">
        <f>(VLOOKUP(B71,'CC - 05'!B54:AS67,37,0)+VLOOKUP(B71,'CC - 05'!B54:AS67,38,0))</f>
        <v>0</v>
      </c>
      <c r="I71" s="243">
        <f t="shared" si="30"/>
        <v>0</v>
      </c>
      <c r="J71" s="244">
        <f t="shared" si="31"/>
        <v>25</v>
      </c>
      <c r="K71" s="243">
        <f t="shared" si="32"/>
        <v>3496000</v>
      </c>
      <c r="L71" s="103">
        <f t="shared" si="33"/>
        <v>375000</v>
      </c>
      <c r="M71" s="246">
        <f t="shared" si="34"/>
        <v>3871000</v>
      </c>
      <c r="N71" s="48">
        <f t="shared" si="35"/>
        <v>279680</v>
      </c>
      <c r="O71" s="48">
        <f t="shared" si="36"/>
        <v>52440</v>
      </c>
      <c r="P71" s="48">
        <f t="shared" si="37"/>
        <v>34960</v>
      </c>
      <c r="Q71" s="243">
        <f t="shared" si="38"/>
        <v>3503920</v>
      </c>
      <c r="R71" s="243">
        <f t="shared" si="39"/>
        <v>0</v>
      </c>
      <c r="S71" s="247">
        <f t="shared" si="40"/>
        <v>3503920</v>
      </c>
      <c r="T71" s="243"/>
      <c r="U71" s="204"/>
      <c r="V71" s="248"/>
      <c r="W71" s="230"/>
      <c r="X71" s="221"/>
      <c r="Y71" s="221"/>
      <c r="Z71" s="221"/>
      <c r="AA71" s="197"/>
      <c r="AB71" s="197"/>
      <c r="AC71" s="197"/>
      <c r="AD71" s="197"/>
      <c r="AE71" s="197"/>
    </row>
    <row r="72" spans="1:31" s="249" customFormat="1" ht="23.25" customHeight="1">
      <c r="A72" s="238">
        <v>6</v>
      </c>
      <c r="B72" s="238" t="s">
        <v>89</v>
      </c>
      <c r="C72" s="239" t="str">
        <f t="shared" si="26"/>
        <v>Dương Thanh Tuấn</v>
      </c>
      <c r="D72" s="240" t="str">
        <f t="shared" si="27"/>
        <v>Nhân sự</v>
      </c>
      <c r="E72" s="241">
        <f t="shared" si="28"/>
        <v>4056000</v>
      </c>
      <c r="F72" s="242">
        <f>VLOOKUP(B72,'CC - 05'!B55:AS68,36,0)</f>
        <v>25</v>
      </c>
      <c r="G72" s="243">
        <f t="shared" si="29"/>
        <v>4056000</v>
      </c>
      <c r="H72" s="242">
        <f>(VLOOKUP(B72,'CC - 05'!B55:AS68,37,0)+VLOOKUP(B72,'CC - 05'!B55:AS68,38,0))</f>
        <v>0</v>
      </c>
      <c r="I72" s="243">
        <f t="shared" si="30"/>
        <v>0</v>
      </c>
      <c r="J72" s="244">
        <f t="shared" si="31"/>
        <v>25</v>
      </c>
      <c r="K72" s="243">
        <f t="shared" si="32"/>
        <v>4056000</v>
      </c>
      <c r="L72" s="103">
        <f t="shared" si="33"/>
        <v>375000</v>
      </c>
      <c r="M72" s="246">
        <f t="shared" si="34"/>
        <v>4431000</v>
      </c>
      <c r="N72" s="48">
        <f t="shared" si="35"/>
        <v>324480</v>
      </c>
      <c r="O72" s="48">
        <f t="shared" si="36"/>
        <v>60840</v>
      </c>
      <c r="P72" s="48">
        <f t="shared" si="37"/>
        <v>40560</v>
      </c>
      <c r="Q72" s="243">
        <f t="shared" si="38"/>
        <v>4005120</v>
      </c>
      <c r="R72" s="243">
        <f t="shared" si="39"/>
        <v>0</v>
      </c>
      <c r="S72" s="247">
        <f t="shared" si="40"/>
        <v>4005120</v>
      </c>
      <c r="T72" s="243"/>
      <c r="U72" s="204"/>
      <c r="V72" s="248"/>
      <c r="W72" s="230"/>
      <c r="X72" s="221"/>
      <c r="Y72" s="221"/>
      <c r="Z72" s="221"/>
      <c r="AA72" s="197"/>
      <c r="AB72" s="197"/>
      <c r="AC72" s="197"/>
      <c r="AD72" s="197"/>
      <c r="AE72" s="197"/>
    </row>
    <row r="73" spans="1:31" s="249" customFormat="1" ht="23.25" customHeight="1">
      <c r="A73" s="238">
        <v>7</v>
      </c>
      <c r="B73" s="238" t="s">
        <v>92</v>
      </c>
      <c r="C73" s="239" t="str">
        <f t="shared" si="26"/>
        <v>Trần Văn Đoạn</v>
      </c>
      <c r="D73" s="240" t="str">
        <f t="shared" si="27"/>
        <v>Tài xế</v>
      </c>
      <c r="E73" s="241">
        <f t="shared" si="28"/>
        <v>3163000</v>
      </c>
      <c r="F73" s="242">
        <f>VLOOKUP(B73,'CC - 05'!B56:AS69,36,0)</f>
        <v>25</v>
      </c>
      <c r="G73" s="243">
        <f t="shared" si="29"/>
        <v>3163000</v>
      </c>
      <c r="H73" s="242">
        <f>(VLOOKUP(B73,'CC - 05'!B56:AS69,37,0)+VLOOKUP(B73,'CC - 05'!B56:AS69,38,0))</f>
        <v>0</v>
      </c>
      <c r="I73" s="243">
        <f t="shared" si="30"/>
        <v>0</v>
      </c>
      <c r="J73" s="244">
        <f t="shared" si="31"/>
        <v>25</v>
      </c>
      <c r="K73" s="243">
        <f t="shared" si="32"/>
        <v>3163000</v>
      </c>
      <c r="L73" s="103">
        <f t="shared" si="33"/>
        <v>375000</v>
      </c>
      <c r="M73" s="246">
        <f t="shared" si="34"/>
        <v>3538000</v>
      </c>
      <c r="N73" s="48">
        <f t="shared" si="35"/>
        <v>253040</v>
      </c>
      <c r="O73" s="48">
        <f t="shared" si="36"/>
        <v>47445</v>
      </c>
      <c r="P73" s="48">
        <f t="shared" si="37"/>
        <v>31630</v>
      </c>
      <c r="Q73" s="243">
        <f t="shared" si="38"/>
        <v>3205885</v>
      </c>
      <c r="R73" s="243">
        <f t="shared" si="39"/>
        <v>0</v>
      </c>
      <c r="S73" s="247">
        <f t="shared" si="40"/>
        <v>3205885</v>
      </c>
      <c r="T73" s="243"/>
      <c r="U73" s="204"/>
      <c r="V73" s="248"/>
      <c r="W73" s="230"/>
      <c r="X73" s="221"/>
      <c r="Y73" s="221"/>
      <c r="Z73" s="221"/>
      <c r="AA73" s="197"/>
      <c r="AB73" s="197"/>
      <c r="AC73" s="197"/>
      <c r="AD73" s="197"/>
      <c r="AE73" s="197"/>
    </row>
    <row r="74" spans="1:31" s="249" customFormat="1" ht="22.5" customHeight="1">
      <c r="A74" s="250"/>
      <c r="B74" s="238"/>
      <c r="C74" s="251"/>
      <c r="D74" s="252"/>
      <c r="E74" s="253"/>
      <c r="F74" s="253"/>
      <c r="G74" s="253"/>
      <c r="H74" s="253"/>
      <c r="I74" s="253"/>
      <c r="J74" s="254"/>
      <c r="K74" s="253"/>
      <c r="L74" s="253"/>
      <c r="M74" s="255"/>
      <c r="N74" s="253"/>
      <c r="O74" s="253"/>
      <c r="P74" s="253"/>
      <c r="Q74" s="253"/>
      <c r="R74" s="253"/>
      <c r="S74" s="253"/>
      <c r="T74" s="243"/>
      <c r="U74" s="204"/>
      <c r="V74" s="248"/>
      <c r="W74" s="248"/>
      <c r="X74" s="248"/>
      <c r="Y74" s="248"/>
      <c r="Z74" s="248"/>
    </row>
    <row r="75" spans="1:31" s="259" customFormat="1" ht="21" customHeight="1">
      <c r="A75" s="457" t="s">
        <v>26</v>
      </c>
      <c r="B75" s="458"/>
      <c r="C75" s="458"/>
      <c r="D75" s="458"/>
      <c r="E75" s="256">
        <f t="shared" ref="E75:S75" si="41">SUM(E67:E74)</f>
        <v>35692000</v>
      </c>
      <c r="F75" s="256">
        <f t="shared" si="41"/>
        <v>175</v>
      </c>
      <c r="G75" s="256">
        <f t="shared" si="41"/>
        <v>35692000</v>
      </c>
      <c r="H75" s="256">
        <f t="shared" si="41"/>
        <v>0</v>
      </c>
      <c r="I75" s="256">
        <f t="shared" si="41"/>
        <v>0</v>
      </c>
      <c r="J75" s="256">
        <f t="shared" si="41"/>
        <v>175</v>
      </c>
      <c r="K75" s="257">
        <f t="shared" si="41"/>
        <v>35692000</v>
      </c>
      <c r="L75" s="257">
        <f t="shared" si="41"/>
        <v>2625000</v>
      </c>
      <c r="M75" s="257">
        <f t="shared" si="41"/>
        <v>38317000</v>
      </c>
      <c r="N75" s="257">
        <f t="shared" si="41"/>
        <v>2855360</v>
      </c>
      <c r="O75" s="257">
        <f t="shared" si="41"/>
        <v>535380</v>
      </c>
      <c r="P75" s="257">
        <f t="shared" si="41"/>
        <v>356920</v>
      </c>
      <c r="Q75" s="257">
        <f t="shared" si="41"/>
        <v>34569340</v>
      </c>
      <c r="R75" s="257">
        <f t="shared" si="41"/>
        <v>0</v>
      </c>
      <c r="S75" s="257">
        <f t="shared" si="41"/>
        <v>34569340</v>
      </c>
      <c r="T75" s="257"/>
      <c r="U75" s="204"/>
      <c r="V75" s="258"/>
      <c r="W75" s="258"/>
      <c r="X75" s="258"/>
      <c r="Y75" s="258"/>
      <c r="Z75" s="258"/>
    </row>
    <row r="76" spans="1:31" s="267" customFormat="1" ht="13.5" customHeight="1">
      <c r="A76" s="260"/>
      <c r="B76" s="260"/>
      <c r="C76" s="261"/>
      <c r="D76" s="262"/>
      <c r="E76" s="263"/>
      <c r="F76" s="261"/>
      <c r="G76" s="261"/>
      <c r="H76" s="261"/>
      <c r="I76" s="261"/>
      <c r="J76" s="264"/>
      <c r="K76" s="261"/>
      <c r="L76" s="261"/>
      <c r="M76" s="265"/>
      <c r="N76" s="261"/>
      <c r="O76" s="261"/>
      <c r="P76" s="261"/>
      <c r="Q76" s="261"/>
      <c r="R76" s="261"/>
      <c r="S76" s="261"/>
      <c r="T76" s="261"/>
      <c r="U76" s="204"/>
      <c r="V76" s="266"/>
      <c r="W76" s="266"/>
      <c r="X76" s="266"/>
      <c r="Y76" s="266"/>
      <c r="Z76" s="266"/>
    </row>
    <row r="77" spans="1:31" s="249" customFormat="1" ht="17.25" customHeight="1">
      <c r="A77" s="268"/>
      <c r="B77" s="268"/>
      <c r="C77" s="268"/>
      <c r="D77" s="269"/>
      <c r="E77" s="270"/>
      <c r="F77" s="268"/>
      <c r="G77" s="268"/>
      <c r="H77" s="268"/>
      <c r="I77" s="268"/>
      <c r="J77" s="271"/>
      <c r="K77" s="270"/>
      <c r="L77" s="268"/>
      <c r="M77" s="268"/>
      <c r="N77" s="268"/>
      <c r="O77" s="268"/>
      <c r="P77" s="268"/>
      <c r="Q77" s="268"/>
      <c r="R77" s="268"/>
      <c r="S77" s="272" t="str">
        <f>$S$17</f>
        <v>Long An, ngày  31   tháng   05   năm 2015</v>
      </c>
      <c r="T77" s="268"/>
      <c r="U77" s="273"/>
      <c r="V77" s="248"/>
      <c r="W77" s="248"/>
      <c r="X77" s="248"/>
      <c r="Y77" s="248"/>
      <c r="Z77" s="248"/>
    </row>
    <row r="78" spans="1:31" s="249" customFormat="1" ht="12.75">
      <c r="A78" s="274"/>
      <c r="B78" s="274"/>
      <c r="C78" s="273" t="s">
        <v>63</v>
      </c>
      <c r="D78" s="275"/>
      <c r="E78" s="224"/>
      <c r="F78" s="273"/>
      <c r="G78" s="224"/>
      <c r="H78" s="224"/>
      <c r="I78" s="224"/>
      <c r="J78" s="276"/>
      <c r="K78" s="248"/>
      <c r="L78" s="277"/>
      <c r="M78" s="290"/>
      <c r="N78" s="278"/>
      <c r="O78" s="278"/>
      <c r="P78" s="278"/>
      <c r="Q78" s="278"/>
      <c r="S78" s="278" t="s">
        <v>23</v>
      </c>
      <c r="T78" s="273"/>
      <c r="U78" s="273"/>
      <c r="V78" s="248"/>
      <c r="W78" s="248"/>
      <c r="X78" s="248"/>
      <c r="Y78" s="248"/>
      <c r="Z78" s="248"/>
    </row>
    <row r="79" spans="1:31" s="267" customFormat="1" ht="12">
      <c r="A79" s="260"/>
      <c r="B79" s="260"/>
      <c r="C79" s="279"/>
      <c r="D79" s="279"/>
      <c r="E79" s="280"/>
      <c r="F79" s="207"/>
      <c r="G79" s="280"/>
      <c r="H79" s="280"/>
      <c r="I79" s="280"/>
      <c r="J79" s="264"/>
      <c r="K79" s="266"/>
      <c r="L79" s="281"/>
      <c r="N79" s="282"/>
      <c r="O79" s="282"/>
      <c r="P79" s="282"/>
      <c r="Q79" s="282"/>
      <c r="S79" s="282"/>
      <c r="T79" s="207"/>
      <c r="U79" s="204"/>
      <c r="V79" s="266"/>
      <c r="W79" s="266"/>
      <c r="X79" s="266"/>
      <c r="Y79" s="266"/>
      <c r="Z79" s="266"/>
    </row>
    <row r="80" spans="1:31">
      <c r="M80" s="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s="4" customFormat="1" ht="41.25" customHeight="1">
      <c r="A116" s="161" t="str">
        <f>$A$1</f>
        <v>Công ty TNHH Hải sản An Lạc</v>
      </c>
      <c r="B116" s="289"/>
      <c r="C116" s="289"/>
      <c r="D116" s="435" t="str">
        <f>D1</f>
        <v>BẢNG THANH TOÁN LƯƠNG THÁNG 05 / 2015</v>
      </c>
      <c r="E116" s="435"/>
      <c r="F116" s="435"/>
      <c r="G116" s="435"/>
      <c r="H116" s="435"/>
      <c r="I116" s="435"/>
      <c r="J116" s="435"/>
      <c r="K116" s="435"/>
      <c r="L116" s="435"/>
      <c r="M116" s="435"/>
      <c r="N116" s="435"/>
      <c r="O116" s="435"/>
      <c r="P116" s="435"/>
      <c r="Q116" s="436"/>
      <c r="R116" s="437" t="s">
        <v>155</v>
      </c>
      <c r="S116" s="438"/>
      <c r="T116" s="439"/>
      <c r="U116" s="6"/>
      <c r="V116" s="8"/>
      <c r="W116" s="96"/>
      <c r="X116" s="96"/>
      <c r="Y116" s="5"/>
      <c r="Z116" s="5"/>
    </row>
    <row r="117" spans="1:31" s="4" customFormat="1" ht="15" customHeight="1">
      <c r="A117" s="161" t="str">
        <f>$A$2</f>
        <v>Địa chỉ: Lô A14, đường 4A, KCN Hải Sơn, Đức Hòa, Long An</v>
      </c>
      <c r="B117" s="289"/>
      <c r="C117" s="289"/>
      <c r="D117" s="289"/>
      <c r="E117" s="94"/>
      <c r="F117" s="289"/>
      <c r="G117" s="289"/>
      <c r="H117" s="289"/>
      <c r="I117" s="289"/>
      <c r="J117" s="95"/>
      <c r="K117" s="289"/>
      <c r="L117" s="289"/>
      <c r="M117" s="289"/>
      <c r="N117" s="289"/>
      <c r="O117" s="289"/>
      <c r="P117" s="289"/>
      <c r="Q117" s="289"/>
      <c r="R117" s="289"/>
      <c r="S117" s="289"/>
      <c r="T117" s="69"/>
      <c r="U117" s="6"/>
      <c r="V117" s="8"/>
      <c r="W117" s="96"/>
      <c r="X117" s="96"/>
      <c r="Y117" s="5"/>
      <c r="Z117" s="5"/>
    </row>
    <row r="118" spans="1:31" s="4" customFormat="1" ht="15" customHeight="1">
      <c r="A118" s="161" t="str">
        <f>$A$3</f>
        <v>Số điện thoại: 072.3850606 - Fax: 072.3850608</v>
      </c>
      <c r="B118" s="289"/>
      <c r="C118" s="289"/>
      <c r="D118" s="289"/>
      <c r="E118" s="94"/>
      <c r="F118" s="289"/>
      <c r="G118" s="289"/>
      <c r="H118" s="289"/>
      <c r="I118" s="289"/>
      <c r="J118" s="95"/>
      <c r="K118" s="289"/>
      <c r="L118" s="289"/>
      <c r="M118" s="289"/>
      <c r="N118" s="289"/>
      <c r="O118" s="289"/>
      <c r="P118" s="289"/>
      <c r="Q118" s="289"/>
      <c r="R118" s="289"/>
      <c r="S118" s="289"/>
      <c r="T118" s="69"/>
      <c r="U118" s="6"/>
      <c r="V118" s="8"/>
      <c r="W118" s="96"/>
      <c r="X118" s="96"/>
      <c r="Y118" s="5"/>
      <c r="Z118" s="5"/>
    </row>
    <row r="119" spans="1:31" s="4" customFormat="1" ht="15" customHeight="1">
      <c r="A119" s="161" t="str">
        <f>$A$4</f>
        <v>MST: 1100878093</v>
      </c>
      <c r="B119" s="289"/>
      <c r="C119" s="289"/>
      <c r="D119" s="289"/>
      <c r="E119" s="94"/>
      <c r="F119" s="289"/>
      <c r="G119" s="289"/>
      <c r="H119" s="289"/>
      <c r="I119" s="289"/>
      <c r="J119" s="95"/>
      <c r="K119" s="289"/>
      <c r="L119" s="92"/>
      <c r="M119" s="289"/>
      <c r="N119" s="289"/>
      <c r="O119" s="289"/>
      <c r="P119" s="289"/>
      <c r="Q119" s="14"/>
      <c r="R119" s="289"/>
      <c r="S119" s="289"/>
      <c r="T119" s="289"/>
      <c r="U119" s="6"/>
      <c r="V119" s="8"/>
      <c r="W119" s="96"/>
      <c r="X119" s="96"/>
      <c r="Y119" s="5"/>
      <c r="Z119" s="5"/>
    </row>
    <row r="120" spans="1:31" s="124" customFormat="1" ht="14.25" customHeight="1">
      <c r="A120" s="122"/>
      <c r="B120" s="123"/>
      <c r="C120" s="123"/>
      <c r="D120" s="123"/>
      <c r="E120" s="123"/>
      <c r="F120" s="123"/>
      <c r="G120" s="123"/>
      <c r="H120" s="123"/>
      <c r="I120" s="123"/>
      <c r="J120" s="123"/>
      <c r="K120" s="123"/>
      <c r="L120" s="123"/>
      <c r="M120" s="123"/>
      <c r="N120" s="123"/>
      <c r="O120" s="123"/>
      <c r="P120" s="123"/>
      <c r="Q120" s="123"/>
      <c r="R120" s="123"/>
      <c r="S120" s="123"/>
      <c r="T120" s="123"/>
      <c r="U120" s="6"/>
      <c r="V120" s="8"/>
      <c r="W120" s="125"/>
      <c r="X120" s="125"/>
      <c r="Y120" s="125"/>
      <c r="Z120" s="125"/>
    </row>
    <row r="121" spans="1:31" s="33" customFormat="1" ht="24" customHeight="1">
      <c r="A121" s="433" t="s">
        <v>20</v>
      </c>
      <c r="B121" s="433" t="s">
        <v>21</v>
      </c>
      <c r="C121" s="432" t="s">
        <v>1</v>
      </c>
      <c r="D121" s="432" t="s">
        <v>2</v>
      </c>
      <c r="E121" s="363" t="s">
        <v>58</v>
      </c>
      <c r="F121" s="424" t="s">
        <v>27</v>
      </c>
      <c r="G121" s="426"/>
      <c r="H121" s="426"/>
      <c r="I121" s="426"/>
      <c r="J121" s="426"/>
      <c r="K121" s="425"/>
      <c r="L121" s="368" t="s">
        <v>60</v>
      </c>
      <c r="M121" s="368" t="s">
        <v>5</v>
      </c>
      <c r="N121" s="432" t="s">
        <v>6</v>
      </c>
      <c r="O121" s="432"/>
      <c r="P121" s="432"/>
      <c r="Q121" s="368" t="s">
        <v>7</v>
      </c>
      <c r="R121" s="368" t="s">
        <v>8</v>
      </c>
      <c r="S121" s="368" t="s">
        <v>9</v>
      </c>
      <c r="T121" s="364" t="s">
        <v>10</v>
      </c>
      <c r="U121" s="6"/>
      <c r="V121" s="8"/>
      <c r="W121" s="34"/>
      <c r="X121" s="5"/>
      <c r="Y121" s="5"/>
      <c r="Z121" s="5"/>
      <c r="AA121" s="4"/>
      <c r="AB121" s="4"/>
      <c r="AC121" s="4"/>
      <c r="AD121" s="4"/>
      <c r="AE121" s="4"/>
    </row>
    <row r="122" spans="1:31" s="33" customFormat="1" ht="33.75" customHeight="1">
      <c r="A122" s="434"/>
      <c r="B122" s="434"/>
      <c r="C122" s="432"/>
      <c r="D122" s="432"/>
      <c r="E122" s="363"/>
      <c r="F122" s="424" t="s">
        <v>62</v>
      </c>
      <c r="G122" s="425"/>
      <c r="H122" s="424" t="s">
        <v>42</v>
      </c>
      <c r="I122" s="426"/>
      <c r="J122" s="427" t="s">
        <v>28</v>
      </c>
      <c r="K122" s="368" t="s">
        <v>4</v>
      </c>
      <c r="L122" s="369"/>
      <c r="M122" s="369"/>
      <c r="N122" s="429" t="s">
        <v>12</v>
      </c>
      <c r="O122" s="368" t="s">
        <v>13</v>
      </c>
      <c r="P122" s="368" t="s">
        <v>35</v>
      </c>
      <c r="Q122" s="369"/>
      <c r="R122" s="369"/>
      <c r="S122" s="369"/>
      <c r="T122" s="365"/>
      <c r="U122" s="123"/>
      <c r="V122" s="34"/>
      <c r="W122" s="34"/>
      <c r="X122" s="5"/>
      <c r="Y122" s="5"/>
      <c r="Z122" s="5"/>
      <c r="AA122" s="4"/>
      <c r="AB122" s="4"/>
      <c r="AC122" s="4"/>
      <c r="AD122" s="4"/>
      <c r="AE122" s="4"/>
    </row>
    <row r="123" spans="1:31" s="33" customFormat="1" ht="35.25" customHeight="1">
      <c r="A123" s="434"/>
      <c r="B123" s="434"/>
      <c r="C123" s="368"/>
      <c r="D123" s="368"/>
      <c r="E123" s="363"/>
      <c r="F123" s="285" t="s">
        <v>41</v>
      </c>
      <c r="G123" s="284" t="s">
        <v>19</v>
      </c>
      <c r="H123" s="285" t="s">
        <v>18</v>
      </c>
      <c r="I123" s="292" t="s">
        <v>19</v>
      </c>
      <c r="J123" s="428"/>
      <c r="K123" s="369"/>
      <c r="L123" s="431"/>
      <c r="M123" s="369"/>
      <c r="N123" s="430"/>
      <c r="O123" s="369"/>
      <c r="P123" s="369"/>
      <c r="Q123" s="369"/>
      <c r="R123" s="369"/>
      <c r="S123" s="369"/>
      <c r="T123" s="365"/>
      <c r="U123" s="123"/>
      <c r="V123" s="34"/>
      <c r="W123" s="34"/>
      <c r="X123" s="5"/>
      <c r="Y123" s="5"/>
      <c r="Z123" s="5"/>
      <c r="AA123" s="4"/>
      <c r="AB123" s="4"/>
      <c r="AC123" s="4"/>
      <c r="AD123" s="4"/>
      <c r="AE123" s="4"/>
    </row>
    <row r="124" spans="1:31" s="98" customFormat="1" ht="12.75" customHeight="1">
      <c r="A124" s="97">
        <v>1</v>
      </c>
      <c r="B124" s="97">
        <v>2</v>
      </c>
      <c r="C124" s="97">
        <v>3</v>
      </c>
      <c r="D124" s="97">
        <v>4</v>
      </c>
      <c r="E124" s="97">
        <v>5</v>
      </c>
      <c r="F124" s="97">
        <v>7</v>
      </c>
      <c r="G124" s="97">
        <v>8</v>
      </c>
      <c r="H124" s="97">
        <v>9</v>
      </c>
      <c r="I124" s="97">
        <v>10</v>
      </c>
      <c r="J124" s="97">
        <v>13</v>
      </c>
      <c r="K124" s="97">
        <v>14</v>
      </c>
      <c r="L124" s="97">
        <v>16</v>
      </c>
      <c r="M124" s="97">
        <v>20</v>
      </c>
      <c r="N124" s="97">
        <v>24</v>
      </c>
      <c r="O124" s="97">
        <v>25</v>
      </c>
      <c r="P124" s="97">
        <v>26</v>
      </c>
      <c r="Q124" s="97">
        <v>29</v>
      </c>
      <c r="R124" s="97">
        <v>30</v>
      </c>
      <c r="S124" s="97">
        <v>31</v>
      </c>
      <c r="T124" s="97">
        <v>32</v>
      </c>
      <c r="U124" s="123"/>
      <c r="V124" s="99"/>
      <c r="W124" s="99"/>
      <c r="X124" s="100"/>
      <c r="Y124" s="100"/>
      <c r="Z124" s="100"/>
      <c r="AA124" s="101"/>
      <c r="AB124" s="101"/>
      <c r="AC124" s="101"/>
      <c r="AD124" s="101"/>
      <c r="AE124" s="101"/>
    </row>
    <row r="125" spans="1:31" s="44" customFormat="1" ht="23.25" customHeight="1">
      <c r="A125" s="46">
        <f>ROW()-124</f>
        <v>1</v>
      </c>
      <c r="B125" s="163" t="s">
        <v>96</v>
      </c>
      <c r="C125" s="102" t="str">
        <f t="shared" ref="C125:C151" si="42">VLOOKUP(B125,DS,2,0)</f>
        <v xml:space="preserve"> Lâm Thị Mộng Kiều </v>
      </c>
      <c r="D125" s="135" t="str">
        <f t="shared" ref="D125:D151" si="43">VLOOKUP(B125,DS,3,0)</f>
        <v>Công nhân</v>
      </c>
      <c r="E125" s="103">
        <f t="shared" ref="E125:E151" si="44">VLOOKUP(B125,DS,4,0)</f>
        <v>3237000</v>
      </c>
      <c r="F125" s="108">
        <f>VLOOKUP(B125,'CC - 05'!$B$93:$AS$154,36,0)</f>
        <v>25</v>
      </c>
      <c r="G125" s="243">
        <f t="shared" ref="G125" si="45">ROUND(E125/$U$2*F125,0)</f>
        <v>3237000</v>
      </c>
      <c r="H125" s="108">
        <f>(VLOOKUP(B125,'CC - 05'!$B$93:$AS$154,37,0)+VLOOKUP(B125,'CC - 05'!$B$93:$AS$154,38,0))</f>
        <v>0</v>
      </c>
      <c r="I125" s="243">
        <f t="shared" ref="I125:I151" si="46">ROUND(E125/$U$2*H125,0)</f>
        <v>0</v>
      </c>
      <c r="J125" s="109">
        <f>F125+H125</f>
        <v>25</v>
      </c>
      <c r="K125" s="47">
        <f>G125+I125</f>
        <v>3237000</v>
      </c>
      <c r="L125" s="103">
        <f t="shared" ref="L125:L151" si="47">+F125*15000</f>
        <v>375000</v>
      </c>
      <c r="M125" s="49">
        <f t="shared" ref="M125:M151" si="48">K125+L125</f>
        <v>3612000</v>
      </c>
      <c r="N125" s="48">
        <f t="shared" ref="N125:N155" si="49">IF(VLOOKUP(B125,DS,13,0)="x",E125*$N$5,0)</f>
        <v>258960</v>
      </c>
      <c r="O125" s="48">
        <f t="shared" ref="O125:O155" si="50">IF(VLOOKUP(B125,DS,13,0)="x",E125*$O$5,0)</f>
        <v>48555</v>
      </c>
      <c r="P125" s="48">
        <f t="shared" ref="P125:P155" si="51">IF(VLOOKUP(B125,DS,13,0)="x",E125*$P$5,0)</f>
        <v>32370</v>
      </c>
      <c r="Q125" s="47">
        <f t="shared" ref="Q125:Q156" si="52">M125-SUM(N125:P125)</f>
        <v>3272115</v>
      </c>
      <c r="R125" s="47">
        <f t="shared" ref="R125:R151" si="53">VLOOKUP(B125,DS,23,0)</f>
        <v>0</v>
      </c>
      <c r="S125" s="55">
        <f>Q125-R125</f>
        <v>3272115</v>
      </c>
      <c r="T125" s="47"/>
      <c r="U125" s="123"/>
      <c r="V125" s="45"/>
      <c r="W125" s="34"/>
      <c r="X125" s="5"/>
      <c r="Y125" s="5"/>
      <c r="Z125" s="5"/>
      <c r="AA125" s="4"/>
      <c r="AB125" s="4"/>
      <c r="AC125" s="4"/>
      <c r="AD125" s="4"/>
      <c r="AE125" s="4"/>
    </row>
    <row r="126" spans="1:31" s="44" customFormat="1" ht="23.25" customHeight="1">
      <c r="A126" s="46">
        <f t="shared" ref="A126:A155" si="54">ROW()-124</f>
        <v>2</v>
      </c>
      <c r="B126" s="163" t="s">
        <v>97</v>
      </c>
      <c r="C126" s="102" t="str">
        <f t="shared" si="42"/>
        <v>Huỳnh Thị Hường</v>
      </c>
      <c r="D126" s="135" t="str">
        <f t="shared" si="43"/>
        <v>Công nhân</v>
      </c>
      <c r="E126" s="103">
        <f t="shared" si="44"/>
        <v>2943000</v>
      </c>
      <c r="F126" s="108">
        <f>VLOOKUP(B126,'CC - 05'!$B$93:$AS$154,36,0)</f>
        <v>25</v>
      </c>
      <c r="G126" s="243">
        <f t="shared" ref="G126:G155" si="55">ROUND(E126/$U$2*F126,0)</f>
        <v>2943000</v>
      </c>
      <c r="H126" s="108">
        <f>(VLOOKUP(B126,'CC - 05'!$B$93:$AS$154,37,0)+VLOOKUP(B126,'CC - 05'!$B$93:$AS$154,38,0))</f>
        <v>0</v>
      </c>
      <c r="I126" s="243">
        <f t="shared" si="46"/>
        <v>0</v>
      </c>
      <c r="J126" s="109">
        <f t="shared" ref="J126:J151" si="56">F126+H126</f>
        <v>25</v>
      </c>
      <c r="K126" s="47">
        <f t="shared" ref="K126:K155" si="57">G126+I126</f>
        <v>2943000</v>
      </c>
      <c r="L126" s="103">
        <f t="shared" si="47"/>
        <v>375000</v>
      </c>
      <c r="M126" s="49">
        <f t="shared" si="48"/>
        <v>3318000</v>
      </c>
      <c r="N126" s="48">
        <f t="shared" si="49"/>
        <v>235440</v>
      </c>
      <c r="O126" s="48">
        <f t="shared" si="50"/>
        <v>44145</v>
      </c>
      <c r="P126" s="48">
        <f t="shared" si="51"/>
        <v>29430</v>
      </c>
      <c r="Q126" s="47">
        <f t="shared" si="52"/>
        <v>3008985</v>
      </c>
      <c r="R126" s="47">
        <f t="shared" si="53"/>
        <v>0</v>
      </c>
      <c r="S126" s="55">
        <f t="shared" ref="S126:S151" si="58">Q126-R126</f>
        <v>3008985</v>
      </c>
      <c r="T126" s="47"/>
      <c r="U126" s="123"/>
      <c r="V126" s="45"/>
      <c r="W126" s="34"/>
      <c r="X126" s="5"/>
      <c r="Y126" s="5"/>
      <c r="Z126" s="5"/>
      <c r="AA126" s="4"/>
      <c r="AB126" s="4"/>
      <c r="AC126" s="4"/>
      <c r="AD126" s="4"/>
      <c r="AE126" s="4"/>
    </row>
    <row r="127" spans="1:31" s="44" customFormat="1" ht="23.25" customHeight="1">
      <c r="A127" s="46">
        <f t="shared" si="54"/>
        <v>3</v>
      </c>
      <c r="B127" s="163" t="s">
        <v>98</v>
      </c>
      <c r="C127" s="102" t="str">
        <f t="shared" si="42"/>
        <v>Nguyễn Thị Rong</v>
      </c>
      <c r="D127" s="135" t="str">
        <f t="shared" si="43"/>
        <v>Công nhân</v>
      </c>
      <c r="E127" s="103">
        <f t="shared" si="44"/>
        <v>2943000</v>
      </c>
      <c r="F127" s="108">
        <f>VLOOKUP(B127,'CC - 05'!$B$93:$AS$154,36,0)</f>
        <v>25</v>
      </c>
      <c r="G127" s="243">
        <f t="shared" si="55"/>
        <v>2943000</v>
      </c>
      <c r="H127" s="108">
        <f>(VLOOKUP(B127,'CC - 05'!$B$93:$AS$154,37,0)+VLOOKUP(B127,'CC - 05'!$B$93:$AS$154,38,0))</f>
        <v>0</v>
      </c>
      <c r="I127" s="243">
        <f t="shared" si="46"/>
        <v>0</v>
      </c>
      <c r="J127" s="109">
        <f t="shared" si="56"/>
        <v>25</v>
      </c>
      <c r="K127" s="47">
        <f t="shared" si="57"/>
        <v>2943000</v>
      </c>
      <c r="L127" s="103">
        <f t="shared" si="47"/>
        <v>375000</v>
      </c>
      <c r="M127" s="49">
        <f t="shared" si="48"/>
        <v>3318000</v>
      </c>
      <c r="N127" s="48">
        <f t="shared" si="49"/>
        <v>235440</v>
      </c>
      <c r="O127" s="48">
        <f t="shared" si="50"/>
        <v>44145</v>
      </c>
      <c r="P127" s="48">
        <f t="shared" si="51"/>
        <v>29430</v>
      </c>
      <c r="Q127" s="47">
        <f t="shared" si="52"/>
        <v>3008985</v>
      </c>
      <c r="R127" s="47">
        <f t="shared" si="53"/>
        <v>0</v>
      </c>
      <c r="S127" s="55">
        <f t="shared" si="58"/>
        <v>3008985</v>
      </c>
      <c r="T127" s="47"/>
      <c r="U127" s="123"/>
      <c r="V127" s="45"/>
      <c r="W127" s="34"/>
      <c r="X127" s="5"/>
      <c r="Y127" s="5"/>
      <c r="Z127" s="5"/>
      <c r="AA127" s="4"/>
      <c r="AB127" s="4"/>
      <c r="AC127" s="4"/>
      <c r="AD127" s="4"/>
      <c r="AE127" s="4"/>
    </row>
    <row r="128" spans="1:31" s="44" customFormat="1" ht="23.25" customHeight="1">
      <c r="A128" s="46">
        <f t="shared" si="54"/>
        <v>4</v>
      </c>
      <c r="B128" s="163" t="s">
        <v>99</v>
      </c>
      <c r="C128" s="102" t="str">
        <f t="shared" si="42"/>
        <v>Sơn Thị Nil</v>
      </c>
      <c r="D128" s="135" t="str">
        <f t="shared" si="43"/>
        <v>Công nhân</v>
      </c>
      <c r="E128" s="103">
        <f t="shared" si="44"/>
        <v>2943000</v>
      </c>
      <c r="F128" s="108">
        <f>VLOOKUP(B128,'CC - 05'!$B$93:$AS$154,36,0)</f>
        <v>25</v>
      </c>
      <c r="G128" s="243">
        <f t="shared" si="55"/>
        <v>2943000</v>
      </c>
      <c r="H128" s="108">
        <f>(VLOOKUP(B128,'CC - 05'!$B$93:$AS$154,37,0)+VLOOKUP(B128,'CC - 05'!$B$93:$AS$154,38,0))</f>
        <v>0</v>
      </c>
      <c r="I128" s="243">
        <f t="shared" si="46"/>
        <v>0</v>
      </c>
      <c r="J128" s="109">
        <f t="shared" si="56"/>
        <v>25</v>
      </c>
      <c r="K128" s="47">
        <f t="shared" si="57"/>
        <v>2943000</v>
      </c>
      <c r="L128" s="103">
        <f t="shared" si="47"/>
        <v>375000</v>
      </c>
      <c r="M128" s="49">
        <f t="shared" si="48"/>
        <v>3318000</v>
      </c>
      <c r="N128" s="48">
        <f t="shared" si="49"/>
        <v>235440</v>
      </c>
      <c r="O128" s="48">
        <f t="shared" si="50"/>
        <v>44145</v>
      </c>
      <c r="P128" s="48">
        <f t="shared" si="51"/>
        <v>29430</v>
      </c>
      <c r="Q128" s="47">
        <f t="shared" si="52"/>
        <v>3008985</v>
      </c>
      <c r="R128" s="47">
        <f t="shared" si="53"/>
        <v>0</v>
      </c>
      <c r="S128" s="55">
        <f t="shared" si="58"/>
        <v>3008985</v>
      </c>
      <c r="T128" s="47"/>
      <c r="U128" s="123"/>
      <c r="V128" s="45"/>
      <c r="W128" s="34"/>
      <c r="X128" s="5"/>
      <c r="Y128" s="5"/>
      <c r="Z128" s="5"/>
      <c r="AA128" s="4"/>
      <c r="AB128" s="4"/>
      <c r="AC128" s="4"/>
      <c r="AD128" s="4"/>
      <c r="AE128" s="4"/>
    </row>
    <row r="129" spans="1:31" s="44" customFormat="1" ht="23.25" customHeight="1">
      <c r="A129" s="46">
        <f t="shared" si="54"/>
        <v>5</v>
      </c>
      <c r="B129" s="163" t="s">
        <v>100</v>
      </c>
      <c r="C129" s="102" t="str">
        <f t="shared" si="42"/>
        <v>Huỳnh Thị Bé Tha</v>
      </c>
      <c r="D129" s="135" t="str">
        <f t="shared" si="43"/>
        <v>Công nhân</v>
      </c>
      <c r="E129" s="103">
        <f t="shared" si="44"/>
        <v>2943000</v>
      </c>
      <c r="F129" s="108">
        <f>VLOOKUP(B129,'CC - 05'!$B$93:$AS$154,36,0)</f>
        <v>25</v>
      </c>
      <c r="G129" s="243">
        <f t="shared" si="55"/>
        <v>2943000</v>
      </c>
      <c r="H129" s="108">
        <f>(VLOOKUP(B129,'CC - 05'!$B$93:$AS$154,37,0)+VLOOKUP(B129,'CC - 05'!$B$93:$AS$154,38,0))</f>
        <v>0</v>
      </c>
      <c r="I129" s="243">
        <f t="shared" si="46"/>
        <v>0</v>
      </c>
      <c r="J129" s="109">
        <f t="shared" si="56"/>
        <v>25</v>
      </c>
      <c r="K129" s="47">
        <f t="shared" si="57"/>
        <v>2943000</v>
      </c>
      <c r="L129" s="103">
        <f t="shared" si="47"/>
        <v>375000</v>
      </c>
      <c r="M129" s="49">
        <f t="shared" si="48"/>
        <v>3318000</v>
      </c>
      <c r="N129" s="48">
        <f t="shared" si="49"/>
        <v>235440</v>
      </c>
      <c r="O129" s="48">
        <f t="shared" si="50"/>
        <v>44145</v>
      </c>
      <c r="P129" s="48">
        <f t="shared" si="51"/>
        <v>29430</v>
      </c>
      <c r="Q129" s="47">
        <f t="shared" si="52"/>
        <v>3008985</v>
      </c>
      <c r="R129" s="47">
        <f t="shared" si="53"/>
        <v>0</v>
      </c>
      <c r="S129" s="55">
        <f t="shared" si="58"/>
        <v>3008985</v>
      </c>
      <c r="T129" s="47"/>
      <c r="U129" s="123"/>
      <c r="V129" s="45"/>
      <c r="W129" s="34"/>
      <c r="X129" s="5"/>
      <c r="Y129" s="5"/>
      <c r="Z129" s="5"/>
      <c r="AA129" s="4"/>
      <c r="AB129" s="4"/>
      <c r="AC129" s="4"/>
      <c r="AD129" s="4"/>
      <c r="AE129" s="4"/>
    </row>
    <row r="130" spans="1:31" s="44" customFormat="1" ht="23.25" customHeight="1">
      <c r="A130" s="46">
        <f t="shared" si="54"/>
        <v>6</v>
      </c>
      <c r="B130" s="163" t="s">
        <v>101</v>
      </c>
      <c r="C130" s="102" t="str">
        <f t="shared" si="42"/>
        <v>Huỳnh Thị Bé Thi</v>
      </c>
      <c r="D130" s="135" t="str">
        <f t="shared" si="43"/>
        <v>Công nhân</v>
      </c>
      <c r="E130" s="103">
        <f t="shared" si="44"/>
        <v>2943000</v>
      </c>
      <c r="F130" s="108">
        <f>VLOOKUP(B130,'CC - 05'!$B$93:$AS$154,36,0)</f>
        <v>25</v>
      </c>
      <c r="G130" s="243">
        <f t="shared" si="55"/>
        <v>2943000</v>
      </c>
      <c r="H130" s="108">
        <f>(VLOOKUP(B130,'CC - 05'!$B$93:$AS$154,37,0)+VLOOKUP(B130,'CC - 05'!$B$93:$AS$154,38,0))</f>
        <v>0</v>
      </c>
      <c r="I130" s="243">
        <f t="shared" si="46"/>
        <v>0</v>
      </c>
      <c r="J130" s="109">
        <f t="shared" si="56"/>
        <v>25</v>
      </c>
      <c r="K130" s="47">
        <f t="shared" si="57"/>
        <v>2943000</v>
      </c>
      <c r="L130" s="103">
        <f t="shared" si="47"/>
        <v>375000</v>
      </c>
      <c r="M130" s="49">
        <f t="shared" si="48"/>
        <v>3318000</v>
      </c>
      <c r="N130" s="48">
        <f t="shared" si="49"/>
        <v>235440</v>
      </c>
      <c r="O130" s="48">
        <f t="shared" si="50"/>
        <v>44145</v>
      </c>
      <c r="P130" s="48">
        <f t="shared" si="51"/>
        <v>29430</v>
      </c>
      <c r="Q130" s="47">
        <f t="shared" si="52"/>
        <v>3008985</v>
      </c>
      <c r="R130" s="47">
        <f t="shared" si="53"/>
        <v>0</v>
      </c>
      <c r="S130" s="55">
        <f t="shared" si="58"/>
        <v>3008985</v>
      </c>
      <c r="T130" s="47"/>
      <c r="U130" s="123"/>
      <c r="V130" s="45"/>
      <c r="W130" s="34"/>
      <c r="X130" s="5"/>
      <c r="Y130" s="5"/>
      <c r="Z130" s="5"/>
      <c r="AA130" s="4"/>
      <c r="AB130" s="4"/>
      <c r="AC130" s="4"/>
      <c r="AD130" s="4"/>
      <c r="AE130" s="4"/>
    </row>
    <row r="131" spans="1:31" s="44" customFormat="1" ht="23.25" customHeight="1">
      <c r="A131" s="46">
        <f t="shared" si="54"/>
        <v>7</v>
      </c>
      <c r="B131" s="163" t="s">
        <v>102</v>
      </c>
      <c r="C131" s="102" t="str">
        <f t="shared" si="42"/>
        <v>Nguyễn Thị Kim Hồng</v>
      </c>
      <c r="D131" s="135" t="str">
        <f t="shared" si="43"/>
        <v>Công nhân</v>
      </c>
      <c r="E131" s="103">
        <f t="shared" si="44"/>
        <v>2943000</v>
      </c>
      <c r="F131" s="108">
        <f>VLOOKUP(B131,'CC - 05'!$B$93:$AS$154,36,0)</f>
        <v>25</v>
      </c>
      <c r="G131" s="243">
        <f t="shared" si="55"/>
        <v>2943000</v>
      </c>
      <c r="H131" s="108">
        <f>(VLOOKUP(B131,'CC - 05'!$B$93:$AS$154,37,0)+VLOOKUP(B131,'CC - 05'!$B$93:$AS$154,38,0))</f>
        <v>0</v>
      </c>
      <c r="I131" s="243">
        <f t="shared" si="46"/>
        <v>0</v>
      </c>
      <c r="J131" s="109">
        <f t="shared" si="56"/>
        <v>25</v>
      </c>
      <c r="K131" s="47">
        <f t="shared" si="57"/>
        <v>2943000</v>
      </c>
      <c r="L131" s="103">
        <f t="shared" si="47"/>
        <v>375000</v>
      </c>
      <c r="M131" s="49">
        <f t="shared" si="48"/>
        <v>3318000</v>
      </c>
      <c r="N131" s="48">
        <f t="shared" si="49"/>
        <v>235440</v>
      </c>
      <c r="O131" s="48">
        <f t="shared" si="50"/>
        <v>44145</v>
      </c>
      <c r="P131" s="48">
        <f t="shared" si="51"/>
        <v>29430</v>
      </c>
      <c r="Q131" s="47">
        <f t="shared" si="52"/>
        <v>3008985</v>
      </c>
      <c r="R131" s="47">
        <f t="shared" si="53"/>
        <v>0</v>
      </c>
      <c r="S131" s="55">
        <f t="shared" si="58"/>
        <v>3008985</v>
      </c>
      <c r="T131" s="47"/>
      <c r="U131" s="123"/>
      <c r="V131" s="45"/>
      <c r="W131" s="34"/>
      <c r="X131" s="5"/>
      <c r="Y131" s="5"/>
      <c r="Z131" s="5"/>
      <c r="AA131" s="4"/>
      <c r="AB131" s="4"/>
      <c r="AC131" s="4"/>
      <c r="AD131" s="4"/>
      <c r="AE131" s="4"/>
    </row>
    <row r="132" spans="1:31" s="44" customFormat="1" ht="23.25" customHeight="1">
      <c r="A132" s="46">
        <f t="shared" si="54"/>
        <v>8</v>
      </c>
      <c r="B132" s="163" t="s">
        <v>103</v>
      </c>
      <c r="C132" s="102" t="str">
        <f t="shared" si="42"/>
        <v>Nguyễn Thị Lựu</v>
      </c>
      <c r="D132" s="135" t="str">
        <f t="shared" si="43"/>
        <v>Công nhân</v>
      </c>
      <c r="E132" s="103">
        <f t="shared" si="44"/>
        <v>2943000</v>
      </c>
      <c r="F132" s="108">
        <f>VLOOKUP(B132,'CC - 05'!$B$93:$AS$154,36,0)</f>
        <v>25</v>
      </c>
      <c r="G132" s="243">
        <f t="shared" si="55"/>
        <v>2943000</v>
      </c>
      <c r="H132" s="108">
        <f>(VLOOKUP(B132,'CC - 05'!$B$93:$AS$154,37,0)+VLOOKUP(B132,'CC - 05'!$B$93:$AS$154,38,0))</f>
        <v>0</v>
      </c>
      <c r="I132" s="243">
        <f t="shared" si="46"/>
        <v>0</v>
      </c>
      <c r="J132" s="109">
        <f t="shared" si="56"/>
        <v>25</v>
      </c>
      <c r="K132" s="47">
        <f t="shared" si="57"/>
        <v>2943000</v>
      </c>
      <c r="L132" s="103">
        <f t="shared" si="47"/>
        <v>375000</v>
      </c>
      <c r="M132" s="49">
        <f t="shared" si="48"/>
        <v>3318000</v>
      </c>
      <c r="N132" s="48">
        <f t="shared" si="49"/>
        <v>235440</v>
      </c>
      <c r="O132" s="48">
        <f t="shared" si="50"/>
        <v>44145</v>
      </c>
      <c r="P132" s="48">
        <f t="shared" si="51"/>
        <v>29430</v>
      </c>
      <c r="Q132" s="47">
        <f t="shared" si="52"/>
        <v>3008985</v>
      </c>
      <c r="R132" s="47">
        <f t="shared" si="53"/>
        <v>0</v>
      </c>
      <c r="S132" s="55">
        <f t="shared" si="58"/>
        <v>3008985</v>
      </c>
      <c r="T132" s="47"/>
      <c r="U132" s="123"/>
      <c r="V132" s="45"/>
      <c r="W132" s="34"/>
      <c r="X132" s="5"/>
      <c r="Y132" s="5"/>
      <c r="Z132" s="5"/>
      <c r="AA132" s="4"/>
      <c r="AB132" s="4"/>
      <c r="AC132" s="4"/>
      <c r="AD132" s="4"/>
      <c r="AE132" s="4"/>
    </row>
    <row r="133" spans="1:31" s="44" customFormat="1" ht="23.25" customHeight="1">
      <c r="A133" s="46">
        <f t="shared" si="54"/>
        <v>9</v>
      </c>
      <c r="B133" s="163" t="s">
        <v>104</v>
      </c>
      <c r="C133" s="102" t="str">
        <f t="shared" si="42"/>
        <v>Lý Thị Được</v>
      </c>
      <c r="D133" s="135" t="str">
        <f t="shared" si="43"/>
        <v>Công nhân</v>
      </c>
      <c r="E133" s="103">
        <f t="shared" si="44"/>
        <v>2943000</v>
      </c>
      <c r="F133" s="108">
        <f>VLOOKUP(B133,'CC - 05'!$B$93:$AS$154,36,0)</f>
        <v>25</v>
      </c>
      <c r="G133" s="243">
        <f t="shared" si="55"/>
        <v>2943000</v>
      </c>
      <c r="H133" s="108">
        <f>(VLOOKUP(B133,'CC - 05'!$B$93:$AS$154,37,0)+VLOOKUP(B133,'CC - 05'!$B$93:$AS$154,38,0))</f>
        <v>0</v>
      </c>
      <c r="I133" s="243">
        <f t="shared" si="46"/>
        <v>0</v>
      </c>
      <c r="J133" s="109">
        <f t="shared" si="56"/>
        <v>25</v>
      </c>
      <c r="K133" s="47">
        <f t="shared" si="57"/>
        <v>2943000</v>
      </c>
      <c r="L133" s="103">
        <f t="shared" si="47"/>
        <v>375000</v>
      </c>
      <c r="M133" s="49">
        <f t="shared" si="48"/>
        <v>3318000</v>
      </c>
      <c r="N133" s="48">
        <f t="shared" si="49"/>
        <v>235440</v>
      </c>
      <c r="O133" s="48">
        <f t="shared" si="50"/>
        <v>44145</v>
      </c>
      <c r="P133" s="48">
        <f t="shared" si="51"/>
        <v>29430</v>
      </c>
      <c r="Q133" s="47">
        <f t="shared" si="52"/>
        <v>3008985</v>
      </c>
      <c r="R133" s="47">
        <f t="shared" si="53"/>
        <v>0</v>
      </c>
      <c r="S133" s="55">
        <f t="shared" si="58"/>
        <v>3008985</v>
      </c>
      <c r="T133" s="47"/>
      <c r="U133" s="123"/>
      <c r="V133" s="45"/>
      <c r="W133" s="34"/>
      <c r="X133" s="5"/>
      <c r="Y133" s="5"/>
      <c r="Z133" s="5"/>
      <c r="AA133" s="4"/>
      <c r="AB133" s="4"/>
      <c r="AC133" s="4"/>
      <c r="AD133" s="4"/>
      <c r="AE133" s="4"/>
    </row>
    <row r="134" spans="1:31" s="44" customFormat="1" ht="23.25" customHeight="1">
      <c r="A134" s="46">
        <f t="shared" si="54"/>
        <v>10</v>
      </c>
      <c r="B134" s="163" t="s">
        <v>105</v>
      </c>
      <c r="C134" s="102" t="str">
        <f t="shared" si="42"/>
        <v>Lý La Quan</v>
      </c>
      <c r="D134" s="135" t="str">
        <f t="shared" si="43"/>
        <v>Công nhân</v>
      </c>
      <c r="E134" s="103">
        <f t="shared" si="44"/>
        <v>2943000</v>
      </c>
      <c r="F134" s="108">
        <f>VLOOKUP(B134,'CC - 05'!$B$93:$AS$154,36,0)</f>
        <v>25</v>
      </c>
      <c r="G134" s="243">
        <f t="shared" si="55"/>
        <v>2943000</v>
      </c>
      <c r="H134" s="108">
        <f>(VLOOKUP(B134,'CC - 05'!$B$93:$AS$154,37,0)+VLOOKUP(B134,'CC - 05'!$B$93:$AS$154,38,0))</f>
        <v>0</v>
      </c>
      <c r="I134" s="243">
        <f t="shared" si="46"/>
        <v>0</v>
      </c>
      <c r="J134" s="109">
        <f t="shared" si="56"/>
        <v>25</v>
      </c>
      <c r="K134" s="47">
        <f t="shared" si="57"/>
        <v>2943000</v>
      </c>
      <c r="L134" s="103">
        <f t="shared" si="47"/>
        <v>375000</v>
      </c>
      <c r="M134" s="49">
        <f t="shared" si="48"/>
        <v>3318000</v>
      </c>
      <c r="N134" s="48">
        <f t="shared" si="49"/>
        <v>235440</v>
      </c>
      <c r="O134" s="48">
        <f t="shared" si="50"/>
        <v>44145</v>
      </c>
      <c r="P134" s="48">
        <f t="shared" si="51"/>
        <v>29430</v>
      </c>
      <c r="Q134" s="47">
        <f t="shared" si="52"/>
        <v>3008985</v>
      </c>
      <c r="R134" s="47">
        <f t="shared" si="53"/>
        <v>0</v>
      </c>
      <c r="S134" s="55">
        <f t="shared" si="58"/>
        <v>3008985</v>
      </c>
      <c r="T134" s="47"/>
      <c r="U134" s="123"/>
      <c r="V134" s="45"/>
      <c r="W134" s="34"/>
      <c r="X134" s="5"/>
      <c r="Y134" s="5"/>
      <c r="Z134" s="5"/>
      <c r="AA134" s="4"/>
      <c r="AB134" s="4"/>
      <c r="AC134" s="4"/>
      <c r="AD134" s="4"/>
      <c r="AE134" s="4"/>
    </row>
    <row r="135" spans="1:31" s="44" customFormat="1" ht="23.25" customHeight="1">
      <c r="A135" s="46">
        <f t="shared" si="54"/>
        <v>11</v>
      </c>
      <c r="B135" s="163" t="s">
        <v>106</v>
      </c>
      <c r="C135" s="102" t="str">
        <f t="shared" si="42"/>
        <v>Trà Thị Soi</v>
      </c>
      <c r="D135" s="135" t="str">
        <f t="shared" si="43"/>
        <v>Công nhân</v>
      </c>
      <c r="E135" s="103">
        <f t="shared" si="44"/>
        <v>2943000</v>
      </c>
      <c r="F135" s="108">
        <f>VLOOKUP(B135,'CC - 05'!$B$93:$AS$154,36,0)</f>
        <v>25</v>
      </c>
      <c r="G135" s="243">
        <f t="shared" si="55"/>
        <v>2943000</v>
      </c>
      <c r="H135" s="108">
        <f>(VLOOKUP(B135,'CC - 05'!$B$93:$AS$154,37,0)+VLOOKUP(B135,'CC - 05'!$B$93:$AS$154,38,0))</f>
        <v>0</v>
      </c>
      <c r="I135" s="243">
        <f t="shared" si="46"/>
        <v>0</v>
      </c>
      <c r="J135" s="109">
        <f t="shared" si="56"/>
        <v>25</v>
      </c>
      <c r="K135" s="47">
        <f t="shared" si="57"/>
        <v>2943000</v>
      </c>
      <c r="L135" s="103">
        <f t="shared" si="47"/>
        <v>375000</v>
      </c>
      <c r="M135" s="49">
        <f t="shared" si="48"/>
        <v>3318000</v>
      </c>
      <c r="N135" s="48">
        <f t="shared" si="49"/>
        <v>235440</v>
      </c>
      <c r="O135" s="48">
        <f t="shared" si="50"/>
        <v>44145</v>
      </c>
      <c r="P135" s="48">
        <f t="shared" si="51"/>
        <v>29430</v>
      </c>
      <c r="Q135" s="47">
        <f t="shared" si="52"/>
        <v>3008985</v>
      </c>
      <c r="R135" s="47">
        <f t="shared" si="53"/>
        <v>0</v>
      </c>
      <c r="S135" s="55">
        <f t="shared" si="58"/>
        <v>3008985</v>
      </c>
      <c r="T135" s="47"/>
      <c r="U135" s="123"/>
      <c r="V135" s="45"/>
      <c r="W135" s="34"/>
      <c r="X135" s="5"/>
      <c r="Y135" s="5"/>
      <c r="Z135" s="5"/>
      <c r="AA135" s="4"/>
      <c r="AB135" s="4"/>
      <c r="AC135" s="4"/>
      <c r="AD135" s="4"/>
      <c r="AE135" s="4"/>
    </row>
    <row r="136" spans="1:31" s="44" customFormat="1" ht="23.25" customHeight="1">
      <c r="A136" s="46">
        <f t="shared" si="54"/>
        <v>12</v>
      </c>
      <c r="B136" s="163" t="s">
        <v>108</v>
      </c>
      <c r="C136" s="102" t="str">
        <f t="shared" si="42"/>
        <v>Sơn Thị Muỗi Tron</v>
      </c>
      <c r="D136" s="135" t="str">
        <f t="shared" si="43"/>
        <v>Công nhân</v>
      </c>
      <c r="E136" s="103">
        <f t="shared" si="44"/>
        <v>2943000</v>
      </c>
      <c r="F136" s="108">
        <f>VLOOKUP(B136,'CC - 05'!$B$93:$AS$154,36,0)</f>
        <v>25</v>
      </c>
      <c r="G136" s="243">
        <f t="shared" si="55"/>
        <v>2943000</v>
      </c>
      <c r="H136" s="108">
        <f>(VLOOKUP(B136,'CC - 05'!$B$93:$AS$154,37,0)+VLOOKUP(B136,'CC - 05'!$B$93:$AS$154,38,0))</f>
        <v>0</v>
      </c>
      <c r="I136" s="243">
        <f t="shared" si="46"/>
        <v>0</v>
      </c>
      <c r="J136" s="109">
        <f t="shared" si="56"/>
        <v>25</v>
      </c>
      <c r="K136" s="47">
        <f t="shared" si="57"/>
        <v>2943000</v>
      </c>
      <c r="L136" s="103">
        <f t="shared" si="47"/>
        <v>375000</v>
      </c>
      <c r="M136" s="49">
        <f t="shared" si="48"/>
        <v>3318000</v>
      </c>
      <c r="N136" s="48">
        <f t="shared" si="49"/>
        <v>235440</v>
      </c>
      <c r="O136" s="48">
        <f t="shared" si="50"/>
        <v>44145</v>
      </c>
      <c r="P136" s="48">
        <f t="shared" si="51"/>
        <v>29430</v>
      </c>
      <c r="Q136" s="47">
        <f t="shared" si="52"/>
        <v>3008985</v>
      </c>
      <c r="R136" s="47">
        <f t="shared" si="53"/>
        <v>0</v>
      </c>
      <c r="S136" s="55">
        <f t="shared" si="58"/>
        <v>3008985</v>
      </c>
      <c r="T136" s="47"/>
      <c r="U136" s="123"/>
      <c r="V136" s="45"/>
      <c r="W136" s="34"/>
      <c r="X136" s="5"/>
      <c r="Y136" s="5"/>
      <c r="Z136" s="5"/>
      <c r="AA136" s="4"/>
      <c r="AB136" s="4"/>
      <c r="AC136" s="4"/>
      <c r="AD136" s="4"/>
      <c r="AE136" s="4"/>
    </row>
    <row r="137" spans="1:31" s="44" customFormat="1" ht="23.25" customHeight="1">
      <c r="A137" s="46">
        <f t="shared" si="54"/>
        <v>13</v>
      </c>
      <c r="B137" s="163" t="s">
        <v>109</v>
      </c>
      <c r="C137" s="102" t="str">
        <f t="shared" si="42"/>
        <v>Sơn Thị Thương</v>
      </c>
      <c r="D137" s="135" t="str">
        <f t="shared" si="43"/>
        <v>Công nhân</v>
      </c>
      <c r="E137" s="103">
        <f t="shared" si="44"/>
        <v>2943000</v>
      </c>
      <c r="F137" s="108">
        <f>VLOOKUP(B137,'CC - 05'!$B$93:$AS$154,36,0)</f>
        <v>25</v>
      </c>
      <c r="G137" s="243">
        <f t="shared" si="55"/>
        <v>2943000</v>
      </c>
      <c r="H137" s="108">
        <f>(VLOOKUP(B137,'CC - 05'!$B$93:$AS$154,37,0)+VLOOKUP(B137,'CC - 05'!$B$93:$AS$154,38,0))</f>
        <v>0</v>
      </c>
      <c r="I137" s="243">
        <f t="shared" si="46"/>
        <v>0</v>
      </c>
      <c r="J137" s="109">
        <f t="shared" si="56"/>
        <v>25</v>
      </c>
      <c r="K137" s="47">
        <f t="shared" si="57"/>
        <v>2943000</v>
      </c>
      <c r="L137" s="103">
        <f t="shared" si="47"/>
        <v>375000</v>
      </c>
      <c r="M137" s="49">
        <f t="shared" si="48"/>
        <v>3318000</v>
      </c>
      <c r="N137" s="48">
        <f t="shared" si="49"/>
        <v>235440</v>
      </c>
      <c r="O137" s="48">
        <f t="shared" si="50"/>
        <v>44145</v>
      </c>
      <c r="P137" s="48">
        <f t="shared" si="51"/>
        <v>29430</v>
      </c>
      <c r="Q137" s="47">
        <f t="shared" si="52"/>
        <v>3008985</v>
      </c>
      <c r="R137" s="47">
        <f t="shared" si="53"/>
        <v>0</v>
      </c>
      <c r="S137" s="55">
        <f t="shared" si="58"/>
        <v>3008985</v>
      </c>
      <c r="T137" s="47"/>
      <c r="U137" s="123"/>
      <c r="V137" s="45"/>
      <c r="W137" s="34"/>
      <c r="X137" s="5"/>
      <c r="Y137" s="5"/>
      <c r="Z137" s="5"/>
      <c r="AA137" s="4"/>
      <c r="AB137" s="4"/>
      <c r="AC137" s="4"/>
      <c r="AD137" s="4"/>
      <c r="AE137" s="4"/>
    </row>
    <row r="138" spans="1:31" s="44" customFormat="1" ht="23.25" customHeight="1">
      <c r="A138" s="46">
        <f t="shared" si="54"/>
        <v>14</v>
      </c>
      <c r="B138" s="163" t="s">
        <v>110</v>
      </c>
      <c r="C138" s="102" t="str">
        <f t="shared" si="42"/>
        <v>Thạch Thị Som Ươne</v>
      </c>
      <c r="D138" s="135" t="str">
        <f t="shared" si="43"/>
        <v>Công nhân</v>
      </c>
      <c r="E138" s="103">
        <f t="shared" si="44"/>
        <v>2943000</v>
      </c>
      <c r="F138" s="108">
        <f>VLOOKUP(B138,'CC - 05'!$B$93:$AS$154,36,0)</f>
        <v>25</v>
      </c>
      <c r="G138" s="243">
        <f t="shared" si="55"/>
        <v>2943000</v>
      </c>
      <c r="H138" s="108">
        <f>(VLOOKUP(B138,'CC - 05'!$B$93:$AS$154,37,0)+VLOOKUP(B138,'CC - 05'!$B$93:$AS$154,38,0))</f>
        <v>0</v>
      </c>
      <c r="I138" s="243">
        <f t="shared" si="46"/>
        <v>0</v>
      </c>
      <c r="J138" s="109">
        <f t="shared" si="56"/>
        <v>25</v>
      </c>
      <c r="K138" s="47">
        <f t="shared" si="57"/>
        <v>2943000</v>
      </c>
      <c r="L138" s="103">
        <f t="shared" si="47"/>
        <v>375000</v>
      </c>
      <c r="M138" s="49">
        <f t="shared" si="48"/>
        <v>3318000</v>
      </c>
      <c r="N138" s="48">
        <f t="shared" si="49"/>
        <v>235440</v>
      </c>
      <c r="O138" s="48">
        <f t="shared" si="50"/>
        <v>44145</v>
      </c>
      <c r="P138" s="48">
        <f t="shared" si="51"/>
        <v>29430</v>
      </c>
      <c r="Q138" s="47">
        <f t="shared" si="52"/>
        <v>3008985</v>
      </c>
      <c r="R138" s="47">
        <f t="shared" si="53"/>
        <v>0</v>
      </c>
      <c r="S138" s="55">
        <f t="shared" si="58"/>
        <v>3008985</v>
      </c>
      <c r="T138" s="47"/>
      <c r="U138" s="123"/>
      <c r="V138" s="45"/>
      <c r="W138" s="34"/>
      <c r="X138" s="5"/>
      <c r="Y138" s="5"/>
      <c r="Z138" s="5"/>
      <c r="AA138" s="4"/>
      <c r="AB138" s="4"/>
      <c r="AC138" s="4"/>
      <c r="AD138" s="4"/>
      <c r="AE138" s="4"/>
    </row>
    <row r="139" spans="1:31" s="44" customFormat="1" ht="23.25" customHeight="1">
      <c r="A139" s="46">
        <f t="shared" si="54"/>
        <v>15</v>
      </c>
      <c r="B139" s="163" t="s">
        <v>111</v>
      </c>
      <c r="C139" s="102" t="str">
        <f t="shared" si="42"/>
        <v>Huỳnh Thị Như</v>
      </c>
      <c r="D139" s="135" t="str">
        <f t="shared" si="43"/>
        <v>Công nhân</v>
      </c>
      <c r="E139" s="103">
        <f t="shared" si="44"/>
        <v>2943000</v>
      </c>
      <c r="F139" s="108">
        <f>VLOOKUP(B139,'CC - 05'!$B$93:$AS$154,36,0)</f>
        <v>25</v>
      </c>
      <c r="G139" s="243">
        <f t="shared" si="55"/>
        <v>2943000</v>
      </c>
      <c r="H139" s="108">
        <f>(VLOOKUP(B139,'CC - 05'!$B$93:$AS$154,37,0)+VLOOKUP(B139,'CC - 05'!$B$93:$AS$154,38,0))</f>
        <v>0</v>
      </c>
      <c r="I139" s="243">
        <f t="shared" si="46"/>
        <v>0</v>
      </c>
      <c r="J139" s="109">
        <f t="shared" si="56"/>
        <v>25</v>
      </c>
      <c r="K139" s="47">
        <f t="shared" si="57"/>
        <v>2943000</v>
      </c>
      <c r="L139" s="103">
        <f t="shared" si="47"/>
        <v>375000</v>
      </c>
      <c r="M139" s="49">
        <f t="shared" si="48"/>
        <v>3318000</v>
      </c>
      <c r="N139" s="48">
        <f t="shared" si="49"/>
        <v>235440</v>
      </c>
      <c r="O139" s="48">
        <f t="shared" si="50"/>
        <v>44145</v>
      </c>
      <c r="P139" s="48">
        <f t="shared" si="51"/>
        <v>29430</v>
      </c>
      <c r="Q139" s="47">
        <f t="shared" si="52"/>
        <v>3008985</v>
      </c>
      <c r="R139" s="47">
        <f t="shared" si="53"/>
        <v>0</v>
      </c>
      <c r="S139" s="55">
        <f t="shared" si="58"/>
        <v>3008985</v>
      </c>
      <c r="T139" s="47"/>
      <c r="U139" s="123"/>
      <c r="V139" s="45"/>
      <c r="W139" s="34"/>
      <c r="X139" s="5"/>
      <c r="Y139" s="5"/>
      <c r="Z139" s="5"/>
      <c r="AA139" s="4"/>
      <c r="AB139" s="4"/>
      <c r="AC139" s="4"/>
      <c r="AD139" s="4"/>
      <c r="AE139" s="4"/>
    </row>
    <row r="140" spans="1:31" s="44" customFormat="1" ht="23.25" customHeight="1">
      <c r="A140" s="46">
        <f t="shared" si="54"/>
        <v>16</v>
      </c>
      <c r="B140" s="163" t="s">
        <v>112</v>
      </c>
      <c r="C140" s="102" t="str">
        <f t="shared" si="42"/>
        <v>Sơn Thị Chành Ny</v>
      </c>
      <c r="D140" s="135" t="str">
        <f t="shared" si="43"/>
        <v>Công nhân</v>
      </c>
      <c r="E140" s="103">
        <f t="shared" si="44"/>
        <v>2943000</v>
      </c>
      <c r="F140" s="108">
        <f>VLOOKUP(B140,'CC - 05'!$B$93:$AS$154,36,0)</f>
        <v>25</v>
      </c>
      <c r="G140" s="243">
        <f t="shared" si="55"/>
        <v>2943000</v>
      </c>
      <c r="H140" s="108">
        <f>(VLOOKUP(B140,'CC - 05'!$B$93:$AS$154,37,0)+VLOOKUP(B140,'CC - 05'!$B$93:$AS$154,38,0))</f>
        <v>0</v>
      </c>
      <c r="I140" s="243">
        <f t="shared" si="46"/>
        <v>0</v>
      </c>
      <c r="J140" s="109">
        <f t="shared" si="56"/>
        <v>25</v>
      </c>
      <c r="K140" s="47">
        <f t="shared" si="57"/>
        <v>2943000</v>
      </c>
      <c r="L140" s="103">
        <f t="shared" si="47"/>
        <v>375000</v>
      </c>
      <c r="M140" s="49">
        <f t="shared" si="48"/>
        <v>3318000</v>
      </c>
      <c r="N140" s="48">
        <f t="shared" si="49"/>
        <v>235440</v>
      </c>
      <c r="O140" s="48">
        <f t="shared" si="50"/>
        <v>44145</v>
      </c>
      <c r="P140" s="48">
        <f t="shared" si="51"/>
        <v>29430</v>
      </c>
      <c r="Q140" s="47">
        <f t="shared" si="52"/>
        <v>3008985</v>
      </c>
      <c r="R140" s="47">
        <f t="shared" si="53"/>
        <v>0</v>
      </c>
      <c r="S140" s="55">
        <f t="shared" si="58"/>
        <v>3008985</v>
      </c>
      <c r="T140" s="47"/>
      <c r="U140" s="123"/>
      <c r="V140" s="45"/>
      <c r="W140" s="34"/>
      <c r="X140" s="5"/>
      <c r="Y140" s="5"/>
      <c r="Z140" s="5"/>
      <c r="AA140" s="4"/>
      <c r="AB140" s="4"/>
      <c r="AC140" s="4"/>
      <c r="AD140" s="4"/>
      <c r="AE140" s="4"/>
    </row>
    <row r="141" spans="1:31" s="44" customFormat="1" ht="23.25" customHeight="1">
      <c r="A141" s="46">
        <f t="shared" si="54"/>
        <v>17</v>
      </c>
      <c r="B141" s="163" t="s">
        <v>113</v>
      </c>
      <c r="C141" s="102" t="str">
        <f t="shared" si="42"/>
        <v>Sơn Thị Chành Đa</v>
      </c>
      <c r="D141" s="135" t="str">
        <f t="shared" si="43"/>
        <v>Công nhân</v>
      </c>
      <c r="E141" s="103">
        <f t="shared" si="44"/>
        <v>2943000</v>
      </c>
      <c r="F141" s="108">
        <f>VLOOKUP(B141,'CC - 05'!$B$93:$AS$154,36,0)</f>
        <v>25</v>
      </c>
      <c r="G141" s="243">
        <f t="shared" si="55"/>
        <v>2943000</v>
      </c>
      <c r="H141" s="108">
        <f>(VLOOKUP(B141,'CC - 05'!$B$93:$AS$154,37,0)+VLOOKUP(B141,'CC - 05'!$B$93:$AS$154,38,0))</f>
        <v>0</v>
      </c>
      <c r="I141" s="243">
        <f t="shared" si="46"/>
        <v>0</v>
      </c>
      <c r="J141" s="109">
        <f t="shared" si="56"/>
        <v>25</v>
      </c>
      <c r="K141" s="47">
        <f t="shared" si="57"/>
        <v>2943000</v>
      </c>
      <c r="L141" s="103">
        <f t="shared" si="47"/>
        <v>375000</v>
      </c>
      <c r="M141" s="49">
        <f t="shared" si="48"/>
        <v>3318000</v>
      </c>
      <c r="N141" s="48">
        <f t="shared" si="49"/>
        <v>235440</v>
      </c>
      <c r="O141" s="48">
        <f t="shared" si="50"/>
        <v>44145</v>
      </c>
      <c r="P141" s="48">
        <f t="shared" si="51"/>
        <v>29430</v>
      </c>
      <c r="Q141" s="47">
        <f t="shared" si="52"/>
        <v>3008985</v>
      </c>
      <c r="R141" s="47">
        <f t="shared" si="53"/>
        <v>0</v>
      </c>
      <c r="S141" s="55">
        <f t="shared" si="58"/>
        <v>3008985</v>
      </c>
      <c r="T141" s="47"/>
      <c r="U141" s="123"/>
      <c r="V141" s="45"/>
      <c r="W141" s="34"/>
      <c r="X141" s="5"/>
      <c r="Y141" s="5"/>
      <c r="Z141" s="5"/>
      <c r="AA141" s="4"/>
      <c r="AB141" s="4"/>
      <c r="AC141" s="4"/>
      <c r="AD141" s="4"/>
      <c r="AE141" s="4"/>
    </row>
    <row r="142" spans="1:31" s="44" customFormat="1" ht="23.25" customHeight="1">
      <c r="A142" s="46">
        <f t="shared" si="54"/>
        <v>18</v>
      </c>
      <c r="B142" s="163" t="s">
        <v>114</v>
      </c>
      <c r="C142" s="102" t="str">
        <f t="shared" si="42"/>
        <v>Trần Thị Bích Phượng</v>
      </c>
      <c r="D142" s="135" t="str">
        <f t="shared" si="43"/>
        <v>Công nhân</v>
      </c>
      <c r="E142" s="103">
        <f t="shared" si="44"/>
        <v>2943000</v>
      </c>
      <c r="F142" s="108">
        <f>VLOOKUP(B142,'CC - 05'!$B$93:$AS$154,36,0)</f>
        <v>25</v>
      </c>
      <c r="G142" s="243">
        <f t="shared" si="55"/>
        <v>2943000</v>
      </c>
      <c r="H142" s="108">
        <f>(VLOOKUP(B142,'CC - 05'!$B$93:$AS$154,37,0)+VLOOKUP(B142,'CC - 05'!$B$93:$AS$154,38,0))</f>
        <v>0</v>
      </c>
      <c r="I142" s="243">
        <f t="shared" si="46"/>
        <v>0</v>
      </c>
      <c r="J142" s="109">
        <f t="shared" si="56"/>
        <v>25</v>
      </c>
      <c r="K142" s="47">
        <f t="shared" si="57"/>
        <v>2943000</v>
      </c>
      <c r="L142" s="103">
        <f t="shared" si="47"/>
        <v>375000</v>
      </c>
      <c r="M142" s="49">
        <f t="shared" si="48"/>
        <v>3318000</v>
      </c>
      <c r="N142" s="48">
        <f t="shared" si="49"/>
        <v>235440</v>
      </c>
      <c r="O142" s="48">
        <f t="shared" si="50"/>
        <v>44145</v>
      </c>
      <c r="P142" s="48">
        <f t="shared" si="51"/>
        <v>29430</v>
      </c>
      <c r="Q142" s="47">
        <f t="shared" si="52"/>
        <v>3008985</v>
      </c>
      <c r="R142" s="47">
        <f t="shared" si="53"/>
        <v>0</v>
      </c>
      <c r="S142" s="55">
        <f t="shared" si="58"/>
        <v>3008985</v>
      </c>
      <c r="T142" s="47"/>
      <c r="U142" s="123"/>
      <c r="V142" s="45"/>
      <c r="W142" s="34"/>
      <c r="X142" s="5"/>
      <c r="Y142" s="5"/>
      <c r="Z142" s="5"/>
      <c r="AA142" s="4"/>
      <c r="AB142" s="4"/>
      <c r="AC142" s="4"/>
      <c r="AD142" s="4"/>
      <c r="AE142" s="4"/>
    </row>
    <row r="143" spans="1:31" s="44" customFormat="1" ht="23.25" customHeight="1">
      <c r="A143" s="46">
        <f t="shared" si="54"/>
        <v>19</v>
      </c>
      <c r="B143" s="163" t="s">
        <v>115</v>
      </c>
      <c r="C143" s="102" t="str">
        <f t="shared" si="42"/>
        <v>Sơn Thị Trường Sa</v>
      </c>
      <c r="D143" s="135" t="str">
        <f t="shared" si="43"/>
        <v>Công nhân</v>
      </c>
      <c r="E143" s="103">
        <f t="shared" si="44"/>
        <v>2943000</v>
      </c>
      <c r="F143" s="108">
        <f>VLOOKUP(B143,'CC - 05'!$B$93:$AS$154,36,0)</f>
        <v>25</v>
      </c>
      <c r="G143" s="243">
        <f t="shared" si="55"/>
        <v>2943000</v>
      </c>
      <c r="H143" s="108">
        <f>(VLOOKUP(B143,'CC - 05'!$B$93:$AS$154,37,0)+VLOOKUP(B143,'CC - 05'!$B$93:$AS$154,38,0))</f>
        <v>0</v>
      </c>
      <c r="I143" s="243">
        <f t="shared" si="46"/>
        <v>0</v>
      </c>
      <c r="J143" s="109">
        <f t="shared" si="56"/>
        <v>25</v>
      </c>
      <c r="K143" s="47">
        <f t="shared" si="57"/>
        <v>2943000</v>
      </c>
      <c r="L143" s="103">
        <f t="shared" si="47"/>
        <v>375000</v>
      </c>
      <c r="M143" s="49">
        <f t="shared" si="48"/>
        <v>3318000</v>
      </c>
      <c r="N143" s="48">
        <f t="shared" si="49"/>
        <v>235440</v>
      </c>
      <c r="O143" s="48">
        <f t="shared" si="50"/>
        <v>44145</v>
      </c>
      <c r="P143" s="48">
        <f t="shared" si="51"/>
        <v>29430</v>
      </c>
      <c r="Q143" s="47">
        <f t="shared" si="52"/>
        <v>3008985</v>
      </c>
      <c r="R143" s="47">
        <f t="shared" si="53"/>
        <v>0</v>
      </c>
      <c r="S143" s="55">
        <f t="shared" si="58"/>
        <v>3008985</v>
      </c>
      <c r="T143" s="47"/>
      <c r="U143" s="123"/>
      <c r="V143" s="45"/>
      <c r="W143" s="34"/>
      <c r="X143" s="5"/>
      <c r="Y143" s="5"/>
      <c r="Z143" s="5"/>
      <c r="AA143" s="4"/>
      <c r="AB143" s="4"/>
      <c r="AC143" s="4"/>
      <c r="AD143" s="4"/>
      <c r="AE143" s="4"/>
    </row>
    <row r="144" spans="1:31" s="44" customFormat="1" ht="23.25" customHeight="1">
      <c r="A144" s="46">
        <f t="shared" si="54"/>
        <v>20</v>
      </c>
      <c r="B144" s="163" t="s">
        <v>120</v>
      </c>
      <c r="C144" s="102" t="str">
        <f t="shared" si="42"/>
        <v>Lý Thị Sà Kha</v>
      </c>
      <c r="D144" s="135" t="str">
        <f t="shared" si="43"/>
        <v>Công nhân</v>
      </c>
      <c r="E144" s="103">
        <f t="shared" si="44"/>
        <v>2943000</v>
      </c>
      <c r="F144" s="108">
        <f>VLOOKUP(B144,'CC - 05'!$B$93:$AS$154,36,0)</f>
        <v>25</v>
      </c>
      <c r="G144" s="243">
        <f t="shared" si="55"/>
        <v>2943000</v>
      </c>
      <c r="H144" s="108">
        <f>(VLOOKUP(B144,'CC - 05'!$B$93:$AS$154,37,0)+VLOOKUP(B144,'CC - 05'!$B$93:$AS$154,38,0))</f>
        <v>0</v>
      </c>
      <c r="I144" s="243">
        <f t="shared" si="46"/>
        <v>0</v>
      </c>
      <c r="J144" s="109">
        <f t="shared" si="56"/>
        <v>25</v>
      </c>
      <c r="K144" s="47">
        <f t="shared" si="57"/>
        <v>2943000</v>
      </c>
      <c r="L144" s="103">
        <f t="shared" si="47"/>
        <v>375000</v>
      </c>
      <c r="M144" s="49">
        <f t="shared" si="48"/>
        <v>3318000</v>
      </c>
      <c r="N144" s="48">
        <f t="shared" si="49"/>
        <v>235440</v>
      </c>
      <c r="O144" s="48">
        <f t="shared" si="50"/>
        <v>44145</v>
      </c>
      <c r="P144" s="48">
        <f t="shared" si="51"/>
        <v>29430</v>
      </c>
      <c r="Q144" s="47">
        <f t="shared" si="52"/>
        <v>3008985</v>
      </c>
      <c r="R144" s="47">
        <f t="shared" si="53"/>
        <v>0</v>
      </c>
      <c r="S144" s="55">
        <f t="shared" si="58"/>
        <v>3008985</v>
      </c>
      <c r="T144" s="47"/>
      <c r="U144" s="123"/>
      <c r="V144" s="45"/>
      <c r="W144" s="34"/>
      <c r="X144" s="5"/>
      <c r="Y144" s="5"/>
      <c r="Z144" s="5"/>
      <c r="AA144" s="4"/>
      <c r="AB144" s="4"/>
      <c r="AC144" s="4"/>
      <c r="AD144" s="4"/>
      <c r="AE144" s="4"/>
    </row>
    <row r="145" spans="1:31" s="44" customFormat="1" ht="23.25" customHeight="1">
      <c r="A145" s="46">
        <f t="shared" si="54"/>
        <v>21</v>
      </c>
      <c r="B145" s="163" t="s">
        <v>122</v>
      </c>
      <c r="C145" s="102" t="str">
        <f t="shared" si="42"/>
        <v xml:space="preserve"> Lâm Thị Mộng Thường</v>
      </c>
      <c r="D145" s="135" t="str">
        <f t="shared" si="43"/>
        <v>Công nhân</v>
      </c>
      <c r="E145" s="103">
        <f t="shared" si="44"/>
        <v>2943000</v>
      </c>
      <c r="F145" s="108">
        <f>VLOOKUP(B145,'CC - 05'!$B$93:$AS$154,36,0)</f>
        <v>25</v>
      </c>
      <c r="G145" s="243">
        <f t="shared" si="55"/>
        <v>2943000</v>
      </c>
      <c r="H145" s="108">
        <f>(VLOOKUP(B145,'CC - 05'!$B$93:$AS$154,37,0)+VLOOKUP(B145,'CC - 05'!$B$93:$AS$154,38,0))</f>
        <v>0</v>
      </c>
      <c r="I145" s="243">
        <f t="shared" si="46"/>
        <v>0</v>
      </c>
      <c r="J145" s="109">
        <f t="shared" si="56"/>
        <v>25</v>
      </c>
      <c r="K145" s="47">
        <f t="shared" si="57"/>
        <v>2943000</v>
      </c>
      <c r="L145" s="103">
        <f t="shared" si="47"/>
        <v>375000</v>
      </c>
      <c r="M145" s="49">
        <f t="shared" si="48"/>
        <v>3318000</v>
      </c>
      <c r="N145" s="48">
        <f t="shared" si="49"/>
        <v>235440</v>
      </c>
      <c r="O145" s="48">
        <f t="shared" si="50"/>
        <v>44145</v>
      </c>
      <c r="P145" s="48">
        <f t="shared" si="51"/>
        <v>29430</v>
      </c>
      <c r="Q145" s="47">
        <f t="shared" si="52"/>
        <v>3008985</v>
      </c>
      <c r="R145" s="47">
        <f t="shared" si="53"/>
        <v>0</v>
      </c>
      <c r="S145" s="55">
        <f t="shared" si="58"/>
        <v>3008985</v>
      </c>
      <c r="T145" s="47"/>
      <c r="U145" s="123"/>
      <c r="V145" s="45"/>
      <c r="W145" s="34"/>
      <c r="X145" s="5"/>
      <c r="Y145" s="5"/>
      <c r="Z145" s="5"/>
      <c r="AA145" s="4"/>
      <c r="AB145" s="4"/>
      <c r="AC145" s="4"/>
      <c r="AD145" s="4"/>
      <c r="AE145" s="4"/>
    </row>
    <row r="146" spans="1:31" s="44" customFormat="1" ht="23.25" customHeight="1">
      <c r="A146" s="46">
        <f t="shared" si="54"/>
        <v>22</v>
      </c>
      <c r="B146" s="163" t="s">
        <v>126</v>
      </c>
      <c r="C146" s="102" t="str">
        <f t="shared" si="42"/>
        <v>Nguyễn Văn Bé Hai</v>
      </c>
      <c r="D146" s="135" t="str">
        <f t="shared" si="43"/>
        <v>Công nhân</v>
      </c>
      <c r="E146" s="103">
        <f t="shared" si="44"/>
        <v>3237000</v>
      </c>
      <c r="F146" s="108">
        <f>VLOOKUP(B146,'CC - 05'!$B$93:$AS$154,36,0)</f>
        <v>25</v>
      </c>
      <c r="G146" s="243">
        <f t="shared" si="55"/>
        <v>3237000</v>
      </c>
      <c r="H146" s="108">
        <f>(VLOOKUP(B146,'CC - 05'!$B$93:$AS$154,37,0)+VLOOKUP(B146,'CC - 05'!$B$93:$AS$154,38,0))</f>
        <v>0</v>
      </c>
      <c r="I146" s="243">
        <f t="shared" si="46"/>
        <v>0</v>
      </c>
      <c r="J146" s="109">
        <f t="shared" si="56"/>
        <v>25</v>
      </c>
      <c r="K146" s="47">
        <f t="shared" si="57"/>
        <v>3237000</v>
      </c>
      <c r="L146" s="103">
        <f t="shared" si="47"/>
        <v>375000</v>
      </c>
      <c r="M146" s="49">
        <f t="shared" si="48"/>
        <v>3612000</v>
      </c>
      <c r="N146" s="48">
        <f t="shared" si="49"/>
        <v>258960</v>
      </c>
      <c r="O146" s="48">
        <f t="shared" si="50"/>
        <v>48555</v>
      </c>
      <c r="P146" s="48">
        <f t="shared" si="51"/>
        <v>32370</v>
      </c>
      <c r="Q146" s="47">
        <f t="shared" si="52"/>
        <v>3272115</v>
      </c>
      <c r="R146" s="47">
        <f t="shared" si="53"/>
        <v>0</v>
      </c>
      <c r="S146" s="55">
        <f t="shared" si="58"/>
        <v>3272115</v>
      </c>
      <c r="T146" s="47"/>
      <c r="U146" s="123"/>
      <c r="V146" s="45"/>
      <c r="W146" s="34"/>
      <c r="X146" s="5"/>
      <c r="Y146" s="5"/>
      <c r="Z146" s="5"/>
      <c r="AA146" s="4"/>
      <c r="AB146" s="4"/>
      <c r="AC146" s="4"/>
      <c r="AD146" s="4"/>
      <c r="AE146" s="4"/>
    </row>
    <row r="147" spans="1:31" s="44" customFormat="1" ht="23.25" customHeight="1">
      <c r="A147" s="46">
        <f t="shared" si="54"/>
        <v>23</v>
      </c>
      <c r="B147" s="163" t="s">
        <v>127</v>
      </c>
      <c r="C147" s="102" t="str">
        <f t="shared" si="42"/>
        <v>Thạch Tiền</v>
      </c>
      <c r="D147" s="135" t="str">
        <f t="shared" si="43"/>
        <v>Công nhân</v>
      </c>
      <c r="E147" s="103">
        <f t="shared" si="44"/>
        <v>2943000</v>
      </c>
      <c r="F147" s="108">
        <f>VLOOKUP(B147,'CC - 05'!$B$93:$AS$154,36,0)</f>
        <v>25</v>
      </c>
      <c r="G147" s="243">
        <f t="shared" si="55"/>
        <v>2943000</v>
      </c>
      <c r="H147" s="108">
        <f>(VLOOKUP(B147,'CC - 05'!$B$93:$AS$154,37,0)+VLOOKUP(B147,'CC - 05'!$B$93:$AS$154,38,0))</f>
        <v>0</v>
      </c>
      <c r="I147" s="243">
        <f t="shared" si="46"/>
        <v>0</v>
      </c>
      <c r="J147" s="109">
        <f t="shared" si="56"/>
        <v>25</v>
      </c>
      <c r="K147" s="47">
        <f t="shared" si="57"/>
        <v>2943000</v>
      </c>
      <c r="L147" s="103">
        <f t="shared" si="47"/>
        <v>375000</v>
      </c>
      <c r="M147" s="49">
        <f t="shared" si="48"/>
        <v>3318000</v>
      </c>
      <c r="N147" s="48">
        <f t="shared" si="49"/>
        <v>235440</v>
      </c>
      <c r="O147" s="48">
        <f t="shared" si="50"/>
        <v>44145</v>
      </c>
      <c r="P147" s="48">
        <f t="shared" si="51"/>
        <v>29430</v>
      </c>
      <c r="Q147" s="47">
        <f t="shared" si="52"/>
        <v>3008985</v>
      </c>
      <c r="R147" s="47">
        <f t="shared" si="53"/>
        <v>0</v>
      </c>
      <c r="S147" s="55">
        <f t="shared" si="58"/>
        <v>3008985</v>
      </c>
      <c r="T147" s="47"/>
      <c r="U147" s="123"/>
      <c r="V147" s="45"/>
      <c r="W147" s="34"/>
      <c r="X147" s="5"/>
      <c r="Y147" s="5"/>
      <c r="Z147" s="5"/>
      <c r="AA147" s="4"/>
      <c r="AB147" s="4"/>
      <c r="AC147" s="4"/>
      <c r="AD147" s="4"/>
      <c r="AE147" s="4"/>
    </row>
    <row r="148" spans="1:31" s="44" customFormat="1" ht="23.25" customHeight="1">
      <c r="A148" s="46">
        <f t="shared" si="54"/>
        <v>24</v>
      </c>
      <c r="B148" s="163" t="s">
        <v>128</v>
      </c>
      <c r="C148" s="102" t="str">
        <f t="shared" si="42"/>
        <v>Hứa Hậu</v>
      </c>
      <c r="D148" s="135" t="str">
        <f t="shared" si="43"/>
        <v>Công nhân</v>
      </c>
      <c r="E148" s="103">
        <f t="shared" si="44"/>
        <v>2943000</v>
      </c>
      <c r="F148" s="108">
        <f>VLOOKUP(B148,'CC - 05'!$B$93:$AS$154,36,0)</f>
        <v>25</v>
      </c>
      <c r="G148" s="243">
        <f t="shared" si="55"/>
        <v>2943000</v>
      </c>
      <c r="H148" s="108">
        <f>(VLOOKUP(B148,'CC - 05'!$B$93:$AS$154,37,0)+VLOOKUP(B148,'CC - 05'!$B$93:$AS$154,38,0))</f>
        <v>0</v>
      </c>
      <c r="I148" s="243">
        <f t="shared" si="46"/>
        <v>0</v>
      </c>
      <c r="J148" s="109">
        <f t="shared" si="56"/>
        <v>25</v>
      </c>
      <c r="K148" s="47">
        <f t="shared" si="57"/>
        <v>2943000</v>
      </c>
      <c r="L148" s="103">
        <f t="shared" si="47"/>
        <v>375000</v>
      </c>
      <c r="M148" s="49">
        <f t="shared" si="48"/>
        <v>3318000</v>
      </c>
      <c r="N148" s="48">
        <f t="shared" si="49"/>
        <v>235440</v>
      </c>
      <c r="O148" s="48">
        <f t="shared" si="50"/>
        <v>44145</v>
      </c>
      <c r="P148" s="48">
        <f t="shared" si="51"/>
        <v>29430</v>
      </c>
      <c r="Q148" s="47">
        <f t="shared" si="52"/>
        <v>3008985</v>
      </c>
      <c r="R148" s="47">
        <f t="shared" si="53"/>
        <v>0</v>
      </c>
      <c r="S148" s="55">
        <f t="shared" si="58"/>
        <v>3008985</v>
      </c>
      <c r="T148" s="47"/>
      <c r="U148" s="123"/>
      <c r="V148" s="45"/>
      <c r="W148" s="34"/>
      <c r="X148" s="5"/>
      <c r="Y148" s="5"/>
      <c r="Z148" s="5"/>
      <c r="AA148" s="4"/>
      <c r="AB148" s="4"/>
      <c r="AC148" s="4"/>
      <c r="AD148" s="4"/>
      <c r="AE148" s="4"/>
    </row>
    <row r="149" spans="1:31" s="44" customFormat="1" ht="23.25" customHeight="1">
      <c r="A149" s="46">
        <f t="shared" si="54"/>
        <v>25</v>
      </c>
      <c r="B149" s="163" t="s">
        <v>129</v>
      </c>
      <c r="C149" s="102" t="str">
        <f t="shared" si="42"/>
        <v>Sơn Pép</v>
      </c>
      <c r="D149" s="135" t="str">
        <f t="shared" si="43"/>
        <v>Công nhân</v>
      </c>
      <c r="E149" s="103">
        <f t="shared" si="44"/>
        <v>2943000</v>
      </c>
      <c r="F149" s="108">
        <f>VLOOKUP(B149,'CC - 05'!$B$93:$AS$154,36,0)</f>
        <v>25</v>
      </c>
      <c r="G149" s="243">
        <f t="shared" si="55"/>
        <v>2943000</v>
      </c>
      <c r="H149" s="108">
        <f>(VLOOKUP(B149,'CC - 05'!$B$93:$AS$154,37,0)+VLOOKUP(B149,'CC - 05'!$B$93:$AS$154,38,0))</f>
        <v>0</v>
      </c>
      <c r="I149" s="243">
        <f t="shared" si="46"/>
        <v>0</v>
      </c>
      <c r="J149" s="109">
        <f t="shared" si="56"/>
        <v>25</v>
      </c>
      <c r="K149" s="47">
        <f t="shared" si="57"/>
        <v>2943000</v>
      </c>
      <c r="L149" s="103">
        <f t="shared" si="47"/>
        <v>375000</v>
      </c>
      <c r="M149" s="49">
        <f t="shared" si="48"/>
        <v>3318000</v>
      </c>
      <c r="N149" s="48">
        <f t="shared" si="49"/>
        <v>235440</v>
      </c>
      <c r="O149" s="48">
        <f t="shared" si="50"/>
        <v>44145</v>
      </c>
      <c r="P149" s="48">
        <f t="shared" si="51"/>
        <v>29430</v>
      </c>
      <c r="Q149" s="47">
        <f t="shared" si="52"/>
        <v>3008985</v>
      </c>
      <c r="R149" s="47">
        <f t="shared" si="53"/>
        <v>0</v>
      </c>
      <c r="S149" s="55">
        <f t="shared" si="58"/>
        <v>3008985</v>
      </c>
      <c r="T149" s="47"/>
      <c r="U149" s="123"/>
      <c r="V149" s="45"/>
      <c r="W149" s="34"/>
      <c r="X149" s="5"/>
      <c r="Y149" s="5"/>
      <c r="Z149" s="5"/>
      <c r="AA149" s="4"/>
      <c r="AB149" s="4"/>
      <c r="AC149" s="4"/>
      <c r="AD149" s="4"/>
      <c r="AE149" s="4"/>
    </row>
    <row r="150" spans="1:31" s="44" customFormat="1" ht="23.25" customHeight="1">
      <c r="A150" s="46">
        <f t="shared" si="54"/>
        <v>26</v>
      </c>
      <c r="B150" s="163" t="s">
        <v>131</v>
      </c>
      <c r="C150" s="102" t="str">
        <f t="shared" si="42"/>
        <v>Sơn Lét</v>
      </c>
      <c r="D150" s="135" t="str">
        <f t="shared" si="43"/>
        <v>Công nhân</v>
      </c>
      <c r="E150" s="103">
        <f t="shared" si="44"/>
        <v>2943000</v>
      </c>
      <c r="F150" s="108">
        <f>VLOOKUP(B150,'CC - 05'!$B$93:$AS$154,36,0)</f>
        <v>25</v>
      </c>
      <c r="G150" s="243">
        <f t="shared" si="55"/>
        <v>2943000</v>
      </c>
      <c r="H150" s="108">
        <f>(VLOOKUP(B150,'CC - 05'!$B$93:$AS$154,37,0)+VLOOKUP(B150,'CC - 05'!$B$93:$AS$154,38,0))</f>
        <v>0</v>
      </c>
      <c r="I150" s="243">
        <f t="shared" si="46"/>
        <v>0</v>
      </c>
      <c r="J150" s="109">
        <f t="shared" si="56"/>
        <v>25</v>
      </c>
      <c r="K150" s="47">
        <f t="shared" si="57"/>
        <v>2943000</v>
      </c>
      <c r="L150" s="103">
        <f t="shared" si="47"/>
        <v>375000</v>
      </c>
      <c r="M150" s="49">
        <f t="shared" si="48"/>
        <v>3318000</v>
      </c>
      <c r="N150" s="48">
        <f t="shared" si="49"/>
        <v>235440</v>
      </c>
      <c r="O150" s="48">
        <f t="shared" si="50"/>
        <v>44145</v>
      </c>
      <c r="P150" s="48">
        <f t="shared" si="51"/>
        <v>29430</v>
      </c>
      <c r="Q150" s="47">
        <f t="shared" si="52"/>
        <v>3008985</v>
      </c>
      <c r="R150" s="47">
        <f t="shared" si="53"/>
        <v>0</v>
      </c>
      <c r="S150" s="55">
        <f t="shared" si="58"/>
        <v>3008985</v>
      </c>
      <c r="T150" s="47"/>
      <c r="U150" s="123"/>
      <c r="V150" s="45"/>
      <c r="W150" s="34"/>
      <c r="X150" s="5"/>
      <c r="Y150" s="5"/>
      <c r="Z150" s="5"/>
      <c r="AA150" s="4"/>
      <c r="AB150" s="4"/>
      <c r="AC150" s="4"/>
      <c r="AD150" s="4"/>
      <c r="AE150" s="4"/>
    </row>
    <row r="151" spans="1:31" s="44" customFormat="1" ht="23.25" customHeight="1">
      <c r="A151" s="46">
        <f t="shared" si="54"/>
        <v>27</v>
      </c>
      <c r="B151" s="163" t="s">
        <v>132</v>
      </c>
      <c r="C151" s="102" t="str">
        <f t="shared" si="42"/>
        <v>Trần Nhiên</v>
      </c>
      <c r="D151" s="135" t="str">
        <f t="shared" si="43"/>
        <v>Công nhân</v>
      </c>
      <c r="E151" s="103">
        <f t="shared" si="44"/>
        <v>2943000</v>
      </c>
      <c r="F151" s="108">
        <f>VLOOKUP(B151,'CC - 05'!$B$93:$AS$154,36,0)</f>
        <v>25</v>
      </c>
      <c r="G151" s="243">
        <f t="shared" si="55"/>
        <v>2943000</v>
      </c>
      <c r="H151" s="108">
        <f>(VLOOKUP(B151,'CC - 05'!$B$93:$AS$154,37,0)+VLOOKUP(B151,'CC - 05'!$B$93:$AS$154,38,0))</f>
        <v>0</v>
      </c>
      <c r="I151" s="243">
        <f t="shared" si="46"/>
        <v>0</v>
      </c>
      <c r="J151" s="109">
        <f t="shared" si="56"/>
        <v>25</v>
      </c>
      <c r="K151" s="47">
        <f t="shared" si="57"/>
        <v>2943000</v>
      </c>
      <c r="L151" s="103">
        <f t="shared" si="47"/>
        <v>375000</v>
      </c>
      <c r="M151" s="49">
        <f t="shared" si="48"/>
        <v>3318000</v>
      </c>
      <c r="N151" s="48">
        <f t="shared" si="49"/>
        <v>235440</v>
      </c>
      <c r="O151" s="48">
        <f t="shared" si="50"/>
        <v>44145</v>
      </c>
      <c r="P151" s="48">
        <f t="shared" si="51"/>
        <v>29430</v>
      </c>
      <c r="Q151" s="47">
        <f t="shared" si="52"/>
        <v>3008985</v>
      </c>
      <c r="R151" s="47">
        <f t="shared" si="53"/>
        <v>0</v>
      </c>
      <c r="S151" s="55">
        <f t="shared" si="58"/>
        <v>3008985</v>
      </c>
      <c r="T151" s="47"/>
      <c r="U151" s="123"/>
      <c r="V151" s="45"/>
      <c r="W151" s="34"/>
      <c r="X151" s="5"/>
      <c r="Y151" s="5"/>
      <c r="Z151" s="5"/>
      <c r="AA151" s="4"/>
      <c r="AB151" s="4"/>
      <c r="AC151" s="4"/>
      <c r="AD151" s="4"/>
      <c r="AE151" s="4"/>
    </row>
    <row r="152" spans="1:31" s="44" customFormat="1" ht="23.25" customHeight="1">
      <c r="A152" s="46">
        <f t="shared" si="54"/>
        <v>28</v>
      </c>
      <c r="B152" s="163" t="s">
        <v>133</v>
      </c>
      <c r="C152" s="102" t="str">
        <f t="shared" ref="C152:C155" si="59">VLOOKUP(B152,DS,2,0)</f>
        <v>Thạch Giang</v>
      </c>
      <c r="D152" s="135" t="str">
        <f t="shared" ref="D152:D155" si="60">VLOOKUP(B152,DS,3,0)</f>
        <v>Công nhân</v>
      </c>
      <c r="E152" s="103">
        <f t="shared" ref="E152:E155" si="61">VLOOKUP(B152,DS,4,0)</f>
        <v>2943000</v>
      </c>
      <c r="F152" s="108">
        <f>VLOOKUP(B152,'CC - 05'!$B$93:$AS$154,36,0)</f>
        <v>25</v>
      </c>
      <c r="G152" s="243">
        <f t="shared" si="55"/>
        <v>2943000</v>
      </c>
      <c r="H152" s="108">
        <f>(VLOOKUP(B152,'CC - 05'!$B$93:$AS$154,37,0)+VLOOKUP(B152,'CC - 05'!$B$93:$AS$154,38,0))</f>
        <v>0</v>
      </c>
      <c r="I152" s="243">
        <f t="shared" ref="I152:I155" si="62">ROUND(E152/$U$2*H152,0)</f>
        <v>0</v>
      </c>
      <c r="J152" s="109">
        <f t="shared" ref="J152:J155" si="63">F152+H152</f>
        <v>25</v>
      </c>
      <c r="K152" s="47">
        <f t="shared" si="57"/>
        <v>2943000</v>
      </c>
      <c r="L152" s="103">
        <f t="shared" ref="L152:L155" si="64">+F152*15000</f>
        <v>375000</v>
      </c>
      <c r="M152" s="49">
        <f t="shared" ref="M152:M155" si="65">K152+L152</f>
        <v>3318000</v>
      </c>
      <c r="N152" s="48">
        <f t="shared" si="49"/>
        <v>235440</v>
      </c>
      <c r="O152" s="48">
        <f t="shared" si="50"/>
        <v>44145</v>
      </c>
      <c r="P152" s="48">
        <f t="shared" si="51"/>
        <v>29430</v>
      </c>
      <c r="Q152" s="47">
        <f t="shared" ref="Q152:Q155" si="66">M152-SUM(N152:P152)</f>
        <v>3008985</v>
      </c>
      <c r="R152" s="47">
        <f t="shared" ref="R152:R155" si="67">VLOOKUP(B152,DS,23,0)</f>
        <v>0</v>
      </c>
      <c r="S152" s="55">
        <f t="shared" ref="S152:S155" si="68">Q152-R152</f>
        <v>3008985</v>
      </c>
      <c r="T152" s="47"/>
      <c r="U152" s="123"/>
      <c r="V152" s="45"/>
      <c r="W152" s="34"/>
      <c r="X152" s="5"/>
      <c r="Y152" s="5"/>
      <c r="Z152" s="5"/>
      <c r="AA152" s="4"/>
      <c r="AB152" s="4"/>
      <c r="AC152" s="4"/>
      <c r="AD152" s="4"/>
      <c r="AE152" s="4"/>
    </row>
    <row r="153" spans="1:31" s="44" customFormat="1" ht="23.25" customHeight="1">
      <c r="A153" s="46">
        <f t="shared" si="54"/>
        <v>29</v>
      </c>
      <c r="B153" s="163" t="s">
        <v>134</v>
      </c>
      <c r="C153" s="102" t="str">
        <f t="shared" si="59"/>
        <v>Thạch Quyền</v>
      </c>
      <c r="D153" s="135" t="str">
        <f t="shared" si="60"/>
        <v>Công nhân</v>
      </c>
      <c r="E153" s="103">
        <f t="shared" si="61"/>
        <v>2943000</v>
      </c>
      <c r="F153" s="108">
        <f>VLOOKUP(B153,'CC - 05'!$B$93:$AS$154,36,0)</f>
        <v>25</v>
      </c>
      <c r="G153" s="243">
        <f t="shared" si="55"/>
        <v>2943000</v>
      </c>
      <c r="H153" s="108">
        <f>(VLOOKUP(B153,'CC - 05'!$B$93:$AS$154,37,0)+VLOOKUP(B153,'CC - 05'!$B$93:$AS$154,38,0))</f>
        <v>0</v>
      </c>
      <c r="I153" s="243">
        <f t="shared" si="62"/>
        <v>0</v>
      </c>
      <c r="J153" s="109">
        <f t="shared" si="63"/>
        <v>25</v>
      </c>
      <c r="K153" s="47">
        <f t="shared" si="57"/>
        <v>2943000</v>
      </c>
      <c r="L153" s="103">
        <f t="shared" si="64"/>
        <v>375000</v>
      </c>
      <c r="M153" s="49">
        <f t="shared" si="65"/>
        <v>3318000</v>
      </c>
      <c r="N153" s="48">
        <f t="shared" si="49"/>
        <v>235440</v>
      </c>
      <c r="O153" s="48">
        <f t="shared" si="50"/>
        <v>44145</v>
      </c>
      <c r="P153" s="48">
        <f t="shared" si="51"/>
        <v>29430</v>
      </c>
      <c r="Q153" s="47">
        <f t="shared" si="66"/>
        <v>3008985</v>
      </c>
      <c r="R153" s="47">
        <f t="shared" si="67"/>
        <v>0</v>
      </c>
      <c r="S153" s="55">
        <f t="shared" si="68"/>
        <v>3008985</v>
      </c>
      <c r="T153" s="47"/>
      <c r="U153" s="123"/>
      <c r="V153" s="45"/>
      <c r="W153" s="34"/>
      <c r="X153" s="5"/>
      <c r="Y153" s="5"/>
      <c r="Z153" s="5"/>
      <c r="AA153" s="4"/>
      <c r="AB153" s="4"/>
      <c r="AC153" s="4"/>
      <c r="AD153" s="4"/>
      <c r="AE153" s="4"/>
    </row>
    <row r="154" spans="1:31" s="44" customFormat="1" ht="23.25" customHeight="1">
      <c r="A154" s="46">
        <f t="shared" si="54"/>
        <v>30</v>
      </c>
      <c r="B154" s="163" t="s">
        <v>135</v>
      </c>
      <c r="C154" s="102" t="str">
        <f t="shared" si="59"/>
        <v>Lâm Lin</v>
      </c>
      <c r="D154" s="135" t="str">
        <f t="shared" si="60"/>
        <v>Công nhân</v>
      </c>
      <c r="E154" s="103">
        <f t="shared" si="61"/>
        <v>2943000</v>
      </c>
      <c r="F154" s="108">
        <f>VLOOKUP(B154,'CC - 05'!$B$93:$AS$154,36,0)</f>
        <v>25</v>
      </c>
      <c r="G154" s="243">
        <f t="shared" si="55"/>
        <v>2943000</v>
      </c>
      <c r="H154" s="108">
        <f>(VLOOKUP(B154,'CC - 05'!$B$93:$AS$154,37,0)+VLOOKUP(B154,'CC - 05'!$B$93:$AS$154,38,0))</f>
        <v>0</v>
      </c>
      <c r="I154" s="243">
        <f t="shared" si="62"/>
        <v>0</v>
      </c>
      <c r="J154" s="109">
        <f t="shared" si="63"/>
        <v>25</v>
      </c>
      <c r="K154" s="47">
        <f t="shared" si="57"/>
        <v>2943000</v>
      </c>
      <c r="L154" s="103">
        <f t="shared" si="64"/>
        <v>375000</v>
      </c>
      <c r="M154" s="49">
        <f t="shared" si="65"/>
        <v>3318000</v>
      </c>
      <c r="N154" s="48">
        <f t="shared" si="49"/>
        <v>235440</v>
      </c>
      <c r="O154" s="48">
        <f t="shared" si="50"/>
        <v>44145</v>
      </c>
      <c r="P154" s="48">
        <f t="shared" si="51"/>
        <v>29430</v>
      </c>
      <c r="Q154" s="47">
        <f t="shared" si="66"/>
        <v>3008985</v>
      </c>
      <c r="R154" s="47">
        <f t="shared" si="67"/>
        <v>0</v>
      </c>
      <c r="S154" s="55">
        <f t="shared" si="68"/>
        <v>3008985</v>
      </c>
      <c r="T154" s="47"/>
      <c r="U154" s="123"/>
      <c r="V154" s="45"/>
      <c r="W154" s="34"/>
      <c r="X154" s="5"/>
      <c r="Y154" s="5"/>
      <c r="Z154" s="5"/>
      <c r="AA154" s="4"/>
      <c r="AB154" s="4"/>
      <c r="AC154" s="4"/>
      <c r="AD154" s="4"/>
      <c r="AE154" s="4"/>
    </row>
    <row r="155" spans="1:31" s="44" customFormat="1" ht="23.25" customHeight="1">
      <c r="A155" s="46">
        <f t="shared" si="54"/>
        <v>31</v>
      </c>
      <c r="B155" s="163" t="s">
        <v>136</v>
      </c>
      <c r="C155" s="102" t="str">
        <f t="shared" si="59"/>
        <v>Lâm Chanh Đa Ra</v>
      </c>
      <c r="D155" s="135" t="str">
        <f t="shared" si="60"/>
        <v>Công nhân</v>
      </c>
      <c r="E155" s="103">
        <f t="shared" si="61"/>
        <v>2943000</v>
      </c>
      <c r="F155" s="108">
        <f>VLOOKUP(B155,'CC - 05'!$B$93:$AS$154,36,0)</f>
        <v>25</v>
      </c>
      <c r="G155" s="243">
        <f t="shared" si="55"/>
        <v>2943000</v>
      </c>
      <c r="H155" s="108">
        <f>(VLOOKUP(B155,'CC - 05'!$B$93:$AS$154,37,0)+VLOOKUP(B155,'CC - 05'!$B$93:$AS$154,38,0))</f>
        <v>0</v>
      </c>
      <c r="I155" s="243">
        <f t="shared" si="62"/>
        <v>0</v>
      </c>
      <c r="J155" s="109">
        <f t="shared" si="63"/>
        <v>25</v>
      </c>
      <c r="K155" s="47">
        <f t="shared" si="57"/>
        <v>2943000</v>
      </c>
      <c r="L155" s="103">
        <f t="shared" si="64"/>
        <v>375000</v>
      </c>
      <c r="M155" s="49">
        <f t="shared" si="65"/>
        <v>3318000</v>
      </c>
      <c r="N155" s="48">
        <f t="shared" si="49"/>
        <v>235440</v>
      </c>
      <c r="O155" s="48">
        <f t="shared" si="50"/>
        <v>44145</v>
      </c>
      <c r="P155" s="48">
        <f t="shared" si="51"/>
        <v>29430</v>
      </c>
      <c r="Q155" s="47">
        <f t="shared" si="66"/>
        <v>3008985</v>
      </c>
      <c r="R155" s="47">
        <f t="shared" si="67"/>
        <v>0</v>
      </c>
      <c r="S155" s="55">
        <f t="shared" si="68"/>
        <v>3008985</v>
      </c>
      <c r="T155" s="47"/>
      <c r="U155" s="123"/>
      <c r="V155" s="45"/>
      <c r="W155" s="34"/>
      <c r="X155" s="5"/>
      <c r="Y155" s="5"/>
      <c r="Z155" s="5"/>
      <c r="AA155" s="4"/>
      <c r="AB155" s="4"/>
      <c r="AC155" s="4"/>
      <c r="AD155" s="4"/>
      <c r="AE155" s="4"/>
    </row>
    <row r="156" spans="1:31" s="44" customFormat="1" ht="21" customHeight="1">
      <c r="A156" s="46"/>
      <c r="B156" s="302"/>
      <c r="C156" s="51"/>
      <c r="D156" s="3"/>
      <c r="E156" s="52"/>
      <c r="F156" s="52"/>
      <c r="G156" s="52"/>
      <c r="H156" s="52"/>
      <c r="I156" s="52"/>
      <c r="J156" s="53"/>
      <c r="K156" s="52"/>
      <c r="L156" s="52"/>
      <c r="M156" s="54"/>
      <c r="N156" s="52"/>
      <c r="O156" s="52"/>
      <c r="P156" s="52"/>
      <c r="Q156" s="47">
        <f t="shared" si="52"/>
        <v>0</v>
      </c>
      <c r="R156" s="47"/>
      <c r="S156" s="55">
        <f>Q156-R156</f>
        <v>0</v>
      </c>
      <c r="T156" s="47"/>
      <c r="U156" s="123"/>
      <c r="V156" s="45"/>
      <c r="W156" s="45"/>
      <c r="X156" s="45"/>
      <c r="Y156" s="45"/>
      <c r="Z156" s="45"/>
    </row>
    <row r="157" spans="1:31" s="40" customFormat="1" ht="21" customHeight="1">
      <c r="A157" s="422" t="s">
        <v>26</v>
      </c>
      <c r="B157" s="423"/>
      <c r="C157" s="423"/>
      <c r="D157" s="423"/>
      <c r="E157" s="32">
        <f>SUM(E125:E156)</f>
        <v>91821000</v>
      </c>
      <c r="F157" s="32">
        <f>SUM(F125:F156)</f>
        <v>775</v>
      </c>
      <c r="G157" s="32">
        <f>SUM(G125:G156)</f>
        <v>91821000</v>
      </c>
      <c r="H157" s="32">
        <f>SUM(H125:H156)</f>
        <v>0</v>
      </c>
      <c r="I157" s="32">
        <f>SUM(I125:I156)</f>
        <v>0</v>
      </c>
      <c r="J157" s="32">
        <f>SUM(J125:J156)</f>
        <v>775</v>
      </c>
      <c r="K157" s="32">
        <f>SUM(K125:K156)</f>
        <v>91821000</v>
      </c>
      <c r="L157" s="32">
        <f>SUM(L125:L156)</f>
        <v>11625000</v>
      </c>
      <c r="M157" s="32">
        <f>SUM(M125:M156)</f>
        <v>103446000</v>
      </c>
      <c r="N157" s="32">
        <f>SUM(N125:N156)</f>
        <v>7345680</v>
      </c>
      <c r="O157" s="32">
        <f>SUM(O125:O156)</f>
        <v>1377315</v>
      </c>
      <c r="P157" s="32">
        <f>SUM(P125:P156)</f>
        <v>918210</v>
      </c>
      <c r="Q157" s="32">
        <f>SUM(Q125:Q156)</f>
        <v>93804795</v>
      </c>
      <c r="R157" s="32">
        <f>SUM(R125:R156)</f>
        <v>0</v>
      </c>
      <c r="S157" s="32">
        <f>SUM(S125:S156)</f>
        <v>93804795</v>
      </c>
      <c r="T157" s="32"/>
      <c r="U157" s="123"/>
      <c r="V157" s="41"/>
      <c r="W157" s="41"/>
      <c r="X157" s="41"/>
      <c r="Y157" s="41"/>
      <c r="Z157" s="41"/>
    </row>
    <row r="158" spans="1:31" ht="11.25" customHeight="1">
      <c r="A158" s="10"/>
      <c r="B158" s="38"/>
      <c r="C158" s="11"/>
      <c r="D158" s="136"/>
      <c r="E158" s="110"/>
      <c r="F158" s="11"/>
      <c r="G158" s="11"/>
      <c r="H158" s="11"/>
      <c r="I158" s="11"/>
      <c r="K158" s="11"/>
      <c r="L158" s="11"/>
      <c r="M158" s="121"/>
      <c r="N158" s="11"/>
      <c r="O158" s="11"/>
      <c r="P158" s="11"/>
      <c r="Q158" s="11"/>
      <c r="R158" s="11"/>
      <c r="S158" s="11"/>
      <c r="T158" s="11"/>
      <c r="U158" s="123"/>
    </row>
    <row r="159" spans="1:31" s="44" customFormat="1" ht="11.25" customHeight="1">
      <c r="A159" s="91"/>
      <c r="B159" s="155"/>
      <c r="C159" s="91"/>
      <c r="D159" s="155"/>
      <c r="E159" s="156"/>
      <c r="F159" s="91"/>
      <c r="G159" s="91"/>
      <c r="H159" s="91"/>
      <c r="I159" s="91"/>
      <c r="J159" s="157"/>
      <c r="K159" s="156"/>
      <c r="L159" s="91"/>
      <c r="M159" s="91"/>
      <c r="N159" s="91"/>
      <c r="O159" s="91"/>
      <c r="P159" s="91"/>
      <c r="Q159" s="91"/>
      <c r="R159" s="91"/>
      <c r="S159" s="127" t="str">
        <f>$S$17</f>
        <v>Long An, ngày  31   tháng   05   năm 2015</v>
      </c>
      <c r="T159" s="91"/>
      <c r="U159" s="158"/>
      <c r="V159" s="45"/>
      <c r="W159" s="45"/>
      <c r="X159" s="45"/>
      <c r="Y159" s="45"/>
      <c r="Z159" s="45"/>
    </row>
    <row r="160" spans="1:31" s="44" customFormat="1" ht="14.25" customHeight="1">
      <c r="A160" s="35"/>
      <c r="B160" s="158"/>
      <c r="C160" s="35" t="s">
        <v>63</v>
      </c>
      <c r="D160" s="159"/>
      <c r="E160" s="92"/>
      <c r="F160" s="158"/>
      <c r="G160" s="92"/>
      <c r="H160" s="92"/>
      <c r="I160" s="92"/>
      <c r="J160" s="160"/>
      <c r="K160" s="45"/>
      <c r="L160" s="303"/>
      <c r="M160" s="288"/>
      <c r="N160" s="26"/>
      <c r="O160" s="26"/>
      <c r="P160" s="26"/>
      <c r="Q160" s="26"/>
      <c r="S160" s="26" t="s">
        <v>23</v>
      </c>
      <c r="T160" s="158"/>
      <c r="U160" s="158"/>
      <c r="V160" s="45"/>
      <c r="W160" s="45"/>
      <c r="X160" s="45"/>
      <c r="Y160" s="45"/>
      <c r="Z160" s="45"/>
    </row>
    <row r="161" spans="1:21" ht="12">
      <c r="A161" s="10"/>
      <c r="B161" s="38"/>
      <c r="C161" s="20"/>
      <c r="E161" s="17"/>
      <c r="F161" s="16"/>
      <c r="G161" s="17"/>
      <c r="H161" s="17"/>
      <c r="I161" s="17"/>
      <c r="K161" s="8"/>
      <c r="L161" s="20"/>
      <c r="M161" s="6"/>
      <c r="N161" s="15"/>
      <c r="O161" s="15"/>
      <c r="P161" s="15"/>
      <c r="Q161" s="15"/>
      <c r="S161" s="15"/>
      <c r="T161" s="16"/>
      <c r="U161" s="123"/>
    </row>
    <row r="162" spans="1:21">
      <c r="M162" s="6"/>
    </row>
    <row r="163" spans="1:21">
      <c r="M163" s="6"/>
    </row>
    <row r="164" spans="1:21">
      <c r="M164" s="6"/>
    </row>
    <row r="165" spans="1:21">
      <c r="M165" s="6"/>
    </row>
    <row r="166" spans="1:21">
      <c r="M166" s="6"/>
    </row>
    <row r="167" spans="1:21">
      <c r="M167" s="6"/>
    </row>
    <row r="168" spans="1:21">
      <c r="M168" s="6"/>
    </row>
    <row r="169" spans="1:21">
      <c r="M169" s="6"/>
    </row>
    <row r="170" spans="1:21">
      <c r="M170" s="6"/>
    </row>
    <row r="171" spans="1:21">
      <c r="M171" s="6"/>
    </row>
    <row r="172" spans="1:21">
      <c r="M172" s="6"/>
    </row>
    <row r="173" spans="1:21">
      <c r="M173" s="6"/>
    </row>
    <row r="174" spans="1:21">
      <c r="M174" s="6"/>
    </row>
    <row r="175" spans="1:21">
      <c r="M175" s="6"/>
    </row>
    <row r="176" spans="1:2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sheetData>
  <protectedRanges>
    <protectedRange password="CC78" sqref="V14:IK15 A22 L14 C6:D8 B18:C18 V6:W9 A14:A19 B14:B17 B19 J14:J15 A21:B21 V22:IK22 Q6:T8 V24:IK54 L15:T15 E22:K22 E6:I7 W10:W13 D15:I15 A80:A115 N6:P7 L6 F80:IK109 L65 L18 J7:K8 L8 L63 M22:T22 A24:A57 N14:S14 W55:IK57 V55:V63 F110:T115 W110:IK115 U110:V121 A162:IK65550 C24:T57 C80:E115 A10:B13 Q10:S13 AF6:IK13 K10:K15 B22:B115" name="Range1"/>
    <protectedRange password="CC78" sqref="F8:G8" name="Range1_4"/>
    <protectedRange password="CC78" sqref="V18:IK19 S18:T19 N18:Q19 E18:I19" name="Range1_1_1"/>
    <protectedRange password="CC78" sqref="Q23 C23 N23 V23:IK23 L23 T23 E23:I23" name="Range1_3_1"/>
    <protectedRange password="CC78" sqref="U1 V4:V5 W1:IK5 Q5:T5 N2:S4 T4:U4 B2:M5 B1:C1 X6:AE13 U5:U63" name="Range1_2"/>
    <protectedRange password="CC78" sqref="V10:V13" name="Range1_1"/>
    <protectedRange password="CC78" sqref="S23" name="Range1_3_1_1"/>
    <protectedRange password="CC78" sqref="A1:A4" name="Range1_2_1_1"/>
    <protectedRange password="CC78" sqref="V1:V3" name="Range1_2_1"/>
    <protectedRange password="CC78" sqref="H8:I8" name="Range1_4_1"/>
    <protectedRange password="CC78" sqref="U2:U3" name="Range1_2_2_1"/>
    <protectedRange password="CC78" sqref="V74:IK75 L74 C63:D65 B78:C78 V64:W66 A74:A79 B79 N63:P64 Q63:T65 L75:T75 E63:I64 D75:J75 J74 W67:W73 J64:K65 L78 N74:S74 W63 AF63:IK73 Q67:S73 K67:K75 A67:B73 B74:B77" name="Range1_3"/>
    <protectedRange password="CC78" sqref="F65:G65" name="Range1_4_2"/>
    <protectedRange password="CC78" sqref="V78:IK79 N78:Q79 S78:T79 E78:I79" name="Range1_1_1_1"/>
    <protectedRange password="CC78" sqref="R59:S61 W58:IK62 N62:T62 N58:Q61 T61 B58:M62 X63:AE73 U64:U79" name="Range1_2_2"/>
    <protectedRange password="CC78" sqref="V67:V73" name="Range1_1_2"/>
    <protectedRange password="CC78" sqref="A58:A61 A116:A119" name="Range1_2_1_1_1"/>
    <protectedRange password="CC78" sqref="H65:I65" name="Range1_4_1_1"/>
    <protectedRange password="CC78" sqref="V156:IK157 L156 C121:D123 B160:C160 V122:W124 B161 J156:J157 Q121:T123 N121:P122 E121:I122 AF121:IK155 D157:I157 J122:K123 L160 L157:T157 N156:P156 W121 Q125:S156 A156:A161 B156:B159 W125:W155 A125:B155 K125:K157" name="Range1_5"/>
    <protectedRange password="CC78" sqref="F123:G123" name="Range1_4_3"/>
    <protectedRange password="CC78" sqref="V160:IK161 N160:Q161 S160:T161 E160:I161" name="Range1_1_1_2"/>
    <protectedRange password="CC78" sqref="R117:S119 Q116:Q119 W116:IK120 Q120:T120 T119 B116:P120 U122:U161 X121:AE155" name="Range1_2_3"/>
    <protectedRange password="CC78" sqref="V125:V155" name="Range1_1_3"/>
    <protectedRange password="CC78" sqref="H123:I123" name="Range1_4_1_2"/>
    <protectedRange password="CC78" sqref="L123 L121" name="Range1_3_2"/>
    <protectedRange password="CC78" sqref="D1:Q1" name="Range1_2_4"/>
    <protectedRange password="CC78" sqref="N5:P5" name="Range1_2_5"/>
  </protectedRanges>
  <autoFilter ref="A8:AE10"/>
  <mergeCells count="69">
    <mergeCell ref="A6:A8"/>
    <mergeCell ref="B6:B8"/>
    <mergeCell ref="C6:C8"/>
    <mergeCell ref="D6:D8"/>
    <mergeCell ref="E6:E8"/>
    <mergeCell ref="S6:S8"/>
    <mergeCell ref="T6:T8"/>
    <mergeCell ref="P7:P8"/>
    <mergeCell ref="D1:Q1"/>
    <mergeCell ref="R1:T1"/>
    <mergeCell ref="F6:K6"/>
    <mergeCell ref="L6:L8"/>
    <mergeCell ref="O7:O8"/>
    <mergeCell ref="M6:M8"/>
    <mergeCell ref="N6:P6"/>
    <mergeCell ref="Q6:Q8"/>
    <mergeCell ref="R6:R8"/>
    <mergeCell ref="F7:G7"/>
    <mergeCell ref="H7:I7"/>
    <mergeCell ref="J7:J8"/>
    <mergeCell ref="K7:K8"/>
    <mergeCell ref="N7:N8"/>
    <mergeCell ref="A15:D15"/>
    <mergeCell ref="D58:Q58"/>
    <mergeCell ref="R58:T58"/>
    <mergeCell ref="A63:A65"/>
    <mergeCell ref="B63:B65"/>
    <mergeCell ref="C63:C65"/>
    <mergeCell ref="D63:D65"/>
    <mergeCell ref="E63:E65"/>
    <mergeCell ref="F63:K63"/>
    <mergeCell ref="T63:T65"/>
    <mergeCell ref="F64:G64"/>
    <mergeCell ref="H64:I64"/>
    <mergeCell ref="J64:J65"/>
    <mergeCell ref="K64:K65"/>
    <mergeCell ref="N64:N65"/>
    <mergeCell ref="Q63:Q65"/>
    <mergeCell ref="R63:R65"/>
    <mergeCell ref="S63:S65"/>
    <mergeCell ref="A75:D75"/>
    <mergeCell ref="D116:Q116"/>
    <mergeCell ref="R116:T116"/>
    <mergeCell ref="O64:O65"/>
    <mergeCell ref="P64:P65"/>
    <mergeCell ref="L63:L65"/>
    <mergeCell ref="M63:M65"/>
    <mergeCell ref="N63:P63"/>
    <mergeCell ref="A121:A123"/>
    <mergeCell ref="B121:B123"/>
    <mergeCell ref="C121:C123"/>
    <mergeCell ref="D121:D123"/>
    <mergeCell ref="E121:E123"/>
    <mergeCell ref="F121:K121"/>
    <mergeCell ref="A157:D157"/>
    <mergeCell ref="T121:T123"/>
    <mergeCell ref="F122:G122"/>
    <mergeCell ref="H122:I122"/>
    <mergeCell ref="J122:J123"/>
    <mergeCell ref="K122:K123"/>
    <mergeCell ref="N122:N123"/>
    <mergeCell ref="O122:O123"/>
    <mergeCell ref="P122:P123"/>
    <mergeCell ref="L121:L123"/>
    <mergeCell ref="M121:M123"/>
    <mergeCell ref="N121:P121"/>
    <mergeCell ref="Q121:Q123"/>
    <mergeCell ref="R121:R123"/>
    <mergeCell ref="S121:S123"/>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11.xml><?xml version="1.0" encoding="utf-8"?>
<worksheet xmlns="http://schemas.openxmlformats.org/spreadsheetml/2006/main" xmlns:r="http://schemas.openxmlformats.org/officeDocument/2006/relationships">
  <sheetPr>
    <tabColor rgb="FFC00000"/>
  </sheetPr>
  <dimension ref="A1:CM171"/>
  <sheetViews>
    <sheetView zoomScaleNormal="115" workbookViewId="0">
      <pane xSplit="3" ySplit="6" topLeftCell="D141" activePane="bottomRight" state="frozen"/>
      <selection activeCell="E5" sqref="E5:E8"/>
      <selection pane="topRight" activeCell="E5" sqref="E5:E8"/>
      <selection pane="bottomLeft" activeCell="E5" sqref="E5:E8"/>
      <selection pane="bottomRight" activeCell="B93" sqref="B93:B154"/>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09" customWidth="1"/>
    <col min="5" max="5" width="7.140625" style="2" customWidth="1"/>
    <col min="6" max="33" width="3.42578125" style="143" customWidth="1"/>
    <col min="34" max="35" width="3.42578125" style="144" customWidth="1"/>
    <col min="36" max="36" width="3.42578125" style="144" hidden="1" customWidth="1"/>
    <col min="37" max="38" width="4.42578125" style="2" customWidth="1"/>
    <col min="39" max="39" width="5.5703125" style="119" customWidth="1"/>
    <col min="40" max="40" width="6.140625" style="2" customWidth="1"/>
    <col min="41"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06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6</v>
      </c>
      <c r="D4" s="74"/>
      <c r="E4" s="75">
        <v>42156</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42156</v>
      </c>
      <c r="G5" s="137">
        <f t="shared" ref="G5:AI5" si="0">F5+1</f>
        <v>42157</v>
      </c>
      <c r="H5" s="137">
        <f t="shared" si="0"/>
        <v>42158</v>
      </c>
      <c r="I5" s="137">
        <f t="shared" si="0"/>
        <v>42159</v>
      </c>
      <c r="J5" s="137">
        <f t="shared" si="0"/>
        <v>42160</v>
      </c>
      <c r="K5" s="137">
        <f t="shared" si="0"/>
        <v>42161</v>
      </c>
      <c r="L5" s="137">
        <f t="shared" si="0"/>
        <v>42162</v>
      </c>
      <c r="M5" s="137">
        <f t="shared" si="0"/>
        <v>42163</v>
      </c>
      <c r="N5" s="137">
        <f t="shared" si="0"/>
        <v>42164</v>
      </c>
      <c r="O5" s="137">
        <f t="shared" si="0"/>
        <v>42165</v>
      </c>
      <c r="P5" s="137">
        <f t="shared" si="0"/>
        <v>42166</v>
      </c>
      <c r="Q5" s="137">
        <f t="shared" si="0"/>
        <v>42167</v>
      </c>
      <c r="R5" s="137">
        <f t="shared" si="0"/>
        <v>42168</v>
      </c>
      <c r="S5" s="137">
        <f t="shared" si="0"/>
        <v>42169</v>
      </c>
      <c r="T5" s="137">
        <f t="shared" si="0"/>
        <v>42170</v>
      </c>
      <c r="U5" s="137">
        <f t="shared" si="0"/>
        <v>42171</v>
      </c>
      <c r="V5" s="137">
        <f t="shared" si="0"/>
        <v>42172</v>
      </c>
      <c r="W5" s="137">
        <f t="shared" si="0"/>
        <v>42173</v>
      </c>
      <c r="X5" s="137">
        <f t="shared" si="0"/>
        <v>42174</v>
      </c>
      <c r="Y5" s="137">
        <f t="shared" si="0"/>
        <v>42175</v>
      </c>
      <c r="Z5" s="137">
        <f t="shared" si="0"/>
        <v>42176</v>
      </c>
      <c r="AA5" s="137">
        <f t="shared" si="0"/>
        <v>42177</v>
      </c>
      <c r="AB5" s="137">
        <f t="shared" si="0"/>
        <v>42178</v>
      </c>
      <c r="AC5" s="137">
        <f t="shared" si="0"/>
        <v>42179</v>
      </c>
      <c r="AD5" s="137">
        <f t="shared" si="0"/>
        <v>42180</v>
      </c>
      <c r="AE5" s="137">
        <f t="shared" si="0"/>
        <v>42181</v>
      </c>
      <c r="AF5" s="137">
        <f t="shared" si="0"/>
        <v>42182</v>
      </c>
      <c r="AG5" s="137">
        <f t="shared" si="0"/>
        <v>42183</v>
      </c>
      <c r="AH5" s="137">
        <f>AG5+1</f>
        <v>42184</v>
      </c>
      <c r="AI5" s="137">
        <f t="shared" si="0"/>
        <v>42185</v>
      </c>
      <c r="AJ5" s="137"/>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T.Hai</v>
      </c>
      <c r="G6" s="138" t="str">
        <f t="shared" ref="G6:AI6" si="1">CHOOSE(WEEKDAY(G5),"C.Nhật","T.Hai","T.Ba","T.Tư","T.Năm","T.Sáu","T.Bảy")</f>
        <v>T.Ba</v>
      </c>
      <c r="H6" s="138" t="str">
        <f t="shared" si="1"/>
        <v>T.Tư</v>
      </c>
      <c r="I6" s="138" t="str">
        <f t="shared" si="1"/>
        <v>T.Năm</v>
      </c>
      <c r="J6" s="138" t="str">
        <f t="shared" si="1"/>
        <v>T.Sáu</v>
      </c>
      <c r="K6" s="138" t="str">
        <f t="shared" si="1"/>
        <v>T.Bảy</v>
      </c>
      <c r="L6" s="138" t="str">
        <f t="shared" si="1"/>
        <v>C.Nhật</v>
      </c>
      <c r="M6" s="138" t="str">
        <f t="shared" si="1"/>
        <v>T.Hai</v>
      </c>
      <c r="N6" s="138" t="str">
        <f t="shared" si="1"/>
        <v>T.Ba</v>
      </c>
      <c r="O6" s="138" t="str">
        <f t="shared" si="1"/>
        <v>T.Tư</v>
      </c>
      <c r="P6" s="138" t="str">
        <f t="shared" si="1"/>
        <v>T.Năm</v>
      </c>
      <c r="Q6" s="138" t="str">
        <f t="shared" si="1"/>
        <v>T.Sáu</v>
      </c>
      <c r="R6" s="138" t="str">
        <f t="shared" si="1"/>
        <v>T.Bảy</v>
      </c>
      <c r="S6" s="138" t="str">
        <f t="shared" si="1"/>
        <v>C.Nhật</v>
      </c>
      <c r="T6" s="138" t="str">
        <f t="shared" si="1"/>
        <v>T.Hai</v>
      </c>
      <c r="U6" s="138" t="str">
        <f t="shared" si="1"/>
        <v>T.Ba</v>
      </c>
      <c r="V6" s="138" t="str">
        <f t="shared" si="1"/>
        <v>T.Tư</v>
      </c>
      <c r="W6" s="138" t="str">
        <f t="shared" si="1"/>
        <v>T.Năm</v>
      </c>
      <c r="X6" s="138" t="str">
        <f t="shared" si="1"/>
        <v>T.Sáu</v>
      </c>
      <c r="Y6" s="138" t="str">
        <f t="shared" si="1"/>
        <v>T.Bảy</v>
      </c>
      <c r="Z6" s="138" t="str">
        <f t="shared" si="1"/>
        <v>C.Nhật</v>
      </c>
      <c r="AA6" s="138" t="str">
        <f t="shared" si="1"/>
        <v>T.Hai</v>
      </c>
      <c r="AB6" s="138" t="str">
        <f t="shared" si="1"/>
        <v>T.Ba</v>
      </c>
      <c r="AC6" s="138" t="str">
        <f t="shared" si="1"/>
        <v>T.Tư</v>
      </c>
      <c r="AD6" s="138" t="str">
        <f t="shared" si="1"/>
        <v>T.Năm</v>
      </c>
      <c r="AE6" s="138" t="str">
        <f t="shared" si="1"/>
        <v>T.Sáu</v>
      </c>
      <c r="AF6" s="138" t="str">
        <f t="shared" si="1"/>
        <v>T.Bảy</v>
      </c>
      <c r="AG6" s="138" t="str">
        <f t="shared" si="1"/>
        <v>C.Nhật</v>
      </c>
      <c r="AH6" s="138" t="str">
        <f t="shared" si="1"/>
        <v>T.Hai</v>
      </c>
      <c r="AI6" s="138" t="str">
        <f t="shared" si="1"/>
        <v>T.Ba</v>
      </c>
      <c r="AJ6" s="138"/>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c r="AK7" s="151">
        <v>37</v>
      </c>
      <c r="AL7" s="151">
        <v>38</v>
      </c>
      <c r="AM7" s="151">
        <v>39</v>
      </c>
      <c r="AN7" s="151">
        <v>40</v>
      </c>
      <c r="AO7" s="151">
        <v>41</v>
      </c>
      <c r="AP7" s="151">
        <v>42</v>
      </c>
      <c r="AQ7" s="151">
        <v>43</v>
      </c>
      <c r="AR7" s="151">
        <v>44</v>
      </c>
      <c r="AS7" s="151">
        <v>45</v>
      </c>
      <c r="AT7" s="297"/>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v>8</v>
      </c>
      <c r="G8" s="193">
        <v>8</v>
      </c>
      <c r="H8" s="193">
        <v>8</v>
      </c>
      <c r="I8" s="193">
        <v>8</v>
      </c>
      <c r="J8" s="193">
        <v>8</v>
      </c>
      <c r="K8" s="193">
        <v>8</v>
      </c>
      <c r="L8" s="193"/>
      <c r="M8" s="193">
        <v>8</v>
      </c>
      <c r="N8" s="193">
        <v>8</v>
      </c>
      <c r="O8" s="193">
        <v>8</v>
      </c>
      <c r="P8" s="193">
        <v>8</v>
      </c>
      <c r="Q8" s="193">
        <v>8</v>
      </c>
      <c r="R8" s="193">
        <v>8</v>
      </c>
      <c r="S8" s="193"/>
      <c r="T8" s="193">
        <v>8</v>
      </c>
      <c r="U8" s="193">
        <v>8</v>
      </c>
      <c r="V8" s="193">
        <v>8</v>
      </c>
      <c r="W8" s="193">
        <v>8</v>
      </c>
      <c r="X8" s="193">
        <v>8</v>
      </c>
      <c r="Y8" s="193">
        <v>8</v>
      </c>
      <c r="Z8" s="193"/>
      <c r="AA8" s="193">
        <v>8</v>
      </c>
      <c r="AB8" s="193">
        <v>8</v>
      </c>
      <c r="AC8" s="193">
        <v>8</v>
      </c>
      <c r="AD8" s="193">
        <v>8</v>
      </c>
      <c r="AE8" s="193">
        <v>8</v>
      </c>
      <c r="AF8" s="193">
        <v>8</v>
      </c>
      <c r="AG8" s="193"/>
      <c r="AH8" s="193">
        <v>8</v>
      </c>
      <c r="AI8" s="193">
        <v>8</v>
      </c>
      <c r="AJ8" s="193"/>
      <c r="AK8" s="378">
        <f>((SUM(F8:AJ8))/8)-(SUMIF($F$6:$AJ$6,"C.Nhật",F8:AJ8)/8)</f>
        <v>26</v>
      </c>
      <c r="AL8" s="378">
        <f>SUM(F9:AJ9)/8*1.5</f>
        <v>0</v>
      </c>
      <c r="AM8" s="380">
        <f>SUMIF($F$6:$AJ$6,"C.Nhật",$F8:$AJ9)/8*2</f>
        <v>0</v>
      </c>
      <c r="AN8" s="382">
        <f t="shared" ref="AN8:AN14" si="2">SUM(AK8:AM9)</f>
        <v>26</v>
      </c>
      <c r="AO8" s="384">
        <v>0</v>
      </c>
      <c r="AP8" s="382"/>
      <c r="AQ8" s="382"/>
      <c r="AR8" s="382"/>
      <c r="AS8" s="396"/>
      <c r="AT8" s="297"/>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97"/>
      <c r="AT9" s="297"/>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v>8</v>
      </c>
      <c r="G10" s="193">
        <v>8</v>
      </c>
      <c r="H10" s="193">
        <v>8</v>
      </c>
      <c r="I10" s="193">
        <v>8</v>
      </c>
      <c r="J10" s="193">
        <v>8</v>
      </c>
      <c r="K10" s="193">
        <v>8</v>
      </c>
      <c r="L10" s="193"/>
      <c r="M10" s="193">
        <v>8</v>
      </c>
      <c r="N10" s="193">
        <v>8</v>
      </c>
      <c r="O10" s="193">
        <v>8</v>
      </c>
      <c r="P10" s="193">
        <v>8</v>
      </c>
      <c r="Q10" s="193">
        <v>8</v>
      </c>
      <c r="R10" s="193">
        <v>8</v>
      </c>
      <c r="S10" s="193"/>
      <c r="T10" s="193">
        <v>8</v>
      </c>
      <c r="U10" s="193">
        <v>8</v>
      </c>
      <c r="V10" s="193">
        <v>8</v>
      </c>
      <c r="W10" s="193">
        <v>8</v>
      </c>
      <c r="X10" s="193">
        <v>8</v>
      </c>
      <c r="Y10" s="193">
        <v>8</v>
      </c>
      <c r="Z10" s="193"/>
      <c r="AA10" s="193">
        <v>8</v>
      </c>
      <c r="AB10" s="193">
        <v>8</v>
      </c>
      <c r="AC10" s="193">
        <v>8</v>
      </c>
      <c r="AD10" s="193">
        <v>8</v>
      </c>
      <c r="AE10" s="193">
        <v>8</v>
      </c>
      <c r="AF10" s="193">
        <v>8</v>
      </c>
      <c r="AG10" s="193"/>
      <c r="AH10" s="193">
        <v>8</v>
      </c>
      <c r="AI10" s="193">
        <v>8</v>
      </c>
      <c r="AJ10" s="193"/>
      <c r="AK10" s="378">
        <f t="shared" ref="AK10" si="3">((SUM(F10:AJ10))/8)-(SUMIF($F$6:$AJ$6,"C.Nhật",F10:AJ10)/8)</f>
        <v>26</v>
      </c>
      <c r="AL10" s="378">
        <f t="shared" ref="AL10" si="4">SUM(F11:AJ11)/8*1.5</f>
        <v>0</v>
      </c>
      <c r="AM10" s="380">
        <f t="shared" ref="AM10" si="5">SUMIF($F$6:$AJ$6,"C.Nhật",$F10:$AJ11)/8*2</f>
        <v>0</v>
      </c>
      <c r="AN10" s="382">
        <f t="shared" si="2"/>
        <v>26</v>
      </c>
      <c r="AO10" s="384">
        <v>0</v>
      </c>
      <c r="AP10" s="382"/>
      <c r="AQ10" s="382"/>
      <c r="AR10" s="382"/>
      <c r="AS10" s="396"/>
      <c r="AT10" s="297"/>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97"/>
      <c r="AT11" s="297"/>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 t="shared" ref="A12" si="6">A10+1</f>
        <v>3</v>
      </c>
      <c r="B12" s="386" t="s">
        <v>69</v>
      </c>
      <c r="C12" s="374" t="str">
        <f>VLOOKUP(B12,DS,2,0)</f>
        <v>Võ Thị Út</v>
      </c>
      <c r="D12" s="376" t="str">
        <f>VLOOKUP(B12,DS,3,0)</f>
        <v>KCS</v>
      </c>
      <c r="E12" s="79" t="s">
        <v>33</v>
      </c>
      <c r="F12" s="193">
        <v>8</v>
      </c>
      <c r="G12" s="193">
        <v>8</v>
      </c>
      <c r="H12" s="193">
        <v>8</v>
      </c>
      <c r="I12" s="193">
        <v>8</v>
      </c>
      <c r="J12" s="193">
        <v>8</v>
      </c>
      <c r="K12" s="193">
        <v>8</v>
      </c>
      <c r="L12" s="193"/>
      <c r="M12" s="193">
        <v>8</v>
      </c>
      <c r="N12" s="193">
        <v>8</v>
      </c>
      <c r="O12" s="193">
        <v>8</v>
      </c>
      <c r="P12" s="193">
        <v>8</v>
      </c>
      <c r="Q12" s="193">
        <v>8</v>
      </c>
      <c r="R12" s="193">
        <v>8</v>
      </c>
      <c r="S12" s="193"/>
      <c r="T12" s="193">
        <v>8</v>
      </c>
      <c r="U12" s="193">
        <v>8</v>
      </c>
      <c r="V12" s="193">
        <v>8</v>
      </c>
      <c r="W12" s="193">
        <v>8</v>
      </c>
      <c r="X12" s="193">
        <v>8</v>
      </c>
      <c r="Y12" s="193">
        <v>8</v>
      </c>
      <c r="Z12" s="193"/>
      <c r="AA12" s="193">
        <v>8</v>
      </c>
      <c r="AB12" s="193">
        <v>8</v>
      </c>
      <c r="AC12" s="193">
        <v>8</v>
      </c>
      <c r="AD12" s="193">
        <v>8</v>
      </c>
      <c r="AE12" s="193">
        <v>8</v>
      </c>
      <c r="AF12" s="193">
        <v>8</v>
      </c>
      <c r="AG12" s="193"/>
      <c r="AH12" s="193">
        <v>8</v>
      </c>
      <c r="AI12" s="193">
        <v>8</v>
      </c>
      <c r="AJ12" s="80"/>
      <c r="AK12" s="378">
        <f t="shared" ref="AK12" si="7">((SUM(F12:AJ12))/8)-(SUMIF($F$6:$AJ$6,"C.Nhật",F12:AJ12)/8)</f>
        <v>26</v>
      </c>
      <c r="AL12" s="378">
        <f t="shared" ref="AL12" si="8">SUM(F13:AJ13)/8*1.5</f>
        <v>0</v>
      </c>
      <c r="AM12" s="380">
        <f t="shared" ref="AM12" si="9">SUMIF($F$6:$AJ$6,"C.Nhật",$F12:$AJ13)/8*2</f>
        <v>0</v>
      </c>
      <c r="AN12" s="382">
        <f t="shared" si="2"/>
        <v>26</v>
      </c>
      <c r="AO12" s="384">
        <v>0</v>
      </c>
      <c r="AP12" s="382"/>
      <c r="AQ12" s="382"/>
      <c r="AR12" s="382"/>
      <c r="AS12" s="396"/>
      <c r="AT12" s="297"/>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82"/>
      <c r="AK13" s="379"/>
      <c r="AL13" s="379"/>
      <c r="AM13" s="381"/>
      <c r="AN13" s="383"/>
      <c r="AO13" s="385"/>
      <c r="AP13" s="383"/>
      <c r="AQ13" s="383"/>
      <c r="AR13" s="383"/>
      <c r="AS13" s="397"/>
      <c r="AT13" s="297"/>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 t="shared" ref="A14" si="10">A12+1</f>
        <v>4</v>
      </c>
      <c r="B14" s="386" t="s">
        <v>70</v>
      </c>
      <c r="C14" s="374" t="str">
        <f>VLOOKUP(B14,DS,2,0)</f>
        <v>Nguyễn Thị Thiết</v>
      </c>
      <c r="D14" s="376" t="str">
        <f>VLOOKUP(B14,DS,3,0)</f>
        <v>KCS</v>
      </c>
      <c r="E14" s="79" t="s">
        <v>33</v>
      </c>
      <c r="F14" s="193">
        <v>8</v>
      </c>
      <c r="G14" s="193">
        <v>8</v>
      </c>
      <c r="H14" s="193">
        <v>8</v>
      </c>
      <c r="I14" s="193">
        <v>8</v>
      </c>
      <c r="J14" s="193">
        <v>8</v>
      </c>
      <c r="K14" s="193">
        <v>8</v>
      </c>
      <c r="L14" s="193"/>
      <c r="M14" s="193">
        <v>8</v>
      </c>
      <c r="N14" s="193">
        <v>8</v>
      </c>
      <c r="O14" s="193">
        <v>8</v>
      </c>
      <c r="P14" s="193">
        <v>8</v>
      </c>
      <c r="Q14" s="193">
        <v>8</v>
      </c>
      <c r="R14" s="193">
        <v>8</v>
      </c>
      <c r="S14" s="193"/>
      <c r="T14" s="193">
        <v>8</v>
      </c>
      <c r="U14" s="193">
        <v>8</v>
      </c>
      <c r="V14" s="193">
        <v>8</v>
      </c>
      <c r="W14" s="193">
        <v>8</v>
      </c>
      <c r="X14" s="193">
        <v>8</v>
      </c>
      <c r="Y14" s="193">
        <v>8</v>
      </c>
      <c r="Z14" s="193"/>
      <c r="AA14" s="193">
        <v>8</v>
      </c>
      <c r="AB14" s="193">
        <v>8</v>
      </c>
      <c r="AC14" s="193">
        <v>8</v>
      </c>
      <c r="AD14" s="193">
        <v>8</v>
      </c>
      <c r="AE14" s="193">
        <v>8</v>
      </c>
      <c r="AF14" s="193">
        <v>8</v>
      </c>
      <c r="AG14" s="193"/>
      <c r="AH14" s="193">
        <v>8</v>
      </c>
      <c r="AI14" s="193">
        <v>8</v>
      </c>
      <c r="AJ14" s="80"/>
      <c r="AK14" s="378">
        <f t="shared" ref="AK14" si="11">((SUM(F14:AJ14))/8)-(SUMIF($F$6:$AJ$6,"C.Nhật",F14:AJ14)/8)</f>
        <v>26</v>
      </c>
      <c r="AL14" s="378">
        <f t="shared" ref="AL14" si="12">SUM(F15:AJ15)/8*1.5</f>
        <v>0</v>
      </c>
      <c r="AM14" s="380">
        <f t="shared" ref="AM14" si="13">SUMIF($F$6:$AJ$6,"C.Nhật",$F14:$AJ15)/8*2</f>
        <v>0</v>
      </c>
      <c r="AN14" s="382">
        <f t="shared" si="2"/>
        <v>26</v>
      </c>
      <c r="AO14" s="384">
        <v>0</v>
      </c>
      <c r="AP14" s="382"/>
      <c r="AQ14" s="382"/>
      <c r="AR14" s="382"/>
      <c r="AS14" s="396"/>
      <c r="AT14" s="32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82"/>
      <c r="AK15" s="379"/>
      <c r="AL15" s="379"/>
      <c r="AM15" s="381"/>
      <c r="AN15" s="383"/>
      <c r="AO15" s="385"/>
      <c r="AP15" s="383"/>
      <c r="AQ15" s="383"/>
      <c r="AR15" s="383"/>
      <c r="AS15" s="397"/>
      <c r="AT15" s="32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83" customFormat="1" ht="12.75">
      <c r="A16" s="19"/>
      <c r="B16" s="84"/>
      <c r="C16" s="4"/>
      <c r="D16" s="132"/>
      <c r="E16" s="4"/>
      <c r="F16" s="88"/>
      <c r="G16" s="88"/>
      <c r="H16" s="85"/>
      <c r="I16" s="85"/>
      <c r="J16" s="140"/>
      <c r="K16" s="88"/>
      <c r="L16" s="85"/>
      <c r="M16" s="88"/>
      <c r="N16" s="88"/>
      <c r="O16" s="88"/>
      <c r="P16" s="88"/>
      <c r="Q16" s="85"/>
      <c r="R16" s="88"/>
      <c r="S16" s="88"/>
      <c r="T16" s="140"/>
      <c r="U16" s="88"/>
      <c r="V16" s="88"/>
      <c r="W16" s="88"/>
      <c r="X16" s="84"/>
      <c r="Y16" s="88"/>
      <c r="Z16" s="88"/>
      <c r="AA16" s="88"/>
      <c r="AB16" s="88"/>
      <c r="AC16" s="88"/>
      <c r="AD16" s="85"/>
      <c r="AE16" s="88"/>
      <c r="AF16" s="88"/>
      <c r="AG16" s="88"/>
      <c r="AH16" s="88"/>
      <c r="AI16" s="88"/>
      <c r="AJ16" s="88"/>
      <c r="AK16" s="4"/>
      <c r="AL16" s="4"/>
      <c r="AM16" s="117"/>
      <c r="AN16" s="87"/>
      <c r="AO16" s="87"/>
      <c r="AP16" s="87"/>
      <c r="AQ16" s="87"/>
      <c r="AR16" s="87"/>
      <c r="AS16" s="4"/>
      <c r="AT16" s="123"/>
    </row>
    <row r="17" spans="1:46" s="83" customFormat="1" ht="12.75">
      <c r="A17" s="19"/>
      <c r="B17" s="84"/>
      <c r="C17" s="19" t="s">
        <v>14</v>
      </c>
      <c r="D17" s="132"/>
      <c r="E17" s="4"/>
      <c r="F17" s="88"/>
      <c r="G17" s="88"/>
      <c r="H17" s="85"/>
      <c r="I17" s="85"/>
      <c r="J17" s="140"/>
      <c r="K17" s="88"/>
      <c r="L17" s="85"/>
      <c r="M17" s="88"/>
      <c r="N17" s="88"/>
      <c r="O17" s="88"/>
      <c r="P17" s="88"/>
      <c r="Q17" s="85"/>
      <c r="R17" s="88"/>
      <c r="S17" s="88"/>
      <c r="T17" s="140"/>
      <c r="U17" s="88"/>
      <c r="V17" s="88"/>
      <c r="W17" s="88"/>
      <c r="X17" s="84"/>
      <c r="Y17" s="88"/>
      <c r="Z17" s="88"/>
      <c r="AA17" s="88"/>
      <c r="AB17" s="88"/>
      <c r="AC17" s="88"/>
      <c r="AD17" s="85"/>
      <c r="AE17" s="88"/>
      <c r="AF17" s="88"/>
      <c r="AG17" s="88"/>
      <c r="AH17" s="88"/>
      <c r="AI17" s="88"/>
      <c r="AJ17" s="88"/>
      <c r="AK17" s="4"/>
      <c r="AL17" s="4"/>
      <c r="AM17" s="117"/>
      <c r="AN17" s="87"/>
      <c r="AO17" s="87"/>
      <c r="AP17" s="87"/>
      <c r="AQ17" s="87"/>
      <c r="AR17" s="87"/>
      <c r="AS17" s="4"/>
      <c r="AT17" s="123"/>
    </row>
    <row r="18" spans="1:46" s="83" customFormat="1" ht="12.75">
      <c r="A18" s="16"/>
      <c r="B18" s="16"/>
      <c r="C18" s="4"/>
      <c r="D18" s="132"/>
      <c r="E18" s="4"/>
      <c r="F18" s="88"/>
      <c r="G18" s="88"/>
      <c r="H18" s="141"/>
      <c r="I18" s="141"/>
      <c r="J18" s="141"/>
      <c r="K18" s="88"/>
      <c r="L18" s="141"/>
      <c r="M18" s="88"/>
      <c r="N18" s="88"/>
      <c r="O18" s="88"/>
      <c r="P18" s="88"/>
      <c r="Q18" s="88"/>
      <c r="R18" s="88"/>
      <c r="S18" s="88"/>
      <c r="T18" s="88"/>
      <c r="U18" s="88"/>
      <c r="V18" s="88"/>
      <c r="W18" s="88"/>
      <c r="X18" s="88"/>
      <c r="Y18" s="88"/>
      <c r="Z18" s="88"/>
      <c r="AA18" s="88"/>
      <c r="AB18" s="88"/>
      <c r="AC18" s="88"/>
      <c r="AD18" s="141"/>
      <c r="AE18" s="88"/>
      <c r="AF18" s="88"/>
      <c r="AG18" s="88"/>
      <c r="AH18" s="88"/>
      <c r="AI18" s="88"/>
      <c r="AJ18" s="88"/>
      <c r="AK18" s="4"/>
      <c r="AL18" s="4"/>
      <c r="AM18" s="117"/>
      <c r="AN18" s="89"/>
      <c r="AO18" s="89"/>
      <c r="AP18" s="89"/>
      <c r="AQ18" s="89"/>
      <c r="AR18" s="89"/>
      <c r="AS18" s="4"/>
      <c r="AT18" s="123"/>
    </row>
    <row r="19" spans="1:46" s="86" customFormat="1" ht="15" customHeight="1">
      <c r="A19" s="16"/>
      <c r="B19" s="16"/>
      <c r="C19" s="4"/>
      <c r="D19" s="132"/>
      <c r="E19" s="4"/>
      <c r="F19" s="88"/>
      <c r="G19" s="88"/>
      <c r="H19" s="141"/>
      <c r="I19" s="141"/>
      <c r="J19" s="141"/>
      <c r="K19" s="88"/>
      <c r="L19" s="141"/>
      <c r="M19" s="88"/>
      <c r="N19" s="88"/>
      <c r="O19" s="88"/>
      <c r="P19" s="88"/>
      <c r="Q19" s="88"/>
      <c r="R19" s="88"/>
      <c r="S19" s="88"/>
      <c r="T19" s="88"/>
      <c r="U19" s="88"/>
      <c r="V19" s="88"/>
      <c r="W19" s="88"/>
      <c r="X19" s="88"/>
      <c r="Y19" s="88"/>
      <c r="Z19" s="88"/>
      <c r="AA19" s="88"/>
      <c r="AB19" s="88"/>
      <c r="AC19" s="88"/>
      <c r="AD19" s="141"/>
      <c r="AE19" s="88"/>
      <c r="AF19" s="88"/>
      <c r="AG19" s="88"/>
      <c r="AH19" s="88"/>
      <c r="AI19" s="88"/>
      <c r="AJ19" s="88"/>
      <c r="AK19" s="4"/>
      <c r="AL19" s="4"/>
      <c r="AM19" s="117"/>
      <c r="AN19" s="89"/>
      <c r="AO19" s="89"/>
      <c r="AP19" s="89"/>
      <c r="AQ19" s="89"/>
      <c r="AR19" s="89"/>
      <c r="AS19" s="4"/>
      <c r="AT19" s="4"/>
    </row>
    <row r="20" spans="1:46" s="86" customFormat="1" ht="11.2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4"/>
    </row>
    <row r="21" spans="1:46" s="86" customFormat="1" ht="11.25">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46" s="86" customFormat="1" ht="11.25">
      <c r="A22" s="13"/>
      <c r="B22" s="13"/>
      <c r="C22" s="19"/>
      <c r="D22" s="133"/>
      <c r="E22" s="90"/>
      <c r="F22" s="140"/>
      <c r="G22" s="142"/>
      <c r="H22" s="85"/>
      <c r="I22" s="85"/>
      <c r="J22" s="85"/>
      <c r="K22" s="142"/>
      <c r="L22" s="85"/>
      <c r="M22" s="142"/>
      <c r="N22" s="142"/>
      <c r="O22" s="142"/>
      <c r="P22" s="142"/>
      <c r="Q22" s="85"/>
      <c r="R22" s="140"/>
      <c r="S22" s="142"/>
      <c r="T22" s="142"/>
      <c r="U22" s="85"/>
      <c r="V22" s="142"/>
      <c r="W22" s="142"/>
      <c r="X22" s="85"/>
      <c r="Y22" s="142"/>
      <c r="Z22" s="142"/>
      <c r="AA22" s="142"/>
      <c r="AB22" s="142"/>
      <c r="AC22" s="142"/>
      <c r="AD22" s="85"/>
      <c r="AE22" s="142"/>
      <c r="AF22" s="142"/>
      <c r="AG22" s="142"/>
      <c r="AH22" s="142"/>
      <c r="AI22" s="142"/>
      <c r="AJ22" s="142"/>
      <c r="AK22" s="90"/>
      <c r="AM22" s="118"/>
      <c r="AN22" s="13"/>
      <c r="AO22" s="13"/>
      <c r="AP22" s="13"/>
      <c r="AQ22" s="13"/>
      <c r="AR22" s="13"/>
      <c r="AS22" s="19"/>
      <c r="AT22" s="4"/>
    </row>
    <row r="23" spans="1:46" s="86" customFormat="1" ht="12.75">
      <c r="A23" s="2"/>
      <c r="B23" s="2" t="s">
        <v>0</v>
      </c>
      <c r="C23" s="2"/>
      <c r="D23" s="309"/>
      <c r="E23" s="2"/>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4"/>
      <c r="AI23" s="144"/>
      <c r="AJ23" s="144"/>
      <c r="AK23" s="2"/>
      <c r="AL23" s="2"/>
      <c r="AM23" s="119"/>
      <c r="AN23" s="2"/>
      <c r="AO23" s="2"/>
      <c r="AP23" s="2"/>
      <c r="AQ23" s="2"/>
      <c r="AR23" s="2"/>
      <c r="AS23" s="2"/>
      <c r="AT23" s="4"/>
    </row>
    <row r="24" spans="1:46" s="86" customFormat="1" ht="12.75">
      <c r="A24" s="2"/>
      <c r="B24" s="2"/>
      <c r="C24" s="2" t="s">
        <v>48</v>
      </c>
      <c r="D24" s="309"/>
      <c r="E24" s="2"/>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4"/>
      <c r="AI24" s="144"/>
      <c r="AJ24" s="144"/>
      <c r="AK24" s="2"/>
      <c r="AL24" s="2"/>
      <c r="AM24" s="119"/>
      <c r="AN24" s="2"/>
      <c r="AO24" s="2"/>
      <c r="AP24" s="2"/>
      <c r="AQ24" s="2"/>
      <c r="AR24" s="2"/>
      <c r="AS24" s="2"/>
      <c r="AT24" s="19"/>
    </row>
    <row r="25" spans="1:46" ht="15" customHeight="1">
      <c r="C25" s="2" t="s">
        <v>49</v>
      </c>
    </row>
    <row r="26" spans="1:46" ht="15" customHeight="1">
      <c r="C26" s="2" t="s">
        <v>50</v>
      </c>
    </row>
    <row r="27" spans="1:46" ht="15" customHeight="1">
      <c r="C27" s="2" t="s">
        <v>51</v>
      </c>
    </row>
    <row r="28" spans="1:46" ht="15" customHeight="1">
      <c r="C28" s="2" t="s">
        <v>52</v>
      </c>
    </row>
    <row r="29" spans="1:46" ht="15" customHeight="1">
      <c r="C29" s="2" t="s">
        <v>53</v>
      </c>
    </row>
    <row r="30" spans="1:46" ht="15" customHeight="1">
      <c r="C30" s="2" t="s">
        <v>54</v>
      </c>
    </row>
    <row r="31" spans="1:46" ht="15" customHeight="1">
      <c r="C31" s="2" t="s">
        <v>55</v>
      </c>
    </row>
    <row r="32" spans="1:46" ht="15" customHeight="1">
      <c r="C32" s="2" t="s">
        <v>56</v>
      </c>
    </row>
    <row r="43" spans="1:91" s="171" customFormat="1" ht="20.25">
      <c r="A43" s="161" t="str">
        <f>$A$1</f>
        <v>Công ty TNHH Hải sản An Lạc</v>
      </c>
      <c r="B43" s="165"/>
      <c r="C43" s="165"/>
      <c r="D43" s="166"/>
      <c r="E43" s="165"/>
      <c r="F43" s="166"/>
      <c r="G43" s="166"/>
      <c r="H43" s="166"/>
      <c r="I43" s="166"/>
      <c r="J43" s="166"/>
      <c r="K43" s="167"/>
      <c r="L43" s="167"/>
      <c r="M43" s="167"/>
      <c r="N43" s="167"/>
      <c r="O43" s="167"/>
      <c r="P43" s="167"/>
      <c r="Q43" s="167"/>
      <c r="R43" s="167"/>
      <c r="S43" s="168" t="str">
        <f>S1</f>
        <v>BẢNG CHẤM CÔNG THÁNG 06 NĂM 2015</v>
      </c>
      <c r="T43" s="167"/>
      <c r="U43" s="167"/>
      <c r="V43" s="167"/>
      <c r="W43" s="167"/>
      <c r="X43" s="167"/>
      <c r="Y43" s="167"/>
      <c r="Z43" s="167"/>
      <c r="AA43" s="167"/>
      <c r="AB43" s="167"/>
      <c r="AC43" s="167"/>
      <c r="AD43" s="167"/>
      <c r="AE43" s="167"/>
      <c r="AF43" s="167"/>
      <c r="AG43" s="167"/>
      <c r="AH43" s="167"/>
      <c r="AI43" s="167"/>
      <c r="AJ43" s="167"/>
      <c r="AK43" s="169"/>
      <c r="AL43" s="169"/>
      <c r="AM43" s="390" t="s">
        <v>125</v>
      </c>
      <c r="AN43" s="391"/>
      <c r="AO43" s="391"/>
      <c r="AP43" s="391"/>
      <c r="AQ43" s="391"/>
      <c r="AR43" s="391"/>
      <c r="AS43" s="392"/>
      <c r="AT43" s="170"/>
    </row>
    <row r="44" spans="1:91" s="171" customFormat="1" ht="20.25">
      <c r="A44" s="161" t="str">
        <f>$A$2</f>
        <v>Địa chỉ: Lô A14, đường 4A, KCN Hải Sơn, Đức Hòa, Long An</v>
      </c>
      <c r="B44" s="166"/>
      <c r="C44" s="166"/>
      <c r="D44" s="166"/>
      <c r="E44" s="166"/>
      <c r="F44" s="166"/>
      <c r="G44" s="166"/>
      <c r="H44" s="166"/>
      <c r="I44" s="166"/>
      <c r="J44" s="166"/>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9"/>
      <c r="AL44" s="169"/>
      <c r="AM44" s="172"/>
      <c r="AN44" s="173"/>
      <c r="AO44" s="173"/>
      <c r="AP44" s="173"/>
      <c r="AQ44" s="173"/>
      <c r="AR44" s="173"/>
      <c r="AS44" s="174"/>
      <c r="AT44" s="174"/>
    </row>
    <row r="45" spans="1:91" s="171" customFormat="1" ht="21" customHeight="1">
      <c r="A45" s="161" t="str">
        <f>$A$3</f>
        <v>MST: 1100878093</v>
      </c>
      <c r="B45" s="175"/>
      <c r="C45" s="175"/>
      <c r="D45" s="176"/>
      <c r="E45" s="176"/>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9"/>
      <c r="AL45" s="169"/>
      <c r="AM45" s="172"/>
      <c r="AN45" s="170"/>
      <c r="AO45" s="170"/>
      <c r="AP45" s="170"/>
      <c r="AQ45" s="170"/>
      <c r="AR45" s="170"/>
      <c r="AS45" s="177"/>
      <c r="AT45" s="177"/>
    </row>
    <row r="46" spans="1:91" s="171" customFormat="1" ht="14.25" customHeight="1">
      <c r="A46" s="178"/>
      <c r="B46" s="178"/>
      <c r="C46" s="179"/>
      <c r="D46" s="180"/>
      <c r="E46" s="181">
        <f>$E$4</f>
        <v>42156</v>
      </c>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3"/>
      <c r="AI46" s="183"/>
      <c r="AJ46" s="183"/>
      <c r="AK46" s="178"/>
      <c r="AL46" s="178"/>
      <c r="AM46" s="184"/>
      <c r="AN46" s="178"/>
      <c r="AO46" s="178"/>
      <c r="AP46" s="178"/>
      <c r="AQ46" s="178"/>
      <c r="AR46" s="178"/>
      <c r="AS46" s="178"/>
      <c r="AT46" s="185"/>
    </row>
    <row r="47" spans="1:91" s="187" customFormat="1" ht="18.75" customHeight="1">
      <c r="A47" s="393" t="s">
        <v>29</v>
      </c>
      <c r="B47" s="393" t="s">
        <v>3</v>
      </c>
      <c r="C47" s="393" t="s">
        <v>1</v>
      </c>
      <c r="D47" s="414" t="s">
        <v>30</v>
      </c>
      <c r="E47" s="393" t="s">
        <v>31</v>
      </c>
      <c r="F47" s="186">
        <f>+E46</f>
        <v>42156</v>
      </c>
      <c r="G47" s="186">
        <f t="shared" ref="G47:AI47" si="14">F47+1</f>
        <v>42157</v>
      </c>
      <c r="H47" s="186">
        <f t="shared" si="14"/>
        <v>42158</v>
      </c>
      <c r="I47" s="186">
        <f t="shared" si="14"/>
        <v>42159</v>
      </c>
      <c r="J47" s="186">
        <f t="shared" si="14"/>
        <v>42160</v>
      </c>
      <c r="K47" s="186">
        <f t="shared" si="14"/>
        <v>42161</v>
      </c>
      <c r="L47" s="186">
        <f t="shared" si="14"/>
        <v>42162</v>
      </c>
      <c r="M47" s="186">
        <f t="shared" si="14"/>
        <v>42163</v>
      </c>
      <c r="N47" s="186">
        <f t="shared" si="14"/>
        <v>42164</v>
      </c>
      <c r="O47" s="186">
        <f t="shared" si="14"/>
        <v>42165</v>
      </c>
      <c r="P47" s="186">
        <f t="shared" si="14"/>
        <v>42166</v>
      </c>
      <c r="Q47" s="186">
        <f t="shared" si="14"/>
        <v>42167</v>
      </c>
      <c r="R47" s="186">
        <f t="shared" si="14"/>
        <v>42168</v>
      </c>
      <c r="S47" s="186">
        <f t="shared" si="14"/>
        <v>42169</v>
      </c>
      <c r="T47" s="186">
        <f t="shared" si="14"/>
        <v>42170</v>
      </c>
      <c r="U47" s="186">
        <f t="shared" si="14"/>
        <v>42171</v>
      </c>
      <c r="V47" s="186">
        <f t="shared" si="14"/>
        <v>42172</v>
      </c>
      <c r="W47" s="186">
        <f t="shared" si="14"/>
        <v>42173</v>
      </c>
      <c r="X47" s="186">
        <f t="shared" si="14"/>
        <v>42174</v>
      </c>
      <c r="Y47" s="186">
        <f t="shared" si="14"/>
        <v>42175</v>
      </c>
      <c r="Z47" s="186">
        <f t="shared" si="14"/>
        <v>42176</v>
      </c>
      <c r="AA47" s="186">
        <f t="shared" si="14"/>
        <v>42177</v>
      </c>
      <c r="AB47" s="186">
        <f t="shared" si="14"/>
        <v>42178</v>
      </c>
      <c r="AC47" s="186">
        <f t="shared" si="14"/>
        <v>42179</v>
      </c>
      <c r="AD47" s="186">
        <f t="shared" si="14"/>
        <v>42180</v>
      </c>
      <c r="AE47" s="186">
        <f t="shared" si="14"/>
        <v>42181</v>
      </c>
      <c r="AF47" s="186">
        <f t="shared" si="14"/>
        <v>42182</v>
      </c>
      <c r="AG47" s="186">
        <f t="shared" si="14"/>
        <v>42183</v>
      </c>
      <c r="AH47" s="186">
        <f>AG47+1</f>
        <v>42184</v>
      </c>
      <c r="AI47" s="186">
        <f t="shared" si="14"/>
        <v>42185</v>
      </c>
      <c r="AJ47" s="186"/>
      <c r="AK47" s="416" t="s">
        <v>15</v>
      </c>
      <c r="AL47" s="417"/>
      <c r="AM47" s="418"/>
      <c r="AN47" s="419" t="s">
        <v>47</v>
      </c>
      <c r="AO47" s="419" t="s">
        <v>43</v>
      </c>
      <c r="AP47" s="419" t="s">
        <v>44</v>
      </c>
      <c r="AQ47" s="419" t="s">
        <v>45</v>
      </c>
      <c r="AR47" s="419" t="s">
        <v>46</v>
      </c>
      <c r="AS47" s="414" t="s">
        <v>0</v>
      </c>
      <c r="AT47" s="421"/>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57.75" customHeight="1">
      <c r="A48" s="394"/>
      <c r="B48" s="394"/>
      <c r="C48" s="394"/>
      <c r="D48" s="394"/>
      <c r="E48" s="415"/>
      <c r="F48" s="188" t="str">
        <f>CHOOSE(WEEKDAY(F47),"C.Nhật","T.Hai","T.Ba","T.Tư","T.Năm","T.Sáu","T.Bảy")</f>
        <v>T.Hai</v>
      </c>
      <c r="G48" s="188" t="str">
        <f t="shared" ref="G48:AI48" si="15">CHOOSE(WEEKDAY(G47),"C.Nhật","T.Hai","T.Ba","T.Tư","T.Năm","T.Sáu","T.Bảy")</f>
        <v>T.Ba</v>
      </c>
      <c r="H48" s="188" t="str">
        <f t="shared" si="15"/>
        <v>T.Tư</v>
      </c>
      <c r="I48" s="188" t="str">
        <f t="shared" si="15"/>
        <v>T.Năm</v>
      </c>
      <c r="J48" s="188" t="str">
        <f t="shared" si="15"/>
        <v>T.Sáu</v>
      </c>
      <c r="K48" s="188" t="str">
        <f t="shared" si="15"/>
        <v>T.Bảy</v>
      </c>
      <c r="L48" s="188" t="str">
        <f t="shared" si="15"/>
        <v>C.Nhật</v>
      </c>
      <c r="M48" s="188" t="str">
        <f t="shared" si="15"/>
        <v>T.Hai</v>
      </c>
      <c r="N48" s="188" t="str">
        <f t="shared" si="15"/>
        <v>T.Ba</v>
      </c>
      <c r="O48" s="188" t="str">
        <f t="shared" si="15"/>
        <v>T.Tư</v>
      </c>
      <c r="P48" s="188" t="str">
        <f t="shared" si="15"/>
        <v>T.Năm</v>
      </c>
      <c r="Q48" s="188" t="str">
        <f t="shared" si="15"/>
        <v>T.Sáu</v>
      </c>
      <c r="R48" s="188" t="str">
        <f t="shared" si="15"/>
        <v>T.Bảy</v>
      </c>
      <c r="S48" s="188" t="str">
        <f t="shared" si="15"/>
        <v>C.Nhật</v>
      </c>
      <c r="T48" s="188" t="str">
        <f t="shared" si="15"/>
        <v>T.Hai</v>
      </c>
      <c r="U48" s="188" t="str">
        <f t="shared" si="15"/>
        <v>T.Ba</v>
      </c>
      <c r="V48" s="188" t="str">
        <f t="shared" si="15"/>
        <v>T.Tư</v>
      </c>
      <c r="W48" s="188" t="str">
        <f t="shared" si="15"/>
        <v>T.Năm</v>
      </c>
      <c r="X48" s="188" t="str">
        <f t="shared" si="15"/>
        <v>T.Sáu</v>
      </c>
      <c r="Y48" s="188" t="str">
        <f t="shared" si="15"/>
        <v>T.Bảy</v>
      </c>
      <c r="Z48" s="188" t="str">
        <f t="shared" si="15"/>
        <v>C.Nhật</v>
      </c>
      <c r="AA48" s="188" t="str">
        <f t="shared" si="15"/>
        <v>T.Hai</v>
      </c>
      <c r="AB48" s="188" t="str">
        <f t="shared" si="15"/>
        <v>T.Ba</v>
      </c>
      <c r="AC48" s="188" t="str">
        <f t="shared" si="15"/>
        <v>T.Tư</v>
      </c>
      <c r="AD48" s="188" t="str">
        <f t="shared" si="15"/>
        <v>T.Năm</v>
      </c>
      <c r="AE48" s="188" t="str">
        <f t="shared" si="15"/>
        <v>T.Sáu</v>
      </c>
      <c r="AF48" s="188" t="str">
        <f t="shared" si="15"/>
        <v>T.Bảy</v>
      </c>
      <c r="AG48" s="188" t="str">
        <f t="shared" si="15"/>
        <v>C.Nhật</v>
      </c>
      <c r="AH48" s="188" t="str">
        <f t="shared" si="15"/>
        <v>T.Hai</v>
      </c>
      <c r="AI48" s="188" t="str">
        <f t="shared" si="15"/>
        <v>T.Ba</v>
      </c>
      <c r="AJ48" s="188"/>
      <c r="AK48" s="189" t="s">
        <v>16</v>
      </c>
      <c r="AL48" s="189" t="s">
        <v>32</v>
      </c>
      <c r="AM48" s="190" t="s">
        <v>17</v>
      </c>
      <c r="AN48" s="420"/>
      <c r="AO48" s="420"/>
      <c r="AP48" s="420"/>
      <c r="AQ48" s="420"/>
      <c r="AR48" s="420"/>
      <c r="AS48" s="394"/>
      <c r="AT48" s="421"/>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2.75" customHeight="1">
      <c r="A49" s="191">
        <v>1</v>
      </c>
      <c r="B49" s="191">
        <v>2</v>
      </c>
      <c r="C49" s="191">
        <v>3</v>
      </c>
      <c r="D49" s="191">
        <v>4</v>
      </c>
      <c r="E49" s="191">
        <v>5</v>
      </c>
      <c r="F49" s="191">
        <v>6</v>
      </c>
      <c r="G49" s="191">
        <v>7</v>
      </c>
      <c r="H49" s="191">
        <v>8</v>
      </c>
      <c r="I49" s="191">
        <v>9</v>
      </c>
      <c r="J49" s="191">
        <v>10</v>
      </c>
      <c r="K49" s="191">
        <v>11</v>
      </c>
      <c r="L49" s="191">
        <v>12</v>
      </c>
      <c r="M49" s="191">
        <v>13</v>
      </c>
      <c r="N49" s="191">
        <v>14</v>
      </c>
      <c r="O49" s="191">
        <v>15</v>
      </c>
      <c r="P49" s="191">
        <v>16</v>
      </c>
      <c r="Q49" s="191">
        <v>17</v>
      </c>
      <c r="R49" s="191">
        <v>18</v>
      </c>
      <c r="S49" s="191">
        <v>19</v>
      </c>
      <c r="T49" s="191">
        <v>20</v>
      </c>
      <c r="U49" s="191">
        <v>21</v>
      </c>
      <c r="V49" s="191">
        <v>22</v>
      </c>
      <c r="W49" s="191">
        <v>23</v>
      </c>
      <c r="X49" s="191">
        <v>24</v>
      </c>
      <c r="Y49" s="191">
        <v>25</v>
      </c>
      <c r="Z49" s="191">
        <v>26</v>
      </c>
      <c r="AA49" s="191">
        <v>27</v>
      </c>
      <c r="AB49" s="191">
        <v>28</v>
      </c>
      <c r="AC49" s="191">
        <v>29</v>
      </c>
      <c r="AD49" s="191">
        <v>30</v>
      </c>
      <c r="AE49" s="191">
        <v>31</v>
      </c>
      <c r="AF49" s="191">
        <v>32</v>
      </c>
      <c r="AG49" s="191">
        <v>33</v>
      </c>
      <c r="AH49" s="191">
        <v>34</v>
      </c>
      <c r="AI49" s="191">
        <v>35</v>
      </c>
      <c r="AJ49" s="191"/>
      <c r="AK49" s="191">
        <v>37</v>
      </c>
      <c r="AL49" s="191">
        <v>38</v>
      </c>
      <c r="AM49" s="191">
        <v>39</v>
      </c>
      <c r="AN49" s="191">
        <v>40</v>
      </c>
      <c r="AO49" s="191">
        <v>41</v>
      </c>
      <c r="AP49" s="191">
        <v>42</v>
      </c>
      <c r="AQ49" s="191">
        <v>43</v>
      </c>
      <c r="AR49" s="191">
        <v>44</v>
      </c>
      <c r="AS49" s="191">
        <v>45</v>
      </c>
      <c r="AT49" s="296"/>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v>1</v>
      </c>
      <c r="B50" s="388" t="s">
        <v>78</v>
      </c>
      <c r="C50" s="374" t="str">
        <f>VLOOKUP(B50,DS,2,0)</f>
        <v>Nguyễn Thiện Duy</v>
      </c>
      <c r="D50" s="376" t="str">
        <f>VLOOKUP(B50,DS,3,0)</f>
        <v>Giám đốc</v>
      </c>
      <c r="E50" s="79" t="s">
        <v>33</v>
      </c>
      <c r="F50" s="193">
        <v>8</v>
      </c>
      <c r="G50" s="193">
        <v>8</v>
      </c>
      <c r="H50" s="193">
        <v>8</v>
      </c>
      <c r="I50" s="193">
        <v>8</v>
      </c>
      <c r="J50" s="193">
        <v>8</v>
      </c>
      <c r="K50" s="193">
        <v>8</v>
      </c>
      <c r="L50" s="193"/>
      <c r="M50" s="193">
        <v>8</v>
      </c>
      <c r="N50" s="193">
        <v>8</v>
      </c>
      <c r="O50" s="193">
        <v>8</v>
      </c>
      <c r="P50" s="193">
        <v>8</v>
      </c>
      <c r="Q50" s="193">
        <v>8</v>
      </c>
      <c r="R50" s="193">
        <v>8</v>
      </c>
      <c r="S50" s="193"/>
      <c r="T50" s="193">
        <v>8</v>
      </c>
      <c r="U50" s="193">
        <v>8</v>
      </c>
      <c r="V50" s="193">
        <v>8</v>
      </c>
      <c r="W50" s="193">
        <v>8</v>
      </c>
      <c r="X50" s="193">
        <v>8</v>
      </c>
      <c r="Y50" s="193">
        <v>8</v>
      </c>
      <c r="Z50" s="193"/>
      <c r="AA50" s="193">
        <v>8</v>
      </c>
      <c r="AB50" s="193">
        <v>8</v>
      </c>
      <c r="AC50" s="193">
        <v>8</v>
      </c>
      <c r="AD50" s="193">
        <v>8</v>
      </c>
      <c r="AE50" s="193">
        <v>8</v>
      </c>
      <c r="AF50" s="193">
        <v>8</v>
      </c>
      <c r="AG50" s="193"/>
      <c r="AH50" s="193">
        <v>8</v>
      </c>
      <c r="AI50" s="193">
        <v>8</v>
      </c>
      <c r="AJ50" s="193"/>
      <c r="AK50" s="378">
        <f>((SUM(F50:AJ50))/8)-(SUMIF($F$6:$AJ$6,"C.Nhật",F50:AJ50)/8)</f>
        <v>26</v>
      </c>
      <c r="AL50" s="378">
        <f>SUM(F51:AJ51)/8*1.5</f>
        <v>0</v>
      </c>
      <c r="AM50" s="380">
        <f>SUMIF($F$6:$AJ$6,"C.Nhật",$F50:$AJ51)/8*2</f>
        <v>0</v>
      </c>
      <c r="AN50" s="382">
        <f t="shared" ref="AN50:AN62" si="16">SUM(AK50:AM51)</f>
        <v>26</v>
      </c>
      <c r="AO50" s="404">
        <v>0</v>
      </c>
      <c r="AP50" s="398"/>
      <c r="AQ50" s="398"/>
      <c r="AR50" s="398"/>
      <c r="AS50" s="396"/>
      <c r="AT50" s="296"/>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c r="AH51" s="194"/>
      <c r="AI51" s="194"/>
      <c r="AJ51" s="194"/>
      <c r="AK51" s="379"/>
      <c r="AL51" s="379"/>
      <c r="AM51" s="381"/>
      <c r="AN51" s="383"/>
      <c r="AO51" s="405"/>
      <c r="AP51" s="399"/>
      <c r="AQ51" s="399"/>
      <c r="AR51" s="399"/>
      <c r="AS51" s="397"/>
      <c r="AT51" s="296"/>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A50+1</f>
        <v>2</v>
      </c>
      <c r="B52" s="388" t="s">
        <v>80</v>
      </c>
      <c r="C52" s="374" t="str">
        <f>VLOOKUP(B52,DS,2,0)</f>
        <v>Nguyễn Văn Sẽ</v>
      </c>
      <c r="D52" s="376" t="str">
        <f>VLOOKUP(B52,DS,3,0)</f>
        <v>Kỹ Thuật</v>
      </c>
      <c r="E52" s="79" t="s">
        <v>33</v>
      </c>
      <c r="F52" s="193">
        <v>8</v>
      </c>
      <c r="G52" s="193">
        <v>8</v>
      </c>
      <c r="H52" s="193">
        <v>8</v>
      </c>
      <c r="I52" s="193">
        <v>8</v>
      </c>
      <c r="J52" s="193">
        <v>8</v>
      </c>
      <c r="K52" s="193">
        <v>8</v>
      </c>
      <c r="L52" s="193"/>
      <c r="M52" s="193">
        <v>8</v>
      </c>
      <c r="N52" s="193">
        <v>8</v>
      </c>
      <c r="O52" s="193">
        <v>8</v>
      </c>
      <c r="P52" s="193">
        <v>8</v>
      </c>
      <c r="Q52" s="193">
        <v>8</v>
      </c>
      <c r="R52" s="193">
        <v>8</v>
      </c>
      <c r="S52" s="193"/>
      <c r="T52" s="193">
        <v>8</v>
      </c>
      <c r="U52" s="193">
        <v>8</v>
      </c>
      <c r="V52" s="193">
        <v>8</v>
      </c>
      <c r="W52" s="193">
        <v>8</v>
      </c>
      <c r="X52" s="193">
        <v>8</v>
      </c>
      <c r="Y52" s="193">
        <v>8</v>
      </c>
      <c r="Z52" s="193"/>
      <c r="AA52" s="193">
        <v>8</v>
      </c>
      <c r="AB52" s="193">
        <v>8</v>
      </c>
      <c r="AC52" s="193">
        <v>8</v>
      </c>
      <c r="AD52" s="193">
        <v>8</v>
      </c>
      <c r="AE52" s="193">
        <v>8</v>
      </c>
      <c r="AF52" s="193">
        <v>8</v>
      </c>
      <c r="AG52" s="193"/>
      <c r="AH52" s="193">
        <v>8</v>
      </c>
      <c r="AI52" s="193">
        <v>8</v>
      </c>
      <c r="AJ52" s="193"/>
      <c r="AK52" s="378">
        <f t="shared" ref="AK52" si="17">((SUM(F52:AJ52))/8)-(SUMIF($F$6:$AJ$6,"C.Nhật",F52:AJ52)/8)</f>
        <v>26</v>
      </c>
      <c r="AL52" s="378">
        <f t="shared" ref="AL52" si="18">SUM(F53:AJ53)/8*1.5</f>
        <v>0</v>
      </c>
      <c r="AM52" s="380">
        <f t="shared" ref="AM52" si="19">SUMIF($F$6:$AJ$6,"C.Nhật",$F52:$AJ53)/8*2</f>
        <v>0</v>
      </c>
      <c r="AN52" s="382">
        <f t="shared" si="16"/>
        <v>26</v>
      </c>
      <c r="AO52" s="404">
        <v>0</v>
      </c>
      <c r="AP52" s="398"/>
      <c r="AQ52" s="398"/>
      <c r="AR52" s="398"/>
      <c r="AS52" s="396"/>
      <c r="AT52" s="296"/>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296"/>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 t="shared" ref="A54" si="20">A52+1</f>
        <v>3</v>
      </c>
      <c r="B54" s="388" t="s">
        <v>82</v>
      </c>
      <c r="C54" s="374" t="str">
        <f>VLOOKUP(B54,DS,2,0)</f>
        <v>Võ Uyên Phương</v>
      </c>
      <c r="D54" s="376" t="str">
        <f>VLOOKUP(B54,DS,3,0)</f>
        <v>LĐ- TL</v>
      </c>
      <c r="E54" s="79" t="s">
        <v>33</v>
      </c>
      <c r="F54" s="193">
        <v>8</v>
      </c>
      <c r="G54" s="193">
        <v>8</v>
      </c>
      <c r="H54" s="193">
        <v>8</v>
      </c>
      <c r="I54" s="193">
        <v>8</v>
      </c>
      <c r="J54" s="193">
        <v>8</v>
      </c>
      <c r="K54" s="193">
        <v>8</v>
      </c>
      <c r="L54" s="193"/>
      <c r="M54" s="193">
        <v>8</v>
      </c>
      <c r="N54" s="193">
        <v>8</v>
      </c>
      <c r="O54" s="193">
        <v>8</v>
      </c>
      <c r="P54" s="193">
        <v>8</v>
      </c>
      <c r="Q54" s="193">
        <v>8</v>
      </c>
      <c r="R54" s="193">
        <v>8</v>
      </c>
      <c r="S54" s="193"/>
      <c r="T54" s="193">
        <v>8</v>
      </c>
      <c r="U54" s="193">
        <v>8</v>
      </c>
      <c r="V54" s="193">
        <v>8</v>
      </c>
      <c r="W54" s="193">
        <v>8</v>
      </c>
      <c r="X54" s="193">
        <v>8</v>
      </c>
      <c r="Y54" s="193">
        <v>8</v>
      </c>
      <c r="Z54" s="193"/>
      <c r="AA54" s="193">
        <v>8</v>
      </c>
      <c r="AB54" s="193">
        <v>8</v>
      </c>
      <c r="AC54" s="193">
        <v>8</v>
      </c>
      <c r="AD54" s="193">
        <v>8</v>
      </c>
      <c r="AE54" s="193">
        <v>8</v>
      </c>
      <c r="AF54" s="193">
        <v>8</v>
      </c>
      <c r="AG54" s="193"/>
      <c r="AH54" s="193">
        <v>8</v>
      </c>
      <c r="AI54" s="193">
        <v>8</v>
      </c>
      <c r="AJ54" s="193"/>
      <c r="AK54" s="378">
        <f t="shared" ref="AK54" si="21">((SUM(F54:AJ54))/8)-(SUMIF($F$6:$AJ$6,"C.Nhật",F54:AJ54)/8)</f>
        <v>26</v>
      </c>
      <c r="AL54" s="378">
        <f t="shared" ref="AL54" si="22">SUM(F55:AJ55)/8*1.5</f>
        <v>0</v>
      </c>
      <c r="AM54" s="380">
        <f t="shared" ref="AM54" si="23">SUMIF($F$6:$AJ$6,"C.Nhật",$F54:$AJ55)/8*2</f>
        <v>0</v>
      </c>
      <c r="AN54" s="382">
        <f t="shared" si="16"/>
        <v>26</v>
      </c>
      <c r="AO54" s="404">
        <v>0</v>
      </c>
      <c r="AP54" s="398"/>
      <c r="AQ54" s="398"/>
      <c r="AR54" s="398"/>
      <c r="AS54" s="396"/>
      <c r="AT54" s="296"/>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296"/>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 t="shared" ref="A56" si="24">A54+1</f>
        <v>4</v>
      </c>
      <c r="B56" s="388" t="s">
        <v>85</v>
      </c>
      <c r="C56" s="374" t="str">
        <f>VLOOKUP(B56,DS,2,0)</f>
        <v>Lê Nguyễn Huy Cường</v>
      </c>
      <c r="D56" s="376" t="str">
        <f>VLOOKUP(B56,DS,3,0)</f>
        <v>XNK</v>
      </c>
      <c r="E56" s="79" t="s">
        <v>33</v>
      </c>
      <c r="F56" s="193">
        <v>8</v>
      </c>
      <c r="G56" s="193">
        <v>8</v>
      </c>
      <c r="H56" s="193">
        <v>8</v>
      </c>
      <c r="I56" s="193">
        <v>8</v>
      </c>
      <c r="J56" s="193">
        <v>8</v>
      </c>
      <c r="K56" s="193">
        <v>8</v>
      </c>
      <c r="L56" s="193"/>
      <c r="M56" s="193">
        <v>8</v>
      </c>
      <c r="N56" s="193">
        <v>8</v>
      </c>
      <c r="O56" s="193">
        <v>8</v>
      </c>
      <c r="P56" s="193">
        <v>8</v>
      </c>
      <c r="Q56" s="193">
        <v>8</v>
      </c>
      <c r="R56" s="193">
        <v>8</v>
      </c>
      <c r="S56" s="193"/>
      <c r="T56" s="193">
        <v>8</v>
      </c>
      <c r="U56" s="193">
        <v>8</v>
      </c>
      <c r="V56" s="193">
        <v>8</v>
      </c>
      <c r="W56" s="193">
        <v>8</v>
      </c>
      <c r="X56" s="193">
        <v>8</v>
      </c>
      <c r="Y56" s="193">
        <v>8</v>
      </c>
      <c r="Z56" s="193"/>
      <c r="AA56" s="193">
        <v>8</v>
      </c>
      <c r="AB56" s="193">
        <v>8</v>
      </c>
      <c r="AC56" s="193">
        <v>8</v>
      </c>
      <c r="AD56" s="193">
        <v>8</v>
      </c>
      <c r="AE56" s="193">
        <v>8</v>
      </c>
      <c r="AF56" s="193">
        <v>8</v>
      </c>
      <c r="AG56" s="193"/>
      <c r="AH56" s="193">
        <v>8</v>
      </c>
      <c r="AI56" s="193">
        <v>8</v>
      </c>
      <c r="AJ56" s="193"/>
      <c r="AK56" s="378">
        <f t="shared" ref="AK56" si="25">((SUM(F56:AJ56))/8)-(SUMIF($F$6:$AJ$6,"C.Nhật",F56:AJ56)/8)</f>
        <v>26</v>
      </c>
      <c r="AL56" s="378">
        <f t="shared" ref="AL56" si="26">SUM(F57:AJ57)/8*1.5</f>
        <v>0</v>
      </c>
      <c r="AM56" s="380">
        <f t="shared" ref="AM56" si="27">SUMIF($F$6:$AJ$6,"C.Nhật",$F56:$AJ57)/8*2</f>
        <v>0</v>
      </c>
      <c r="AN56" s="382">
        <f t="shared" si="16"/>
        <v>26</v>
      </c>
      <c r="AO56" s="404">
        <v>0</v>
      </c>
      <c r="AP56" s="398"/>
      <c r="AQ56" s="398"/>
      <c r="AR56" s="398"/>
      <c r="AS56" s="396"/>
      <c r="AT56" s="296"/>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296"/>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 t="shared" ref="A58" si="28">A56+1</f>
        <v>5</v>
      </c>
      <c r="B58" s="388" t="s">
        <v>88</v>
      </c>
      <c r="C58" s="374" t="str">
        <f>VLOOKUP(B58,DS,2,0)</f>
        <v>Nguyễn Văn Bé Tư</v>
      </c>
      <c r="D58" s="376" t="str">
        <f>VLOOKUP(B58,DS,3,0)</f>
        <v>Tài xế</v>
      </c>
      <c r="E58" s="79" t="s">
        <v>33</v>
      </c>
      <c r="F58" s="193">
        <v>8</v>
      </c>
      <c r="G58" s="193">
        <v>8</v>
      </c>
      <c r="H58" s="193">
        <v>8</v>
      </c>
      <c r="I58" s="193">
        <v>8</v>
      </c>
      <c r="J58" s="193">
        <v>8</v>
      </c>
      <c r="K58" s="193">
        <v>8</v>
      </c>
      <c r="L58" s="193"/>
      <c r="M58" s="193">
        <v>8</v>
      </c>
      <c r="N58" s="193">
        <v>8</v>
      </c>
      <c r="O58" s="193">
        <v>8</v>
      </c>
      <c r="P58" s="193">
        <v>8</v>
      </c>
      <c r="Q58" s="193">
        <v>8</v>
      </c>
      <c r="R58" s="193">
        <v>8</v>
      </c>
      <c r="S58" s="193"/>
      <c r="T58" s="193">
        <v>8</v>
      </c>
      <c r="U58" s="193">
        <v>8</v>
      </c>
      <c r="V58" s="193">
        <v>8</v>
      </c>
      <c r="W58" s="193">
        <v>8</v>
      </c>
      <c r="X58" s="193">
        <v>8</v>
      </c>
      <c r="Y58" s="193">
        <v>8</v>
      </c>
      <c r="Z58" s="193"/>
      <c r="AA58" s="193">
        <v>8</v>
      </c>
      <c r="AB58" s="193">
        <v>8</v>
      </c>
      <c r="AC58" s="193">
        <v>8</v>
      </c>
      <c r="AD58" s="193">
        <v>8</v>
      </c>
      <c r="AE58" s="193">
        <v>8</v>
      </c>
      <c r="AF58" s="193">
        <v>8</v>
      </c>
      <c r="AG58" s="193"/>
      <c r="AH58" s="193">
        <v>8</v>
      </c>
      <c r="AI58" s="193">
        <v>8</v>
      </c>
      <c r="AJ58" s="193"/>
      <c r="AK58" s="378">
        <f t="shared" ref="AK58" si="29">((SUM(F58:AJ58))/8)-(SUMIF($F$6:$AJ$6,"C.Nhật",F58:AJ58)/8)</f>
        <v>26</v>
      </c>
      <c r="AL58" s="378">
        <f t="shared" ref="AL58" si="30">SUM(F59:AJ59)/8*1.5</f>
        <v>0</v>
      </c>
      <c r="AM58" s="380">
        <f t="shared" ref="AM58" si="31">SUMIF($F$6:$AJ$6,"C.Nhật",$F58:$AJ59)/8*2</f>
        <v>0</v>
      </c>
      <c r="AN58" s="382">
        <f t="shared" si="16"/>
        <v>26</v>
      </c>
      <c r="AO58" s="404">
        <v>0</v>
      </c>
      <c r="AP58" s="398"/>
      <c r="AQ58" s="398"/>
      <c r="AR58" s="398"/>
      <c r="AS58" s="396"/>
      <c r="AT58" s="296"/>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296"/>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32">A58+1</f>
        <v>6</v>
      </c>
      <c r="B60" s="388" t="s">
        <v>89</v>
      </c>
      <c r="C60" s="374" t="str">
        <f>VLOOKUP(B60,DS,2,0)</f>
        <v>Dương Thanh Tuấn</v>
      </c>
      <c r="D60" s="376" t="str">
        <f>VLOOKUP(B60,DS,3,0)</f>
        <v>Nhân sự</v>
      </c>
      <c r="E60" s="79" t="s">
        <v>33</v>
      </c>
      <c r="F60" s="193">
        <v>8</v>
      </c>
      <c r="G60" s="193">
        <v>8</v>
      </c>
      <c r="H60" s="193">
        <v>8</v>
      </c>
      <c r="I60" s="193">
        <v>8</v>
      </c>
      <c r="J60" s="193">
        <v>8</v>
      </c>
      <c r="K60" s="193">
        <v>8</v>
      </c>
      <c r="L60" s="193"/>
      <c r="M60" s="193">
        <v>8</v>
      </c>
      <c r="N60" s="193">
        <v>8</v>
      </c>
      <c r="O60" s="193">
        <v>8</v>
      </c>
      <c r="P60" s="193">
        <v>8</v>
      </c>
      <c r="Q60" s="193">
        <v>8</v>
      </c>
      <c r="R60" s="193">
        <v>8</v>
      </c>
      <c r="S60" s="193"/>
      <c r="T60" s="193">
        <v>8</v>
      </c>
      <c r="U60" s="193">
        <v>8</v>
      </c>
      <c r="V60" s="193">
        <v>8</v>
      </c>
      <c r="W60" s="193">
        <v>8</v>
      </c>
      <c r="X60" s="193">
        <v>8</v>
      </c>
      <c r="Y60" s="193">
        <v>8</v>
      </c>
      <c r="Z60" s="193"/>
      <c r="AA60" s="193">
        <v>8</v>
      </c>
      <c r="AB60" s="193">
        <v>8</v>
      </c>
      <c r="AC60" s="193">
        <v>8</v>
      </c>
      <c r="AD60" s="193">
        <v>8</v>
      </c>
      <c r="AE60" s="193">
        <v>8</v>
      </c>
      <c r="AF60" s="193">
        <v>8</v>
      </c>
      <c r="AG60" s="193"/>
      <c r="AH60" s="193">
        <v>8</v>
      </c>
      <c r="AI60" s="193">
        <v>8</v>
      </c>
      <c r="AJ60" s="193"/>
      <c r="AK60" s="378">
        <f t="shared" ref="AK60" si="33">((SUM(F60:AJ60))/8)-(SUMIF($F$6:$AJ$6,"C.Nhật",F60:AJ60)/8)</f>
        <v>26</v>
      </c>
      <c r="AL60" s="378">
        <f t="shared" ref="AL60" si="34">SUM(F61:AJ61)/8*1.5</f>
        <v>0</v>
      </c>
      <c r="AM60" s="380">
        <f t="shared" ref="AM60:AM62" si="35">SUMIF($F$6:$AJ$6,"C.Nhật",$F60:$AJ61)/8*2</f>
        <v>0</v>
      </c>
      <c r="AN60" s="382">
        <f t="shared" ref="AN60:AN61" si="36">SUM(AK60:AM61)</f>
        <v>26</v>
      </c>
      <c r="AO60" s="404">
        <v>0</v>
      </c>
      <c r="AP60" s="398"/>
      <c r="AQ60" s="398"/>
      <c r="AR60" s="398"/>
      <c r="AS60" s="396"/>
      <c r="AT60" s="354"/>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354"/>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37">A60+1</f>
        <v>7</v>
      </c>
      <c r="B62" s="388" t="s">
        <v>92</v>
      </c>
      <c r="C62" s="374" t="str">
        <f>VLOOKUP(B62,DS,2,0)</f>
        <v>Trần Văn Đoạn</v>
      </c>
      <c r="D62" s="376" t="str">
        <f>VLOOKUP(B62,DS,3,0)</f>
        <v>Tài xế</v>
      </c>
      <c r="E62" s="79" t="s">
        <v>33</v>
      </c>
      <c r="F62" s="193">
        <v>8</v>
      </c>
      <c r="G62" s="193">
        <v>8</v>
      </c>
      <c r="H62" s="193">
        <v>8</v>
      </c>
      <c r="I62" s="193">
        <v>8</v>
      </c>
      <c r="J62" s="193">
        <v>8</v>
      </c>
      <c r="K62" s="193">
        <v>8</v>
      </c>
      <c r="L62" s="193"/>
      <c r="M62" s="193">
        <v>8</v>
      </c>
      <c r="N62" s="193">
        <v>8</v>
      </c>
      <c r="O62" s="193">
        <v>8</v>
      </c>
      <c r="P62" s="193">
        <v>8</v>
      </c>
      <c r="Q62" s="193">
        <v>8</v>
      </c>
      <c r="R62" s="193">
        <v>8</v>
      </c>
      <c r="S62" s="193"/>
      <c r="T62" s="193">
        <v>8</v>
      </c>
      <c r="U62" s="193">
        <v>8</v>
      </c>
      <c r="V62" s="193">
        <v>8</v>
      </c>
      <c r="W62" s="193">
        <v>8</v>
      </c>
      <c r="X62" s="193">
        <v>8</v>
      </c>
      <c r="Y62" s="193">
        <v>8</v>
      </c>
      <c r="Z62" s="193"/>
      <c r="AA62" s="193">
        <v>8</v>
      </c>
      <c r="AB62" s="193">
        <v>8</v>
      </c>
      <c r="AC62" s="193">
        <v>8</v>
      </c>
      <c r="AD62" s="193">
        <v>8</v>
      </c>
      <c r="AE62" s="193">
        <v>8</v>
      </c>
      <c r="AF62" s="193">
        <v>8</v>
      </c>
      <c r="AG62" s="193"/>
      <c r="AH62" s="193">
        <v>8</v>
      </c>
      <c r="AI62" s="193">
        <v>8</v>
      </c>
      <c r="AJ62" s="193"/>
      <c r="AK62" s="378">
        <f t="shared" ref="AK62" si="38">((SUM(F62:AJ62))/8)-(SUMIF($F$6:$AJ$6,"C.Nhật",F62:AJ62)/8)</f>
        <v>26</v>
      </c>
      <c r="AL62" s="378">
        <f t="shared" ref="AL62" si="39">SUM(F63:AJ63)/8*1.5</f>
        <v>0</v>
      </c>
      <c r="AM62" s="380">
        <f t="shared" si="35"/>
        <v>0</v>
      </c>
      <c r="AN62" s="382">
        <f t="shared" si="16"/>
        <v>26</v>
      </c>
      <c r="AO62" s="404">
        <v>0</v>
      </c>
      <c r="AP62" s="398"/>
      <c r="AQ62" s="398"/>
      <c r="AR62" s="398"/>
      <c r="AS62" s="396"/>
      <c r="AT62" s="296"/>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296"/>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205" customFormat="1" ht="12.75">
      <c r="A64" s="195"/>
      <c r="B64" s="196"/>
      <c r="C64" s="197"/>
      <c r="D64" s="198"/>
      <c r="E64" s="197"/>
      <c r="F64" s="199"/>
      <c r="G64" s="199"/>
      <c r="H64" s="200"/>
      <c r="I64" s="200"/>
      <c r="J64" s="201"/>
      <c r="K64" s="199"/>
      <c r="L64" s="200"/>
      <c r="M64" s="199"/>
      <c r="N64" s="199"/>
      <c r="O64" s="199"/>
      <c r="P64" s="199"/>
      <c r="Q64" s="200"/>
      <c r="R64" s="199"/>
      <c r="S64" s="199"/>
      <c r="T64" s="201"/>
      <c r="U64" s="199"/>
      <c r="V64" s="199"/>
      <c r="W64" s="199"/>
      <c r="X64" s="196"/>
      <c r="Y64" s="199"/>
      <c r="Z64" s="199"/>
      <c r="AA64" s="199"/>
      <c r="AB64" s="199"/>
      <c r="AC64" s="199"/>
      <c r="AD64" s="200"/>
      <c r="AE64" s="199"/>
      <c r="AF64" s="199"/>
      <c r="AG64" s="199"/>
      <c r="AH64" s="199"/>
      <c r="AI64" s="199"/>
      <c r="AJ64" s="199"/>
      <c r="AK64" s="197"/>
      <c r="AL64" s="197"/>
      <c r="AM64" s="202"/>
      <c r="AN64" s="203"/>
      <c r="AO64" s="203"/>
      <c r="AP64" s="203"/>
      <c r="AQ64" s="203"/>
      <c r="AR64" s="203"/>
      <c r="AS64" s="197"/>
      <c r="AT64" s="204"/>
    </row>
    <row r="65" spans="1:46" s="205" customFormat="1" ht="12.75">
      <c r="A65" s="195"/>
      <c r="B65" s="196"/>
      <c r="C65" s="206" t="s">
        <v>14</v>
      </c>
      <c r="D65" s="198"/>
      <c r="E65" s="197"/>
      <c r="F65" s="199"/>
      <c r="G65" s="199"/>
      <c r="H65" s="200"/>
      <c r="I65" s="200"/>
      <c r="J65" s="201"/>
      <c r="K65" s="199"/>
      <c r="L65" s="200"/>
      <c r="M65" s="199"/>
      <c r="N65" s="199"/>
      <c r="O65" s="199"/>
      <c r="P65" s="199"/>
      <c r="Q65" s="200"/>
      <c r="R65" s="199"/>
      <c r="S65" s="199"/>
      <c r="T65" s="201"/>
      <c r="U65" s="199"/>
      <c r="V65" s="199"/>
      <c r="W65" s="199"/>
      <c r="X65" s="196"/>
      <c r="Y65" s="199"/>
      <c r="Z65" s="199"/>
      <c r="AA65" s="199"/>
      <c r="AB65" s="199"/>
      <c r="AC65" s="199"/>
      <c r="AD65" s="200"/>
      <c r="AE65" s="199"/>
      <c r="AF65" s="199"/>
      <c r="AG65" s="199"/>
      <c r="AH65" s="199"/>
      <c r="AI65" s="199"/>
      <c r="AJ65" s="199"/>
      <c r="AK65" s="197"/>
      <c r="AL65" s="197"/>
      <c r="AM65" s="202"/>
      <c r="AN65" s="203"/>
      <c r="AO65" s="203"/>
      <c r="AP65" s="203"/>
      <c r="AQ65" s="203"/>
      <c r="AR65" s="203"/>
      <c r="AS65" s="197"/>
      <c r="AT65" s="204"/>
    </row>
    <row r="66" spans="1:46" s="205" customFormat="1" ht="12.75">
      <c r="A66" s="207"/>
      <c r="B66" s="207"/>
      <c r="C66" s="197"/>
      <c r="D66" s="198"/>
      <c r="E66" s="197"/>
      <c r="F66" s="199"/>
      <c r="G66" s="199"/>
      <c r="H66" s="208"/>
      <c r="I66" s="208"/>
      <c r="J66" s="208"/>
      <c r="K66" s="199"/>
      <c r="L66" s="208"/>
      <c r="M66" s="199"/>
      <c r="N66" s="199"/>
      <c r="O66" s="199"/>
      <c r="P66" s="199"/>
      <c r="Q66" s="199"/>
      <c r="R66" s="199"/>
      <c r="S66" s="199"/>
      <c r="T66" s="199"/>
      <c r="U66" s="199"/>
      <c r="V66" s="199"/>
      <c r="W66" s="199"/>
      <c r="X66" s="199"/>
      <c r="Y66" s="199"/>
      <c r="Z66" s="199"/>
      <c r="AA66" s="199"/>
      <c r="AB66" s="199"/>
      <c r="AC66" s="199"/>
      <c r="AD66" s="208"/>
      <c r="AE66" s="199"/>
      <c r="AF66" s="199"/>
      <c r="AG66" s="199"/>
      <c r="AH66" s="199"/>
      <c r="AI66" s="199"/>
      <c r="AJ66" s="199"/>
      <c r="AK66" s="197"/>
      <c r="AL66" s="197"/>
      <c r="AM66" s="202"/>
      <c r="AN66" s="209"/>
      <c r="AO66" s="209"/>
      <c r="AP66" s="209"/>
      <c r="AQ66" s="209"/>
      <c r="AR66" s="209"/>
      <c r="AS66" s="197"/>
      <c r="AT66" s="204"/>
    </row>
    <row r="67" spans="1:46" s="210" customFormat="1" ht="15" customHeight="1">
      <c r="A67" s="207"/>
      <c r="B67" s="207"/>
      <c r="C67" s="197"/>
      <c r="D67" s="198"/>
      <c r="E67" s="197"/>
      <c r="F67" s="199"/>
      <c r="G67" s="199"/>
      <c r="H67" s="208"/>
      <c r="I67" s="208"/>
      <c r="J67" s="208"/>
      <c r="K67" s="199"/>
      <c r="L67" s="208"/>
      <c r="M67" s="199"/>
      <c r="N67" s="199"/>
      <c r="O67" s="199"/>
      <c r="P67" s="199"/>
      <c r="Q67" s="199"/>
      <c r="R67" s="199"/>
      <c r="S67" s="199"/>
      <c r="T67" s="199"/>
      <c r="U67" s="199"/>
      <c r="V67" s="199"/>
      <c r="W67" s="199"/>
      <c r="X67" s="199"/>
      <c r="Y67" s="199"/>
      <c r="Z67" s="199"/>
      <c r="AA67" s="199"/>
      <c r="AB67" s="199"/>
      <c r="AC67" s="199"/>
      <c r="AD67" s="208"/>
      <c r="AE67" s="199"/>
      <c r="AF67" s="199"/>
      <c r="AG67" s="199"/>
      <c r="AH67" s="199"/>
      <c r="AI67" s="199"/>
      <c r="AJ67" s="199"/>
      <c r="AK67" s="197"/>
      <c r="AL67" s="197"/>
      <c r="AM67" s="202"/>
      <c r="AN67" s="209"/>
      <c r="AO67" s="209"/>
      <c r="AP67" s="209"/>
      <c r="AQ67" s="209"/>
      <c r="AR67" s="209"/>
      <c r="AS67" s="197"/>
      <c r="AT67" s="197"/>
    </row>
    <row r="68" spans="1:46" s="210" customFormat="1" ht="11.2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197"/>
    </row>
    <row r="69" spans="1:46" s="210" customFormat="1" ht="11.25">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46" s="210" customFormat="1" ht="11.25">
      <c r="A70" s="206"/>
      <c r="B70" s="206"/>
      <c r="C70" s="195"/>
      <c r="D70" s="211"/>
      <c r="E70" s="212"/>
      <c r="F70" s="201"/>
      <c r="G70" s="213"/>
      <c r="H70" s="200"/>
      <c r="I70" s="200"/>
      <c r="J70" s="200"/>
      <c r="K70" s="213"/>
      <c r="L70" s="200"/>
      <c r="M70" s="213"/>
      <c r="N70" s="213"/>
      <c r="O70" s="213"/>
      <c r="P70" s="213"/>
      <c r="Q70" s="200"/>
      <c r="R70" s="201"/>
      <c r="S70" s="213"/>
      <c r="T70" s="213"/>
      <c r="U70" s="200"/>
      <c r="V70" s="213"/>
      <c r="W70" s="213"/>
      <c r="X70" s="200"/>
      <c r="Y70" s="213"/>
      <c r="Z70" s="213"/>
      <c r="AA70" s="213"/>
      <c r="AB70" s="213"/>
      <c r="AC70" s="213"/>
      <c r="AD70" s="200"/>
      <c r="AE70" s="213"/>
      <c r="AF70" s="213"/>
      <c r="AG70" s="213"/>
      <c r="AH70" s="213"/>
      <c r="AI70" s="213"/>
      <c r="AJ70" s="213"/>
      <c r="AK70" s="212"/>
      <c r="AM70" s="214"/>
      <c r="AN70" s="206"/>
      <c r="AO70" s="206"/>
      <c r="AP70" s="206"/>
      <c r="AQ70" s="206"/>
      <c r="AR70" s="206"/>
      <c r="AS70" s="195"/>
      <c r="AT70" s="197"/>
    </row>
    <row r="71" spans="1:46" s="210" customFormat="1" ht="12.75">
      <c r="A71" s="171"/>
      <c r="B71" s="171" t="s">
        <v>0</v>
      </c>
      <c r="C71" s="171"/>
      <c r="D71" s="215"/>
      <c r="E71" s="171"/>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7"/>
      <c r="AI71" s="217"/>
      <c r="AJ71" s="217"/>
      <c r="AK71" s="171"/>
      <c r="AL71" s="171"/>
      <c r="AM71" s="218"/>
      <c r="AN71" s="171"/>
      <c r="AO71" s="171"/>
      <c r="AP71" s="171"/>
      <c r="AQ71" s="171"/>
      <c r="AR71" s="171"/>
      <c r="AS71" s="171"/>
      <c r="AT71" s="197"/>
    </row>
    <row r="72" spans="1:46" s="210" customFormat="1" ht="12.75">
      <c r="A72" s="171"/>
      <c r="B72" s="171"/>
      <c r="C72" s="171" t="s">
        <v>48</v>
      </c>
      <c r="D72" s="215"/>
      <c r="E72" s="171"/>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7"/>
      <c r="AI72" s="217"/>
      <c r="AJ72" s="217"/>
      <c r="AK72" s="171"/>
      <c r="AL72" s="171"/>
      <c r="AM72" s="218"/>
      <c r="AN72" s="171"/>
      <c r="AO72" s="171"/>
      <c r="AP72" s="171"/>
      <c r="AQ72" s="171"/>
      <c r="AR72" s="171"/>
      <c r="AS72" s="171"/>
      <c r="AT72" s="195"/>
    </row>
    <row r="73" spans="1:46" s="171" customFormat="1" ht="15" customHeight="1">
      <c r="C73" s="171" t="s">
        <v>49</v>
      </c>
      <c r="D73" s="215"/>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M73" s="218"/>
    </row>
    <row r="74" spans="1:46" s="171" customFormat="1" ht="15" customHeight="1">
      <c r="C74" s="171" t="s">
        <v>50</v>
      </c>
      <c r="D74" s="215"/>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M74" s="218"/>
    </row>
    <row r="75" spans="1:46" s="171" customFormat="1" ht="15" customHeight="1">
      <c r="C75" s="171" t="s">
        <v>51</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46" s="171" customFormat="1" ht="15" customHeight="1">
      <c r="C76" s="171" t="s">
        <v>52</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46" s="171" customFormat="1" ht="15" customHeight="1">
      <c r="C77" s="171" t="s">
        <v>53</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46" s="171" customFormat="1" ht="15" customHeight="1">
      <c r="C78" s="171" t="s">
        <v>54</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46" s="171" customFormat="1" ht="15" customHeight="1">
      <c r="C79" s="171" t="s">
        <v>55</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46" s="171" customFormat="1" ht="15" customHeight="1">
      <c r="C80" s="171" t="s">
        <v>56</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6" spans="1:90" ht="20.25">
      <c r="A86" s="161" t="str">
        <f>$A$1</f>
        <v>Công ty TNHH Hải sản An Lạc</v>
      </c>
      <c r="B86" s="64"/>
      <c r="C86" s="64"/>
      <c r="D86" s="68"/>
      <c r="E86" s="64"/>
      <c r="F86" s="68"/>
      <c r="G86" s="68"/>
      <c r="H86" s="68"/>
      <c r="I86" s="68"/>
      <c r="J86" s="68"/>
      <c r="K86" s="139"/>
      <c r="L86" s="139"/>
      <c r="M86" s="139"/>
      <c r="N86" s="139"/>
      <c r="O86" s="139"/>
      <c r="P86" s="139"/>
      <c r="Q86" s="139"/>
      <c r="R86" s="139"/>
      <c r="S86" s="66" t="str">
        <f>S1</f>
        <v>BẢNG CHẤM CÔNG THÁNG 06 NĂM 2015</v>
      </c>
      <c r="T86" s="139"/>
      <c r="U86" s="139"/>
      <c r="V86" s="139"/>
      <c r="W86" s="139"/>
      <c r="X86" s="139"/>
      <c r="Y86" s="139"/>
      <c r="Z86" s="139"/>
      <c r="AA86" s="139"/>
      <c r="AB86" s="139"/>
      <c r="AC86" s="139"/>
      <c r="AD86" s="139"/>
      <c r="AE86" s="139"/>
      <c r="AF86" s="139"/>
      <c r="AG86" s="139"/>
      <c r="AH86" s="139"/>
      <c r="AI86" s="139"/>
      <c r="AJ86" s="139"/>
      <c r="AK86" s="65"/>
      <c r="AL86" s="65"/>
      <c r="AM86" s="411" t="s">
        <v>154</v>
      </c>
      <c r="AN86" s="412"/>
      <c r="AO86" s="412"/>
      <c r="AP86" s="412"/>
      <c r="AQ86" s="412"/>
      <c r="AR86" s="412"/>
      <c r="AS86" s="413"/>
      <c r="AT86" s="67"/>
    </row>
    <row r="87" spans="1:90" ht="20.25">
      <c r="A87" s="161" t="str">
        <f>$A$2</f>
        <v>Địa chỉ: Lô A14, đường 4A, KCN Hải Sơn, Đức Hòa, Long An</v>
      </c>
      <c r="B87" s="68"/>
      <c r="C87" s="68"/>
      <c r="D87" s="68"/>
      <c r="E87" s="68"/>
      <c r="F87" s="68"/>
      <c r="G87" s="68"/>
      <c r="H87" s="68"/>
      <c r="I87" s="68"/>
      <c r="J87" s="68"/>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65"/>
      <c r="AL87" s="65"/>
      <c r="AM87" s="114"/>
      <c r="AN87" s="69"/>
      <c r="AO87" s="69"/>
      <c r="AP87" s="69"/>
      <c r="AQ87" s="69"/>
      <c r="AR87" s="69"/>
      <c r="AS87" s="113"/>
      <c r="AT87" s="113"/>
    </row>
    <row r="88" spans="1:90" ht="21" customHeight="1">
      <c r="A88" s="161" t="str">
        <f>$A$3</f>
        <v>MST: 1100878093</v>
      </c>
      <c r="B88" s="70"/>
      <c r="C88" s="70"/>
      <c r="D88" s="71"/>
      <c r="E88" s="71"/>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65"/>
      <c r="AL88" s="65"/>
      <c r="AM88" s="114"/>
      <c r="AN88" s="67"/>
      <c r="AO88" s="67"/>
      <c r="AP88" s="67"/>
      <c r="AQ88" s="67"/>
      <c r="AR88" s="67"/>
      <c r="AS88" s="72"/>
      <c r="AT88" s="72"/>
    </row>
    <row r="89" spans="1:90" ht="14.25" customHeight="1">
      <c r="A89" s="73"/>
      <c r="B89" s="73"/>
      <c r="C89" s="149"/>
      <c r="D89" s="74"/>
      <c r="E89" s="75">
        <f>$E$4</f>
        <v>42156</v>
      </c>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7"/>
      <c r="AI89" s="77"/>
      <c r="AJ89" s="77"/>
      <c r="AK89" s="73"/>
      <c r="AL89" s="73"/>
      <c r="AM89" s="115"/>
      <c r="AN89" s="73"/>
      <c r="AO89" s="73"/>
      <c r="AP89" s="73"/>
      <c r="AQ89" s="73"/>
      <c r="AR89" s="73"/>
      <c r="AS89" s="73"/>
      <c r="AT89" s="120"/>
    </row>
    <row r="90" spans="1:90" s="78" customFormat="1" ht="18.75" customHeight="1">
      <c r="A90" s="406" t="s">
        <v>29</v>
      </c>
      <c r="B90" s="406" t="s">
        <v>3</v>
      </c>
      <c r="C90" s="406" t="s">
        <v>1</v>
      </c>
      <c r="D90" s="402" t="s">
        <v>30</v>
      </c>
      <c r="E90" s="406" t="s">
        <v>31</v>
      </c>
      <c r="F90" s="137">
        <f>+E89</f>
        <v>42156</v>
      </c>
      <c r="G90" s="137">
        <f t="shared" ref="G90:AI90" si="40">F90+1</f>
        <v>42157</v>
      </c>
      <c r="H90" s="137">
        <f t="shared" si="40"/>
        <v>42158</v>
      </c>
      <c r="I90" s="137">
        <f t="shared" si="40"/>
        <v>42159</v>
      </c>
      <c r="J90" s="137">
        <f t="shared" si="40"/>
        <v>42160</v>
      </c>
      <c r="K90" s="137">
        <f t="shared" si="40"/>
        <v>42161</v>
      </c>
      <c r="L90" s="137">
        <f t="shared" si="40"/>
        <v>42162</v>
      </c>
      <c r="M90" s="137">
        <f t="shared" si="40"/>
        <v>42163</v>
      </c>
      <c r="N90" s="137">
        <f t="shared" si="40"/>
        <v>42164</v>
      </c>
      <c r="O90" s="137">
        <f t="shared" si="40"/>
        <v>42165</v>
      </c>
      <c r="P90" s="137">
        <f t="shared" si="40"/>
        <v>42166</v>
      </c>
      <c r="Q90" s="137">
        <f t="shared" si="40"/>
        <v>42167</v>
      </c>
      <c r="R90" s="137">
        <f t="shared" si="40"/>
        <v>42168</v>
      </c>
      <c r="S90" s="137">
        <f t="shared" si="40"/>
        <v>42169</v>
      </c>
      <c r="T90" s="137">
        <f t="shared" si="40"/>
        <v>42170</v>
      </c>
      <c r="U90" s="137">
        <f t="shared" si="40"/>
        <v>42171</v>
      </c>
      <c r="V90" s="137">
        <f t="shared" si="40"/>
        <v>42172</v>
      </c>
      <c r="W90" s="137">
        <f t="shared" si="40"/>
        <v>42173</v>
      </c>
      <c r="X90" s="137">
        <f t="shared" si="40"/>
        <v>42174</v>
      </c>
      <c r="Y90" s="137">
        <f t="shared" si="40"/>
        <v>42175</v>
      </c>
      <c r="Z90" s="137">
        <f t="shared" si="40"/>
        <v>42176</v>
      </c>
      <c r="AA90" s="137">
        <f t="shared" si="40"/>
        <v>42177</v>
      </c>
      <c r="AB90" s="137">
        <f t="shared" si="40"/>
        <v>42178</v>
      </c>
      <c r="AC90" s="137">
        <f t="shared" si="40"/>
        <v>42179</v>
      </c>
      <c r="AD90" s="137">
        <f t="shared" si="40"/>
        <v>42180</v>
      </c>
      <c r="AE90" s="137">
        <f t="shared" si="40"/>
        <v>42181</v>
      </c>
      <c r="AF90" s="137">
        <f t="shared" si="40"/>
        <v>42182</v>
      </c>
      <c r="AG90" s="137">
        <f t="shared" si="40"/>
        <v>42183</v>
      </c>
      <c r="AH90" s="137">
        <f>AG90+1</f>
        <v>42184</v>
      </c>
      <c r="AI90" s="137">
        <f t="shared" si="40"/>
        <v>42185</v>
      </c>
      <c r="AJ90" s="137"/>
      <c r="AK90" s="408" t="s">
        <v>15</v>
      </c>
      <c r="AL90" s="409"/>
      <c r="AM90" s="410"/>
      <c r="AN90" s="400" t="s">
        <v>47</v>
      </c>
      <c r="AO90" s="400" t="s">
        <v>43</v>
      </c>
      <c r="AP90" s="400" t="s">
        <v>44</v>
      </c>
      <c r="AQ90" s="400" t="s">
        <v>45</v>
      </c>
      <c r="AR90" s="400" t="s">
        <v>46</v>
      </c>
      <c r="AS90" s="402" t="s">
        <v>11</v>
      </c>
      <c r="AT90" s="395"/>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s="78" customFormat="1" ht="47.25" customHeight="1">
      <c r="A91" s="403"/>
      <c r="B91" s="403"/>
      <c r="C91" s="403"/>
      <c r="D91" s="403"/>
      <c r="E91" s="407"/>
      <c r="F91" s="138" t="str">
        <f>CHOOSE(WEEKDAY(F90),"C.Nhật","T.Hai","T.Ba","T.Tư","T.Năm","T.Sáu","T.Bảy")</f>
        <v>T.Hai</v>
      </c>
      <c r="G91" s="138" t="str">
        <f t="shared" ref="G91:AI91" si="41">CHOOSE(WEEKDAY(G90),"C.Nhật","T.Hai","T.Ba","T.Tư","T.Năm","T.Sáu","T.Bảy")</f>
        <v>T.Ba</v>
      </c>
      <c r="H91" s="138" t="str">
        <f t="shared" si="41"/>
        <v>T.Tư</v>
      </c>
      <c r="I91" s="138" t="str">
        <f t="shared" si="41"/>
        <v>T.Năm</v>
      </c>
      <c r="J91" s="138" t="str">
        <f t="shared" si="41"/>
        <v>T.Sáu</v>
      </c>
      <c r="K91" s="138" t="str">
        <f t="shared" si="41"/>
        <v>T.Bảy</v>
      </c>
      <c r="L91" s="138" t="str">
        <f t="shared" si="41"/>
        <v>C.Nhật</v>
      </c>
      <c r="M91" s="138" t="str">
        <f t="shared" si="41"/>
        <v>T.Hai</v>
      </c>
      <c r="N91" s="138" t="str">
        <f t="shared" si="41"/>
        <v>T.Ba</v>
      </c>
      <c r="O91" s="138" t="str">
        <f t="shared" si="41"/>
        <v>T.Tư</v>
      </c>
      <c r="P91" s="138" t="str">
        <f t="shared" si="41"/>
        <v>T.Năm</v>
      </c>
      <c r="Q91" s="138" t="str">
        <f t="shared" si="41"/>
        <v>T.Sáu</v>
      </c>
      <c r="R91" s="138" t="str">
        <f t="shared" si="41"/>
        <v>T.Bảy</v>
      </c>
      <c r="S91" s="138" t="str">
        <f t="shared" si="41"/>
        <v>C.Nhật</v>
      </c>
      <c r="T91" s="138" t="str">
        <f t="shared" si="41"/>
        <v>T.Hai</v>
      </c>
      <c r="U91" s="138" t="str">
        <f t="shared" si="41"/>
        <v>T.Ba</v>
      </c>
      <c r="V91" s="138" t="str">
        <f t="shared" si="41"/>
        <v>T.Tư</v>
      </c>
      <c r="W91" s="138" t="str">
        <f t="shared" si="41"/>
        <v>T.Năm</v>
      </c>
      <c r="X91" s="138" t="str">
        <f t="shared" si="41"/>
        <v>T.Sáu</v>
      </c>
      <c r="Y91" s="138" t="str">
        <f t="shared" si="41"/>
        <v>T.Bảy</v>
      </c>
      <c r="Z91" s="138" t="str">
        <f t="shared" si="41"/>
        <v>C.Nhật</v>
      </c>
      <c r="AA91" s="138" t="str">
        <f t="shared" si="41"/>
        <v>T.Hai</v>
      </c>
      <c r="AB91" s="138" t="str">
        <f t="shared" si="41"/>
        <v>T.Ba</v>
      </c>
      <c r="AC91" s="138" t="str">
        <f t="shared" si="41"/>
        <v>T.Tư</v>
      </c>
      <c r="AD91" s="138" t="str">
        <f t="shared" si="41"/>
        <v>T.Năm</v>
      </c>
      <c r="AE91" s="138" t="str">
        <f t="shared" si="41"/>
        <v>T.Sáu</v>
      </c>
      <c r="AF91" s="138" t="str">
        <f t="shared" si="41"/>
        <v>T.Bảy</v>
      </c>
      <c r="AG91" s="138" t="str">
        <f t="shared" si="41"/>
        <v>C.Nhật</v>
      </c>
      <c r="AH91" s="138" t="str">
        <f t="shared" si="41"/>
        <v>T.Hai</v>
      </c>
      <c r="AI91" s="138" t="str">
        <f t="shared" si="41"/>
        <v>T.Ba</v>
      </c>
      <c r="AJ91" s="138"/>
      <c r="AK91" s="112" t="s">
        <v>16</v>
      </c>
      <c r="AL91" s="112" t="s">
        <v>32</v>
      </c>
      <c r="AM91" s="116" t="s">
        <v>17</v>
      </c>
      <c r="AN91" s="401"/>
      <c r="AO91" s="401"/>
      <c r="AP91" s="401"/>
      <c r="AQ91" s="401"/>
      <c r="AR91" s="401"/>
      <c r="AS91" s="403"/>
      <c r="AT91" s="395"/>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s="78" customFormat="1" ht="12.75" customHeight="1">
      <c r="A92" s="151">
        <v>1</v>
      </c>
      <c r="B92" s="151">
        <v>2</v>
      </c>
      <c r="C92" s="151">
        <v>3</v>
      </c>
      <c r="D92" s="151">
        <v>4</v>
      </c>
      <c r="E92" s="151">
        <v>5</v>
      </c>
      <c r="F92" s="151">
        <v>6</v>
      </c>
      <c r="G92" s="151">
        <v>7</v>
      </c>
      <c r="H92" s="151">
        <v>8</v>
      </c>
      <c r="I92" s="151">
        <v>9</v>
      </c>
      <c r="J92" s="151">
        <v>10</v>
      </c>
      <c r="K92" s="151">
        <v>11</v>
      </c>
      <c r="L92" s="151">
        <v>12</v>
      </c>
      <c r="M92" s="151">
        <v>13</v>
      </c>
      <c r="N92" s="151">
        <v>14</v>
      </c>
      <c r="O92" s="151">
        <v>15</v>
      </c>
      <c r="P92" s="151">
        <v>16</v>
      </c>
      <c r="Q92" s="151">
        <v>17</v>
      </c>
      <c r="R92" s="151">
        <v>18</v>
      </c>
      <c r="S92" s="151">
        <v>19</v>
      </c>
      <c r="T92" s="151">
        <v>20</v>
      </c>
      <c r="U92" s="151">
        <v>21</v>
      </c>
      <c r="V92" s="151">
        <v>22</v>
      </c>
      <c r="W92" s="151">
        <v>23</v>
      </c>
      <c r="X92" s="151">
        <v>24</v>
      </c>
      <c r="Y92" s="151">
        <v>25</v>
      </c>
      <c r="Z92" s="151">
        <v>26</v>
      </c>
      <c r="AA92" s="151">
        <v>27</v>
      </c>
      <c r="AB92" s="151">
        <v>28</v>
      </c>
      <c r="AC92" s="151">
        <v>29</v>
      </c>
      <c r="AD92" s="151">
        <v>30</v>
      </c>
      <c r="AE92" s="151">
        <v>31</v>
      </c>
      <c r="AF92" s="151">
        <v>32</v>
      </c>
      <c r="AG92" s="151">
        <v>33</v>
      </c>
      <c r="AH92" s="151">
        <v>34</v>
      </c>
      <c r="AI92" s="151">
        <v>35</v>
      </c>
      <c r="AJ92" s="151"/>
      <c r="AK92" s="151">
        <v>37</v>
      </c>
      <c r="AL92" s="151">
        <v>38</v>
      </c>
      <c r="AM92" s="151">
        <v>39</v>
      </c>
      <c r="AN92" s="151">
        <v>40</v>
      </c>
      <c r="AO92" s="151">
        <v>41</v>
      </c>
      <c r="AP92" s="151">
        <v>42</v>
      </c>
      <c r="AQ92" s="151">
        <v>43</v>
      </c>
      <c r="AR92" s="151">
        <v>44</v>
      </c>
      <c r="AS92" s="151">
        <v>45</v>
      </c>
      <c r="AT92" s="297"/>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18" customHeight="1">
      <c r="A93" s="386">
        <v>1</v>
      </c>
      <c r="B93" s="386" t="s">
        <v>96</v>
      </c>
      <c r="C93" s="374" t="str">
        <f>VLOOKUP(B93,DS,2,0)</f>
        <v xml:space="preserve"> Lâm Thị Mộng Kiều </v>
      </c>
      <c r="D93" s="376" t="str">
        <f>VLOOKUP(B93,DS,3,0)</f>
        <v>Công nhân</v>
      </c>
      <c r="E93" s="79" t="s">
        <v>33</v>
      </c>
      <c r="F93" s="193">
        <v>8</v>
      </c>
      <c r="G93" s="193">
        <v>8</v>
      </c>
      <c r="H93" s="193">
        <v>8</v>
      </c>
      <c r="I93" s="193">
        <v>8</v>
      </c>
      <c r="J93" s="193">
        <v>8</v>
      </c>
      <c r="K93" s="193">
        <v>8</v>
      </c>
      <c r="L93" s="193"/>
      <c r="M93" s="193">
        <v>8</v>
      </c>
      <c r="N93" s="193">
        <v>8</v>
      </c>
      <c r="O93" s="193">
        <v>8</v>
      </c>
      <c r="P93" s="193">
        <v>8</v>
      </c>
      <c r="Q93" s="193">
        <v>8</v>
      </c>
      <c r="R93" s="193">
        <v>8</v>
      </c>
      <c r="S93" s="193"/>
      <c r="T93" s="193">
        <v>8</v>
      </c>
      <c r="U93" s="193">
        <v>8</v>
      </c>
      <c r="V93" s="193">
        <v>8</v>
      </c>
      <c r="W93" s="193">
        <v>8</v>
      </c>
      <c r="X93" s="193">
        <v>8</v>
      </c>
      <c r="Y93" s="193">
        <v>8</v>
      </c>
      <c r="Z93" s="193"/>
      <c r="AA93" s="193">
        <v>8</v>
      </c>
      <c r="AB93" s="193">
        <v>8</v>
      </c>
      <c r="AC93" s="193">
        <v>8</v>
      </c>
      <c r="AD93" s="193">
        <v>8</v>
      </c>
      <c r="AE93" s="193">
        <v>8</v>
      </c>
      <c r="AF93" s="193">
        <v>8</v>
      </c>
      <c r="AG93" s="193"/>
      <c r="AH93" s="193">
        <v>8</v>
      </c>
      <c r="AI93" s="193">
        <v>8</v>
      </c>
      <c r="AJ93" s="193"/>
      <c r="AK93" s="378">
        <f t="shared" ref="AK93" si="42">((SUM(F93:AJ93))/8)-(SUMIF($F$6:$AJ$6,"C.Nhật",F93:AJ93)/8)</f>
        <v>26</v>
      </c>
      <c r="AL93" s="378">
        <f t="shared" ref="AL93" si="43">SUM(F94:AJ94)/8*1.5</f>
        <v>0</v>
      </c>
      <c r="AM93" s="380">
        <f t="shared" ref="AM93" si="44">SUMIF($F$6:$AJ$6,"C.Nhật",$F93:$AJ94)/8*2</f>
        <v>0</v>
      </c>
      <c r="AN93" s="382">
        <f t="shared" ref="AN93:AN153" si="45">SUM(AK93:AM94)</f>
        <v>26</v>
      </c>
      <c r="AO93" s="384">
        <v>0</v>
      </c>
      <c r="AP93" s="382"/>
      <c r="AQ93" s="382"/>
      <c r="AR93" s="382"/>
      <c r="AS93" s="372"/>
      <c r="AT93" s="297"/>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8" customHeight="1">
      <c r="A94" s="387"/>
      <c r="B94" s="387"/>
      <c r="C94" s="375"/>
      <c r="D94" s="377"/>
      <c r="E94" s="81" t="s">
        <v>32</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c r="AH94" s="194"/>
      <c r="AI94" s="194"/>
      <c r="AJ94" s="194"/>
      <c r="AK94" s="379"/>
      <c r="AL94" s="379"/>
      <c r="AM94" s="381"/>
      <c r="AN94" s="383"/>
      <c r="AO94" s="385"/>
      <c r="AP94" s="383"/>
      <c r="AQ94" s="383"/>
      <c r="AR94" s="383"/>
      <c r="AS94" s="373"/>
      <c r="AT94" s="297"/>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f>A93+1</f>
        <v>2</v>
      </c>
      <c r="B95" s="386" t="s">
        <v>97</v>
      </c>
      <c r="C95" s="374" t="str">
        <f>VLOOKUP(B95,DS,2,0)</f>
        <v>Huỳnh Thị Hường</v>
      </c>
      <c r="D95" s="376" t="str">
        <f>VLOOKUP(B95,DS,3,0)</f>
        <v>Công nhân</v>
      </c>
      <c r="E95" s="79" t="s">
        <v>33</v>
      </c>
      <c r="F95" s="193">
        <v>8</v>
      </c>
      <c r="G95" s="193">
        <v>8</v>
      </c>
      <c r="H95" s="193">
        <v>8</v>
      </c>
      <c r="I95" s="193">
        <v>8</v>
      </c>
      <c r="J95" s="193">
        <v>8</v>
      </c>
      <c r="K95" s="193">
        <v>8</v>
      </c>
      <c r="L95" s="193"/>
      <c r="M95" s="193">
        <v>8</v>
      </c>
      <c r="N95" s="193">
        <v>8</v>
      </c>
      <c r="O95" s="193">
        <v>8</v>
      </c>
      <c r="P95" s="193">
        <v>8</v>
      </c>
      <c r="Q95" s="193">
        <v>8</v>
      </c>
      <c r="R95" s="193">
        <v>8</v>
      </c>
      <c r="S95" s="193"/>
      <c r="T95" s="193">
        <v>8</v>
      </c>
      <c r="U95" s="193">
        <v>8</v>
      </c>
      <c r="V95" s="193">
        <v>8</v>
      </c>
      <c r="W95" s="193">
        <v>8</v>
      </c>
      <c r="X95" s="193">
        <v>8</v>
      </c>
      <c r="Y95" s="193">
        <v>8</v>
      </c>
      <c r="Z95" s="193"/>
      <c r="AA95" s="193">
        <v>8</v>
      </c>
      <c r="AB95" s="193">
        <v>8</v>
      </c>
      <c r="AC95" s="193">
        <v>8</v>
      </c>
      <c r="AD95" s="193">
        <v>8</v>
      </c>
      <c r="AE95" s="193">
        <v>8</v>
      </c>
      <c r="AF95" s="193">
        <v>8</v>
      </c>
      <c r="AG95" s="193"/>
      <c r="AH95" s="193">
        <v>8</v>
      </c>
      <c r="AI95" s="193">
        <v>8</v>
      </c>
      <c r="AJ95" s="193"/>
      <c r="AK95" s="378">
        <f t="shared" ref="AK95" si="46">((SUM(F95:AJ95))/8)-(SUMIF($F$6:$AJ$6,"C.Nhật",F95:AJ95)/8)</f>
        <v>26</v>
      </c>
      <c r="AL95" s="378">
        <f t="shared" ref="AL95" si="47">SUM(F96:AJ96)/8*1.5</f>
        <v>0</v>
      </c>
      <c r="AM95" s="380">
        <f t="shared" ref="AM95" si="48">SUMIF($F$6:$AJ$6,"C.Nhật",$F95:$AJ96)/8*2</f>
        <v>0</v>
      </c>
      <c r="AN95" s="382">
        <f t="shared" si="45"/>
        <v>26</v>
      </c>
      <c r="AO95" s="384">
        <v>0</v>
      </c>
      <c r="AP95" s="382"/>
      <c r="AQ95" s="382"/>
      <c r="AR95" s="382"/>
      <c r="AS95" s="372"/>
      <c r="AT95" s="297"/>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c r="AK96" s="379"/>
      <c r="AL96" s="379"/>
      <c r="AM96" s="381"/>
      <c r="AN96" s="383"/>
      <c r="AO96" s="385"/>
      <c r="AP96" s="383"/>
      <c r="AQ96" s="383"/>
      <c r="AR96" s="383"/>
      <c r="AS96" s="373"/>
      <c r="AT96" s="297"/>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3</v>
      </c>
      <c r="B97" s="386" t="s">
        <v>98</v>
      </c>
      <c r="C97" s="374" t="str">
        <f>VLOOKUP(B97,DS,2,0)</f>
        <v>Nguyễn Thị Rong</v>
      </c>
      <c r="D97" s="376" t="str">
        <f>VLOOKUP(B97,DS,3,0)</f>
        <v>Công nhân</v>
      </c>
      <c r="E97" s="79" t="s">
        <v>33</v>
      </c>
      <c r="F97" s="193">
        <v>8</v>
      </c>
      <c r="G97" s="193">
        <v>8</v>
      </c>
      <c r="H97" s="193">
        <v>8</v>
      </c>
      <c r="I97" s="193">
        <v>8</v>
      </c>
      <c r="J97" s="193">
        <v>8</v>
      </c>
      <c r="K97" s="193">
        <v>8</v>
      </c>
      <c r="L97" s="193"/>
      <c r="M97" s="193">
        <v>8</v>
      </c>
      <c r="N97" s="193">
        <v>8</v>
      </c>
      <c r="O97" s="193">
        <v>8</v>
      </c>
      <c r="P97" s="193">
        <v>8</v>
      </c>
      <c r="Q97" s="193">
        <v>8</v>
      </c>
      <c r="R97" s="193">
        <v>8</v>
      </c>
      <c r="S97" s="193"/>
      <c r="T97" s="193">
        <v>8</v>
      </c>
      <c r="U97" s="193">
        <v>8</v>
      </c>
      <c r="V97" s="193">
        <v>8</v>
      </c>
      <c r="W97" s="193">
        <v>8</v>
      </c>
      <c r="X97" s="193">
        <v>8</v>
      </c>
      <c r="Y97" s="193">
        <v>8</v>
      </c>
      <c r="Z97" s="193"/>
      <c r="AA97" s="193">
        <v>8</v>
      </c>
      <c r="AB97" s="193">
        <v>8</v>
      </c>
      <c r="AC97" s="193">
        <v>8</v>
      </c>
      <c r="AD97" s="193">
        <v>8</v>
      </c>
      <c r="AE97" s="193">
        <v>8</v>
      </c>
      <c r="AF97" s="193">
        <v>8</v>
      </c>
      <c r="AG97" s="193"/>
      <c r="AH97" s="193">
        <v>8</v>
      </c>
      <c r="AI97" s="193">
        <v>8</v>
      </c>
      <c r="AJ97" s="193"/>
      <c r="AK97" s="378">
        <f t="shared" ref="AK97" si="49">((SUM(F97:AJ97))/8)-(SUMIF($F$6:$AJ$6,"C.Nhật",F97:AJ97)/8)</f>
        <v>26</v>
      </c>
      <c r="AL97" s="378">
        <f t="shared" ref="AL97" si="50">SUM(F98:AJ98)/8*1.5</f>
        <v>0</v>
      </c>
      <c r="AM97" s="380">
        <f t="shared" ref="AM97" si="51">SUMIF($F$6:$AJ$6,"C.Nhật",$F97:$AJ98)/8*2</f>
        <v>0</v>
      </c>
      <c r="AN97" s="382">
        <f t="shared" si="45"/>
        <v>26</v>
      </c>
      <c r="AO97" s="384">
        <v>0</v>
      </c>
      <c r="AP97" s="382"/>
      <c r="AQ97" s="382"/>
      <c r="AR97" s="382"/>
      <c r="AS97" s="372"/>
      <c r="AT97" s="297"/>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c r="AK98" s="379"/>
      <c r="AL98" s="379"/>
      <c r="AM98" s="381"/>
      <c r="AN98" s="383"/>
      <c r="AO98" s="385"/>
      <c r="AP98" s="383"/>
      <c r="AQ98" s="383"/>
      <c r="AR98" s="383"/>
      <c r="AS98" s="373"/>
      <c r="AT98" s="297"/>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4</v>
      </c>
      <c r="B99" s="386" t="s">
        <v>99</v>
      </c>
      <c r="C99" s="374" t="str">
        <f>VLOOKUP(B99,DS,2,0)</f>
        <v>Sơn Thị Nil</v>
      </c>
      <c r="D99" s="376" t="str">
        <f>VLOOKUP(B99,DS,3,0)</f>
        <v>Công nhân</v>
      </c>
      <c r="E99" s="79" t="s">
        <v>33</v>
      </c>
      <c r="F99" s="193">
        <v>8</v>
      </c>
      <c r="G99" s="193">
        <v>8</v>
      </c>
      <c r="H99" s="193">
        <v>8</v>
      </c>
      <c r="I99" s="193">
        <v>8</v>
      </c>
      <c r="J99" s="193">
        <v>8</v>
      </c>
      <c r="K99" s="193">
        <v>8</v>
      </c>
      <c r="L99" s="193"/>
      <c r="M99" s="193">
        <v>8</v>
      </c>
      <c r="N99" s="193">
        <v>8</v>
      </c>
      <c r="O99" s="193">
        <v>8</v>
      </c>
      <c r="P99" s="193">
        <v>8</v>
      </c>
      <c r="Q99" s="193">
        <v>8</v>
      </c>
      <c r="R99" s="193">
        <v>8</v>
      </c>
      <c r="S99" s="193"/>
      <c r="T99" s="193">
        <v>8</v>
      </c>
      <c r="U99" s="193">
        <v>8</v>
      </c>
      <c r="V99" s="193">
        <v>8</v>
      </c>
      <c r="W99" s="193">
        <v>8</v>
      </c>
      <c r="X99" s="193">
        <v>8</v>
      </c>
      <c r="Y99" s="193">
        <v>8</v>
      </c>
      <c r="Z99" s="193"/>
      <c r="AA99" s="193">
        <v>8</v>
      </c>
      <c r="AB99" s="193">
        <v>8</v>
      </c>
      <c r="AC99" s="193">
        <v>8</v>
      </c>
      <c r="AD99" s="193">
        <v>8</v>
      </c>
      <c r="AE99" s="193">
        <v>8</v>
      </c>
      <c r="AF99" s="193">
        <v>8</v>
      </c>
      <c r="AG99" s="193"/>
      <c r="AH99" s="193">
        <v>8</v>
      </c>
      <c r="AI99" s="193">
        <v>8</v>
      </c>
      <c r="AJ99" s="193"/>
      <c r="AK99" s="378">
        <f t="shared" ref="AK99" si="52">((SUM(F99:AJ99))/8)-(SUMIF($F$6:$AJ$6,"C.Nhật",F99:AJ99)/8)</f>
        <v>26</v>
      </c>
      <c r="AL99" s="378">
        <f t="shared" ref="AL99" si="53">SUM(F100:AJ100)/8*1.5</f>
        <v>0</v>
      </c>
      <c r="AM99" s="380">
        <f t="shared" ref="AM99" si="54">SUMIF($F$6:$AJ$6,"C.Nhật",$F99:$AJ100)/8*2</f>
        <v>0</v>
      </c>
      <c r="AN99" s="382">
        <f t="shared" si="45"/>
        <v>26</v>
      </c>
      <c r="AO99" s="384">
        <v>0</v>
      </c>
      <c r="AP99" s="382"/>
      <c r="AQ99" s="382"/>
      <c r="AR99" s="382"/>
      <c r="AS99" s="372"/>
      <c r="AT99" s="297"/>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c r="AK100" s="379"/>
      <c r="AL100" s="379"/>
      <c r="AM100" s="381"/>
      <c r="AN100" s="383"/>
      <c r="AO100" s="385"/>
      <c r="AP100" s="383"/>
      <c r="AQ100" s="383"/>
      <c r="AR100" s="383"/>
      <c r="AS100" s="373"/>
      <c r="AT100" s="297"/>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5</v>
      </c>
      <c r="B101" s="386" t="s">
        <v>100</v>
      </c>
      <c r="C101" s="374" t="str">
        <f>VLOOKUP(B101,DS,2,0)</f>
        <v>Huỳnh Thị Bé Tha</v>
      </c>
      <c r="D101" s="376" t="str">
        <f>VLOOKUP(B101,DS,3,0)</f>
        <v>Công nhân</v>
      </c>
      <c r="E101" s="79" t="s">
        <v>33</v>
      </c>
      <c r="F101" s="193">
        <v>8</v>
      </c>
      <c r="G101" s="193">
        <v>8</v>
      </c>
      <c r="H101" s="193">
        <v>8</v>
      </c>
      <c r="I101" s="193">
        <v>8</v>
      </c>
      <c r="J101" s="193">
        <v>8</v>
      </c>
      <c r="K101" s="193">
        <v>8</v>
      </c>
      <c r="L101" s="193"/>
      <c r="M101" s="193">
        <v>8</v>
      </c>
      <c r="N101" s="193">
        <v>8</v>
      </c>
      <c r="O101" s="193">
        <v>8</v>
      </c>
      <c r="P101" s="193">
        <v>8</v>
      </c>
      <c r="Q101" s="193">
        <v>8</v>
      </c>
      <c r="R101" s="193">
        <v>8</v>
      </c>
      <c r="S101" s="193"/>
      <c r="T101" s="193">
        <v>8</v>
      </c>
      <c r="U101" s="193">
        <v>8</v>
      </c>
      <c r="V101" s="193">
        <v>8</v>
      </c>
      <c r="W101" s="193">
        <v>8</v>
      </c>
      <c r="X101" s="193">
        <v>8</v>
      </c>
      <c r="Y101" s="193">
        <v>8</v>
      </c>
      <c r="Z101" s="193"/>
      <c r="AA101" s="193">
        <v>8</v>
      </c>
      <c r="AB101" s="193">
        <v>8</v>
      </c>
      <c r="AC101" s="193">
        <v>8</v>
      </c>
      <c r="AD101" s="193">
        <v>8</v>
      </c>
      <c r="AE101" s="193">
        <v>8</v>
      </c>
      <c r="AF101" s="193">
        <v>8</v>
      </c>
      <c r="AG101" s="193"/>
      <c r="AH101" s="193">
        <v>8</v>
      </c>
      <c r="AI101" s="193">
        <v>8</v>
      </c>
      <c r="AJ101" s="193"/>
      <c r="AK101" s="378">
        <f t="shared" ref="AK101" si="55">((SUM(F101:AJ101))/8)-(SUMIF($F$6:$AJ$6,"C.Nhật",F101:AJ101)/8)</f>
        <v>26</v>
      </c>
      <c r="AL101" s="378">
        <f t="shared" ref="AL101" si="56">SUM(F102:AJ102)/8*1.5</f>
        <v>0</v>
      </c>
      <c r="AM101" s="380">
        <f t="shared" ref="AM101" si="57">SUMIF($F$6:$AJ$6,"C.Nhật",$F101:$AJ102)/8*2</f>
        <v>0</v>
      </c>
      <c r="AN101" s="382">
        <f t="shared" si="45"/>
        <v>26</v>
      </c>
      <c r="AO101" s="384">
        <v>0</v>
      </c>
      <c r="AP101" s="382"/>
      <c r="AQ101" s="382"/>
      <c r="AR101" s="382"/>
      <c r="AS101" s="372"/>
      <c r="AT101" s="297"/>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c r="AK102" s="379"/>
      <c r="AL102" s="379"/>
      <c r="AM102" s="381"/>
      <c r="AN102" s="383"/>
      <c r="AO102" s="385"/>
      <c r="AP102" s="383"/>
      <c r="AQ102" s="383"/>
      <c r="AR102" s="383"/>
      <c r="AS102" s="373"/>
      <c r="AT102" s="297"/>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6</v>
      </c>
      <c r="B103" s="386" t="s">
        <v>101</v>
      </c>
      <c r="C103" s="374" t="str">
        <f>VLOOKUP(B103,DS,2,0)</f>
        <v>Huỳnh Thị Bé Thi</v>
      </c>
      <c r="D103" s="376" t="str">
        <f>VLOOKUP(B103,DS,3,0)</f>
        <v>Công nhân</v>
      </c>
      <c r="E103" s="79" t="s">
        <v>33</v>
      </c>
      <c r="F103" s="193">
        <v>8</v>
      </c>
      <c r="G103" s="193">
        <v>8</v>
      </c>
      <c r="H103" s="193">
        <v>8</v>
      </c>
      <c r="I103" s="193">
        <v>8</v>
      </c>
      <c r="J103" s="193">
        <v>8</v>
      </c>
      <c r="K103" s="193">
        <v>8</v>
      </c>
      <c r="L103" s="193"/>
      <c r="M103" s="193">
        <v>8</v>
      </c>
      <c r="N103" s="193">
        <v>8</v>
      </c>
      <c r="O103" s="193">
        <v>8</v>
      </c>
      <c r="P103" s="193">
        <v>8</v>
      </c>
      <c r="Q103" s="193">
        <v>8</v>
      </c>
      <c r="R103" s="193">
        <v>8</v>
      </c>
      <c r="S103" s="193"/>
      <c r="T103" s="193">
        <v>8</v>
      </c>
      <c r="U103" s="193">
        <v>8</v>
      </c>
      <c r="V103" s="193">
        <v>8</v>
      </c>
      <c r="W103" s="193">
        <v>8</v>
      </c>
      <c r="X103" s="193">
        <v>8</v>
      </c>
      <c r="Y103" s="193">
        <v>8</v>
      </c>
      <c r="Z103" s="193"/>
      <c r="AA103" s="193">
        <v>8</v>
      </c>
      <c r="AB103" s="193">
        <v>8</v>
      </c>
      <c r="AC103" s="193">
        <v>8</v>
      </c>
      <c r="AD103" s="193">
        <v>8</v>
      </c>
      <c r="AE103" s="193">
        <v>8</v>
      </c>
      <c r="AF103" s="193">
        <v>8</v>
      </c>
      <c r="AG103" s="193"/>
      <c r="AH103" s="193">
        <v>8</v>
      </c>
      <c r="AI103" s="193">
        <v>8</v>
      </c>
      <c r="AJ103" s="193"/>
      <c r="AK103" s="378">
        <f t="shared" ref="AK103" si="58">((SUM(F103:AJ103))/8)-(SUMIF($F$6:$AJ$6,"C.Nhật",F103:AJ103)/8)</f>
        <v>26</v>
      </c>
      <c r="AL103" s="378">
        <f t="shared" ref="AL103" si="59">SUM(F104:AJ104)/8*1.5</f>
        <v>0</v>
      </c>
      <c r="AM103" s="380">
        <f t="shared" ref="AM103" si="60">SUMIF($F$6:$AJ$6,"C.Nhật",$F103:$AJ104)/8*2</f>
        <v>0</v>
      </c>
      <c r="AN103" s="382">
        <f t="shared" si="45"/>
        <v>26</v>
      </c>
      <c r="AO103" s="384">
        <v>0</v>
      </c>
      <c r="AP103" s="382"/>
      <c r="AQ103" s="382"/>
      <c r="AR103" s="382"/>
      <c r="AS103" s="372"/>
      <c r="AT103" s="297"/>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c r="AK104" s="379"/>
      <c r="AL104" s="379"/>
      <c r="AM104" s="381"/>
      <c r="AN104" s="383"/>
      <c r="AO104" s="385"/>
      <c r="AP104" s="383"/>
      <c r="AQ104" s="383"/>
      <c r="AR104" s="383"/>
      <c r="AS104" s="373"/>
      <c r="AT104" s="297"/>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7</v>
      </c>
      <c r="B105" s="386" t="s">
        <v>102</v>
      </c>
      <c r="C105" s="374" t="str">
        <f>VLOOKUP(B105,DS,2,0)</f>
        <v>Nguyễn Thị Kim Hồng</v>
      </c>
      <c r="D105" s="376" t="str">
        <f>VLOOKUP(B105,DS,3,0)</f>
        <v>Công nhân</v>
      </c>
      <c r="E105" s="79" t="s">
        <v>33</v>
      </c>
      <c r="F105" s="193">
        <v>8</v>
      </c>
      <c r="G105" s="193">
        <v>8</v>
      </c>
      <c r="H105" s="193">
        <v>8</v>
      </c>
      <c r="I105" s="193">
        <v>8</v>
      </c>
      <c r="J105" s="193">
        <v>8</v>
      </c>
      <c r="K105" s="193">
        <v>8</v>
      </c>
      <c r="L105" s="193"/>
      <c r="M105" s="193">
        <v>8</v>
      </c>
      <c r="N105" s="193">
        <v>8</v>
      </c>
      <c r="O105" s="193">
        <v>8</v>
      </c>
      <c r="P105" s="193">
        <v>8</v>
      </c>
      <c r="Q105" s="193">
        <v>8</v>
      </c>
      <c r="R105" s="193">
        <v>8</v>
      </c>
      <c r="S105" s="193"/>
      <c r="T105" s="193">
        <v>8</v>
      </c>
      <c r="U105" s="193">
        <v>8</v>
      </c>
      <c r="V105" s="193">
        <v>8</v>
      </c>
      <c r="W105" s="193">
        <v>8</v>
      </c>
      <c r="X105" s="193">
        <v>8</v>
      </c>
      <c r="Y105" s="193">
        <v>8</v>
      </c>
      <c r="Z105" s="193"/>
      <c r="AA105" s="193">
        <v>8</v>
      </c>
      <c r="AB105" s="193">
        <v>8</v>
      </c>
      <c r="AC105" s="193">
        <v>8</v>
      </c>
      <c r="AD105" s="193">
        <v>8</v>
      </c>
      <c r="AE105" s="193">
        <v>8</v>
      </c>
      <c r="AF105" s="193">
        <v>8</v>
      </c>
      <c r="AG105" s="193"/>
      <c r="AH105" s="193">
        <v>8</v>
      </c>
      <c r="AI105" s="193">
        <v>8</v>
      </c>
      <c r="AJ105" s="193"/>
      <c r="AK105" s="378">
        <f t="shared" ref="AK105" si="61">((SUM(F105:AJ105))/8)-(SUMIF($F$6:$AJ$6,"C.Nhật",F105:AJ105)/8)</f>
        <v>26</v>
      </c>
      <c r="AL105" s="378">
        <f t="shared" ref="AL105" si="62">SUM(F106:AJ106)/8*1.5</f>
        <v>0</v>
      </c>
      <c r="AM105" s="380">
        <f t="shared" ref="AM105" si="63">SUMIF($F$6:$AJ$6,"C.Nhật",$F105:$AJ106)/8*2</f>
        <v>0</v>
      </c>
      <c r="AN105" s="382">
        <f t="shared" si="45"/>
        <v>26</v>
      </c>
      <c r="AO105" s="384">
        <v>0</v>
      </c>
      <c r="AP105" s="382"/>
      <c r="AQ105" s="382"/>
      <c r="AR105" s="382"/>
      <c r="AS105" s="372"/>
      <c r="AT105" s="297"/>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379"/>
      <c r="AL106" s="379"/>
      <c r="AM106" s="381"/>
      <c r="AN106" s="383"/>
      <c r="AO106" s="385"/>
      <c r="AP106" s="383"/>
      <c r="AQ106" s="383"/>
      <c r="AR106" s="383"/>
      <c r="AS106" s="373"/>
      <c r="AT106" s="297"/>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v>8</v>
      </c>
      <c r="B107" s="386" t="s">
        <v>103</v>
      </c>
      <c r="C107" s="374" t="str">
        <f>VLOOKUP(B107,DS,2,0)</f>
        <v>Nguyễn Thị Lựu</v>
      </c>
      <c r="D107" s="376" t="str">
        <f>VLOOKUP(B107,DS,3,0)</f>
        <v>Công nhân</v>
      </c>
      <c r="E107" s="79" t="s">
        <v>33</v>
      </c>
      <c r="F107" s="193">
        <v>8</v>
      </c>
      <c r="G107" s="193">
        <v>8</v>
      </c>
      <c r="H107" s="193">
        <v>8</v>
      </c>
      <c r="I107" s="193">
        <v>8</v>
      </c>
      <c r="J107" s="193">
        <v>8</v>
      </c>
      <c r="K107" s="193">
        <v>8</v>
      </c>
      <c r="L107" s="193"/>
      <c r="M107" s="193">
        <v>8</v>
      </c>
      <c r="N107" s="193">
        <v>8</v>
      </c>
      <c r="O107" s="193">
        <v>8</v>
      </c>
      <c r="P107" s="193">
        <v>8</v>
      </c>
      <c r="Q107" s="193">
        <v>8</v>
      </c>
      <c r="R107" s="193">
        <v>8</v>
      </c>
      <c r="S107" s="193"/>
      <c r="T107" s="193">
        <v>8</v>
      </c>
      <c r="U107" s="193">
        <v>8</v>
      </c>
      <c r="V107" s="193">
        <v>8</v>
      </c>
      <c r="W107" s="193">
        <v>8</v>
      </c>
      <c r="X107" s="193">
        <v>8</v>
      </c>
      <c r="Y107" s="193">
        <v>8</v>
      </c>
      <c r="Z107" s="193"/>
      <c r="AA107" s="193">
        <v>8</v>
      </c>
      <c r="AB107" s="193">
        <v>8</v>
      </c>
      <c r="AC107" s="193">
        <v>8</v>
      </c>
      <c r="AD107" s="193">
        <v>8</v>
      </c>
      <c r="AE107" s="193">
        <v>8</v>
      </c>
      <c r="AF107" s="193">
        <v>8</v>
      </c>
      <c r="AG107" s="193"/>
      <c r="AH107" s="193">
        <v>8</v>
      </c>
      <c r="AI107" s="193">
        <v>8</v>
      </c>
      <c r="AJ107" s="193"/>
      <c r="AK107" s="378">
        <f t="shared" ref="AK107" si="64">((SUM(F107:AJ107))/8)-(SUMIF($F$6:$AJ$6,"C.Nhật",F107:AJ107)/8)</f>
        <v>26</v>
      </c>
      <c r="AL107" s="378">
        <f t="shared" ref="AL107" si="65">SUM(F108:AJ108)/8*1.5</f>
        <v>0</v>
      </c>
      <c r="AM107" s="380">
        <f t="shared" ref="AM107" si="66">SUMIF($F$6:$AJ$6,"C.Nhật",$F107:$AJ108)/8*2</f>
        <v>0</v>
      </c>
      <c r="AN107" s="382">
        <f t="shared" si="45"/>
        <v>26</v>
      </c>
      <c r="AO107" s="384">
        <v>0</v>
      </c>
      <c r="AP107" s="382"/>
      <c r="AQ107" s="382"/>
      <c r="AR107" s="382"/>
      <c r="AS107" s="372"/>
      <c r="AT107" s="297"/>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c r="AK108" s="379"/>
      <c r="AL108" s="379"/>
      <c r="AM108" s="381"/>
      <c r="AN108" s="383"/>
      <c r="AO108" s="385"/>
      <c r="AP108" s="383"/>
      <c r="AQ108" s="383"/>
      <c r="AR108" s="383"/>
      <c r="AS108" s="373"/>
      <c r="AT108" s="297"/>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9</v>
      </c>
      <c r="B109" s="386" t="s">
        <v>104</v>
      </c>
      <c r="C109" s="374" t="str">
        <f>VLOOKUP(B109,DS,2,0)</f>
        <v>Lý Thị Được</v>
      </c>
      <c r="D109" s="376" t="str">
        <f>VLOOKUP(B109,DS,3,0)</f>
        <v>Công nhân</v>
      </c>
      <c r="E109" s="79" t="s">
        <v>33</v>
      </c>
      <c r="F109" s="193">
        <v>8</v>
      </c>
      <c r="G109" s="193">
        <v>8</v>
      </c>
      <c r="H109" s="193">
        <v>8</v>
      </c>
      <c r="I109" s="193">
        <v>8</v>
      </c>
      <c r="J109" s="193">
        <v>8</v>
      </c>
      <c r="K109" s="193">
        <v>8</v>
      </c>
      <c r="L109" s="193"/>
      <c r="M109" s="193">
        <v>8</v>
      </c>
      <c r="N109" s="193">
        <v>8</v>
      </c>
      <c r="O109" s="193">
        <v>8</v>
      </c>
      <c r="P109" s="193">
        <v>8</v>
      </c>
      <c r="Q109" s="193">
        <v>8</v>
      </c>
      <c r="R109" s="193">
        <v>8</v>
      </c>
      <c r="S109" s="193"/>
      <c r="T109" s="193">
        <v>8</v>
      </c>
      <c r="U109" s="193">
        <v>8</v>
      </c>
      <c r="V109" s="193">
        <v>8</v>
      </c>
      <c r="W109" s="193">
        <v>8</v>
      </c>
      <c r="X109" s="193">
        <v>8</v>
      </c>
      <c r="Y109" s="193">
        <v>8</v>
      </c>
      <c r="Z109" s="193"/>
      <c r="AA109" s="193">
        <v>8</v>
      </c>
      <c r="AB109" s="193">
        <v>8</v>
      </c>
      <c r="AC109" s="193">
        <v>8</v>
      </c>
      <c r="AD109" s="193">
        <v>8</v>
      </c>
      <c r="AE109" s="193">
        <v>8</v>
      </c>
      <c r="AF109" s="193">
        <v>8</v>
      </c>
      <c r="AG109" s="193"/>
      <c r="AH109" s="193">
        <v>8</v>
      </c>
      <c r="AI109" s="193">
        <v>8</v>
      </c>
      <c r="AJ109" s="193"/>
      <c r="AK109" s="378">
        <f t="shared" ref="AK109" si="67">((SUM(F109:AJ109))/8)-(SUMIF($F$6:$AJ$6,"C.Nhật",F109:AJ109)/8)</f>
        <v>26</v>
      </c>
      <c r="AL109" s="378">
        <f t="shared" ref="AL109" si="68">SUM(F110:AJ110)/8*1.5</f>
        <v>0</v>
      </c>
      <c r="AM109" s="380">
        <f t="shared" ref="AM109" si="69">SUMIF($F$6:$AJ$6,"C.Nhật",$F109:$AJ110)/8*2</f>
        <v>0</v>
      </c>
      <c r="AN109" s="382">
        <f t="shared" si="45"/>
        <v>26</v>
      </c>
      <c r="AO109" s="384">
        <v>0</v>
      </c>
      <c r="AP109" s="382"/>
      <c r="AQ109" s="382"/>
      <c r="AR109" s="382"/>
      <c r="AS109" s="372"/>
      <c r="AT109" s="297"/>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379"/>
      <c r="AL110" s="379"/>
      <c r="AM110" s="381"/>
      <c r="AN110" s="383"/>
      <c r="AO110" s="385"/>
      <c r="AP110" s="383"/>
      <c r="AQ110" s="383"/>
      <c r="AR110" s="383"/>
      <c r="AS110" s="373"/>
      <c r="AT110" s="297"/>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A109+1</f>
        <v>10</v>
      </c>
      <c r="B111" s="386" t="s">
        <v>105</v>
      </c>
      <c r="C111" s="374" t="str">
        <f>VLOOKUP(B111,DS,2,0)</f>
        <v>Lý La Quan</v>
      </c>
      <c r="D111" s="376" t="str">
        <f>VLOOKUP(B111,DS,3,0)</f>
        <v>Công nhân</v>
      </c>
      <c r="E111" s="79" t="s">
        <v>33</v>
      </c>
      <c r="F111" s="193">
        <v>8</v>
      </c>
      <c r="G111" s="193">
        <v>8</v>
      </c>
      <c r="H111" s="193">
        <v>8</v>
      </c>
      <c r="I111" s="193">
        <v>8</v>
      </c>
      <c r="J111" s="193">
        <v>8</v>
      </c>
      <c r="K111" s="193">
        <v>8</v>
      </c>
      <c r="L111" s="193"/>
      <c r="M111" s="193">
        <v>8</v>
      </c>
      <c r="N111" s="193">
        <v>8</v>
      </c>
      <c r="O111" s="193">
        <v>8</v>
      </c>
      <c r="P111" s="193">
        <v>8</v>
      </c>
      <c r="Q111" s="193">
        <v>8</v>
      </c>
      <c r="R111" s="193">
        <v>8</v>
      </c>
      <c r="S111" s="193"/>
      <c r="T111" s="193">
        <v>8</v>
      </c>
      <c r="U111" s="193">
        <v>8</v>
      </c>
      <c r="V111" s="193">
        <v>8</v>
      </c>
      <c r="W111" s="193">
        <v>8</v>
      </c>
      <c r="X111" s="193">
        <v>8</v>
      </c>
      <c r="Y111" s="193">
        <v>8</v>
      </c>
      <c r="Z111" s="193"/>
      <c r="AA111" s="193">
        <v>8</v>
      </c>
      <c r="AB111" s="193">
        <v>8</v>
      </c>
      <c r="AC111" s="193">
        <v>8</v>
      </c>
      <c r="AD111" s="193">
        <v>8</v>
      </c>
      <c r="AE111" s="193">
        <v>8</v>
      </c>
      <c r="AF111" s="193">
        <v>8</v>
      </c>
      <c r="AG111" s="193"/>
      <c r="AH111" s="193">
        <v>8</v>
      </c>
      <c r="AI111" s="193">
        <v>8</v>
      </c>
      <c r="AJ111" s="193"/>
      <c r="AK111" s="378">
        <f t="shared" ref="AK111" si="70">((SUM(F111:AJ111))/8)-(SUMIF($F$6:$AJ$6,"C.Nhật",F111:AJ111)/8)</f>
        <v>26</v>
      </c>
      <c r="AL111" s="378">
        <f t="shared" ref="AL111" si="71">SUM(F112:AJ112)/8*1.5</f>
        <v>0</v>
      </c>
      <c r="AM111" s="380">
        <f t="shared" ref="AM111" si="72">SUMIF($F$6:$AJ$6,"C.Nhật",$F111:$AJ112)/8*2</f>
        <v>0</v>
      </c>
      <c r="AN111" s="382">
        <f t="shared" si="45"/>
        <v>26</v>
      </c>
      <c r="AO111" s="384">
        <v>0</v>
      </c>
      <c r="AP111" s="382"/>
      <c r="AQ111" s="382"/>
      <c r="AR111" s="382"/>
      <c r="AS111" s="372"/>
      <c r="AT111" s="297"/>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379"/>
      <c r="AL112" s="379"/>
      <c r="AM112" s="381"/>
      <c r="AN112" s="383"/>
      <c r="AO112" s="385"/>
      <c r="AP112" s="383"/>
      <c r="AQ112" s="383"/>
      <c r="AR112" s="383"/>
      <c r="AS112" s="373"/>
      <c r="AT112" s="297"/>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A111+1</f>
        <v>11</v>
      </c>
      <c r="B113" s="386" t="s">
        <v>106</v>
      </c>
      <c r="C113" s="374" t="str">
        <f>VLOOKUP(B113,DS,2,0)</f>
        <v>Trà Thị Soi</v>
      </c>
      <c r="D113" s="376" t="str">
        <f>VLOOKUP(B113,DS,3,0)</f>
        <v>Công nhân</v>
      </c>
      <c r="E113" s="79" t="s">
        <v>33</v>
      </c>
      <c r="F113" s="193">
        <v>8</v>
      </c>
      <c r="G113" s="193">
        <v>8</v>
      </c>
      <c r="H113" s="193">
        <v>8</v>
      </c>
      <c r="I113" s="193">
        <v>8</v>
      </c>
      <c r="J113" s="193">
        <v>8</v>
      </c>
      <c r="K113" s="193">
        <v>8</v>
      </c>
      <c r="L113" s="193"/>
      <c r="M113" s="193">
        <v>8</v>
      </c>
      <c r="N113" s="193">
        <v>8</v>
      </c>
      <c r="O113" s="193">
        <v>8</v>
      </c>
      <c r="P113" s="193">
        <v>8</v>
      </c>
      <c r="Q113" s="193">
        <v>8</v>
      </c>
      <c r="R113" s="193">
        <v>8</v>
      </c>
      <c r="S113" s="193"/>
      <c r="T113" s="193">
        <v>8</v>
      </c>
      <c r="U113" s="193">
        <v>8</v>
      </c>
      <c r="V113" s="193">
        <v>8</v>
      </c>
      <c r="W113" s="193">
        <v>8</v>
      </c>
      <c r="X113" s="193">
        <v>8</v>
      </c>
      <c r="Y113" s="193">
        <v>8</v>
      </c>
      <c r="Z113" s="193"/>
      <c r="AA113" s="193">
        <v>8</v>
      </c>
      <c r="AB113" s="193">
        <v>8</v>
      </c>
      <c r="AC113" s="193">
        <v>8</v>
      </c>
      <c r="AD113" s="193">
        <v>8</v>
      </c>
      <c r="AE113" s="193">
        <v>8</v>
      </c>
      <c r="AF113" s="193">
        <v>8</v>
      </c>
      <c r="AG113" s="193"/>
      <c r="AH113" s="193">
        <v>8</v>
      </c>
      <c r="AI113" s="193">
        <v>8</v>
      </c>
      <c r="AJ113" s="193"/>
      <c r="AK113" s="378">
        <f t="shared" ref="AK113" si="73">((SUM(F113:AJ113))/8)-(SUMIF($F$6:$AJ$6,"C.Nhật",F113:AJ113)/8)</f>
        <v>26</v>
      </c>
      <c r="AL113" s="378">
        <f t="shared" ref="AL113" si="74">SUM(F114:AJ114)/8*1.5</f>
        <v>0</v>
      </c>
      <c r="AM113" s="380">
        <f t="shared" ref="AM113" si="75">SUMIF($F$6:$AJ$6,"C.Nhật",$F113:$AJ114)/8*2</f>
        <v>0</v>
      </c>
      <c r="AN113" s="382">
        <f t="shared" si="45"/>
        <v>26</v>
      </c>
      <c r="AO113" s="384">
        <v>0</v>
      </c>
      <c r="AP113" s="382"/>
      <c r="AQ113" s="382"/>
      <c r="AR113" s="382"/>
      <c r="AS113" s="372"/>
      <c r="AT113" s="297"/>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379"/>
      <c r="AL114" s="379"/>
      <c r="AM114" s="381"/>
      <c r="AN114" s="383"/>
      <c r="AO114" s="385"/>
      <c r="AP114" s="383"/>
      <c r="AQ114" s="383"/>
      <c r="AR114" s="383"/>
      <c r="AS114" s="373"/>
      <c r="AT114" s="297"/>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12</v>
      </c>
      <c r="B115" s="386" t="s">
        <v>108</v>
      </c>
      <c r="C115" s="374" t="str">
        <f>VLOOKUP(B115,DS,2,0)</f>
        <v>Sơn Thị Muỗi Tron</v>
      </c>
      <c r="D115" s="376" t="str">
        <f>VLOOKUP(B115,DS,3,0)</f>
        <v>Công nhân</v>
      </c>
      <c r="E115" s="79" t="s">
        <v>33</v>
      </c>
      <c r="F115" s="193">
        <v>8</v>
      </c>
      <c r="G115" s="193">
        <v>8</v>
      </c>
      <c r="H115" s="193">
        <v>8</v>
      </c>
      <c r="I115" s="193">
        <v>8</v>
      </c>
      <c r="J115" s="193">
        <v>8</v>
      </c>
      <c r="K115" s="193">
        <v>8</v>
      </c>
      <c r="L115" s="193"/>
      <c r="M115" s="193">
        <v>8</v>
      </c>
      <c r="N115" s="193">
        <v>8</v>
      </c>
      <c r="O115" s="193">
        <v>8</v>
      </c>
      <c r="P115" s="193">
        <v>8</v>
      </c>
      <c r="Q115" s="193">
        <v>8</v>
      </c>
      <c r="R115" s="193">
        <v>8</v>
      </c>
      <c r="S115" s="193"/>
      <c r="T115" s="193">
        <v>8</v>
      </c>
      <c r="U115" s="193">
        <v>8</v>
      </c>
      <c r="V115" s="193">
        <v>8</v>
      </c>
      <c r="W115" s="193">
        <v>8</v>
      </c>
      <c r="X115" s="193">
        <v>8</v>
      </c>
      <c r="Y115" s="193">
        <v>8</v>
      </c>
      <c r="Z115" s="193"/>
      <c r="AA115" s="193">
        <v>8</v>
      </c>
      <c r="AB115" s="193">
        <v>8</v>
      </c>
      <c r="AC115" s="193">
        <v>8</v>
      </c>
      <c r="AD115" s="193">
        <v>8</v>
      </c>
      <c r="AE115" s="193">
        <v>8</v>
      </c>
      <c r="AF115" s="193">
        <v>8</v>
      </c>
      <c r="AG115" s="193"/>
      <c r="AH115" s="193">
        <v>8</v>
      </c>
      <c r="AI115" s="193">
        <v>8</v>
      </c>
      <c r="AJ115" s="193"/>
      <c r="AK115" s="378">
        <f t="shared" ref="AK115" si="76">((SUM(F115:AJ115))/8)-(SUMIF($F$6:$AJ$6,"C.Nhật",F115:AJ115)/8)</f>
        <v>26</v>
      </c>
      <c r="AL115" s="378">
        <f t="shared" ref="AL115" si="77">SUM(F116:AJ116)/8*1.5</f>
        <v>0</v>
      </c>
      <c r="AM115" s="380">
        <f t="shared" ref="AM115" si="78">SUMIF($F$6:$AJ$6,"C.Nhật",$F115:$AJ116)/8*2</f>
        <v>0</v>
      </c>
      <c r="AN115" s="382">
        <f t="shared" si="45"/>
        <v>26</v>
      </c>
      <c r="AO115" s="384">
        <v>0</v>
      </c>
      <c r="AP115" s="382"/>
      <c r="AQ115" s="382"/>
      <c r="AR115" s="382"/>
      <c r="AS115" s="372"/>
      <c r="AT115" s="297"/>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c r="AK116" s="379"/>
      <c r="AL116" s="379"/>
      <c r="AM116" s="381"/>
      <c r="AN116" s="383"/>
      <c r="AO116" s="385"/>
      <c r="AP116" s="383"/>
      <c r="AQ116" s="383"/>
      <c r="AR116" s="383"/>
      <c r="AS116" s="373"/>
      <c r="AT116" s="297"/>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A115+1</f>
        <v>13</v>
      </c>
      <c r="B117" s="386" t="s">
        <v>109</v>
      </c>
      <c r="C117" s="374" t="str">
        <f>VLOOKUP(B117,DS,2,0)</f>
        <v>Sơn Thị Thương</v>
      </c>
      <c r="D117" s="376" t="str">
        <f>VLOOKUP(B117,DS,3,0)</f>
        <v>Công nhân</v>
      </c>
      <c r="E117" s="79" t="s">
        <v>33</v>
      </c>
      <c r="F117" s="193">
        <v>8</v>
      </c>
      <c r="G117" s="193">
        <v>8</v>
      </c>
      <c r="H117" s="193">
        <v>8</v>
      </c>
      <c r="I117" s="193">
        <v>8</v>
      </c>
      <c r="J117" s="193">
        <v>8</v>
      </c>
      <c r="K117" s="193">
        <v>8</v>
      </c>
      <c r="L117" s="193"/>
      <c r="M117" s="193">
        <v>8</v>
      </c>
      <c r="N117" s="193">
        <v>8</v>
      </c>
      <c r="O117" s="193">
        <v>8</v>
      </c>
      <c r="P117" s="193">
        <v>8</v>
      </c>
      <c r="Q117" s="193">
        <v>8</v>
      </c>
      <c r="R117" s="193">
        <v>8</v>
      </c>
      <c r="S117" s="193"/>
      <c r="T117" s="193">
        <v>8</v>
      </c>
      <c r="U117" s="193">
        <v>8</v>
      </c>
      <c r="V117" s="193">
        <v>8</v>
      </c>
      <c r="W117" s="193">
        <v>8</v>
      </c>
      <c r="X117" s="193">
        <v>8</v>
      </c>
      <c r="Y117" s="193">
        <v>8</v>
      </c>
      <c r="Z117" s="193"/>
      <c r="AA117" s="193">
        <v>8</v>
      </c>
      <c r="AB117" s="193">
        <v>8</v>
      </c>
      <c r="AC117" s="193">
        <v>8</v>
      </c>
      <c r="AD117" s="193">
        <v>8</v>
      </c>
      <c r="AE117" s="193">
        <v>8</v>
      </c>
      <c r="AF117" s="193">
        <v>8</v>
      </c>
      <c r="AG117" s="193"/>
      <c r="AH117" s="193">
        <v>8</v>
      </c>
      <c r="AI117" s="193">
        <v>8</v>
      </c>
      <c r="AJ117" s="193"/>
      <c r="AK117" s="378">
        <f t="shared" ref="AK117" si="79">((SUM(F117:AJ117))/8)-(SUMIF($F$6:$AJ$6,"C.Nhật",F117:AJ117)/8)</f>
        <v>26</v>
      </c>
      <c r="AL117" s="378">
        <f t="shared" ref="AL117" si="80">SUM(F118:AJ118)/8*1.5</f>
        <v>0</v>
      </c>
      <c r="AM117" s="380">
        <f t="shared" ref="AM117" si="81">SUMIF($F$6:$AJ$6,"C.Nhật",$F117:$AJ118)/8*2</f>
        <v>0</v>
      </c>
      <c r="AN117" s="382">
        <f t="shared" si="45"/>
        <v>26</v>
      </c>
      <c r="AO117" s="384">
        <v>0</v>
      </c>
      <c r="AP117" s="382"/>
      <c r="AQ117" s="382"/>
      <c r="AR117" s="382"/>
      <c r="AS117" s="372"/>
      <c r="AT117" s="297"/>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c r="AK118" s="379"/>
      <c r="AL118" s="379"/>
      <c r="AM118" s="381"/>
      <c r="AN118" s="383"/>
      <c r="AO118" s="385"/>
      <c r="AP118" s="383"/>
      <c r="AQ118" s="383"/>
      <c r="AR118" s="383"/>
      <c r="AS118" s="373"/>
      <c r="AT118" s="297"/>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A117+1</f>
        <v>14</v>
      </c>
      <c r="B119" s="386" t="s">
        <v>110</v>
      </c>
      <c r="C119" s="374" t="str">
        <f>VLOOKUP(B119,DS,2,0)</f>
        <v>Thạch Thị Som Ươne</v>
      </c>
      <c r="D119" s="376" t="str">
        <f>VLOOKUP(B119,DS,3,0)</f>
        <v>Công nhân</v>
      </c>
      <c r="E119" s="79" t="s">
        <v>33</v>
      </c>
      <c r="F119" s="193">
        <v>8</v>
      </c>
      <c r="G119" s="193">
        <v>8</v>
      </c>
      <c r="H119" s="193">
        <v>8</v>
      </c>
      <c r="I119" s="193">
        <v>8</v>
      </c>
      <c r="J119" s="193">
        <v>8</v>
      </c>
      <c r="K119" s="193">
        <v>8</v>
      </c>
      <c r="L119" s="193"/>
      <c r="M119" s="193">
        <v>8</v>
      </c>
      <c r="N119" s="193">
        <v>8</v>
      </c>
      <c r="O119" s="193">
        <v>8</v>
      </c>
      <c r="P119" s="193">
        <v>8</v>
      </c>
      <c r="Q119" s="193">
        <v>8</v>
      </c>
      <c r="R119" s="193">
        <v>8</v>
      </c>
      <c r="S119" s="193"/>
      <c r="T119" s="193">
        <v>8</v>
      </c>
      <c r="U119" s="193">
        <v>8</v>
      </c>
      <c r="V119" s="193">
        <v>8</v>
      </c>
      <c r="W119" s="193">
        <v>8</v>
      </c>
      <c r="X119" s="193">
        <v>8</v>
      </c>
      <c r="Y119" s="193">
        <v>8</v>
      </c>
      <c r="Z119" s="193"/>
      <c r="AA119" s="193">
        <v>8</v>
      </c>
      <c r="AB119" s="193">
        <v>8</v>
      </c>
      <c r="AC119" s="193">
        <v>8</v>
      </c>
      <c r="AD119" s="193">
        <v>8</v>
      </c>
      <c r="AE119" s="193">
        <v>8</v>
      </c>
      <c r="AF119" s="193">
        <v>8</v>
      </c>
      <c r="AG119" s="193"/>
      <c r="AH119" s="193">
        <v>8</v>
      </c>
      <c r="AI119" s="193">
        <v>8</v>
      </c>
      <c r="AJ119" s="193"/>
      <c r="AK119" s="378">
        <f t="shared" ref="AK119" si="82">((SUM(F119:AJ119))/8)-(SUMIF($F$6:$AJ$6,"C.Nhật",F119:AJ119)/8)</f>
        <v>26</v>
      </c>
      <c r="AL119" s="378">
        <f t="shared" ref="AL119" si="83">SUM(F120:AJ120)/8*1.5</f>
        <v>0</v>
      </c>
      <c r="AM119" s="380">
        <f t="shared" ref="AM119" si="84">SUMIF($F$6:$AJ$6,"C.Nhật",$F119:$AJ120)/8*2</f>
        <v>0</v>
      </c>
      <c r="AN119" s="382">
        <f t="shared" si="45"/>
        <v>26</v>
      </c>
      <c r="AO119" s="384">
        <v>0</v>
      </c>
      <c r="AP119" s="382"/>
      <c r="AQ119" s="382"/>
      <c r="AR119" s="382"/>
      <c r="AS119" s="372"/>
      <c r="AT119" s="297"/>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c r="AK120" s="379"/>
      <c r="AL120" s="379"/>
      <c r="AM120" s="381"/>
      <c r="AN120" s="383"/>
      <c r="AO120" s="385"/>
      <c r="AP120" s="383"/>
      <c r="AQ120" s="383"/>
      <c r="AR120" s="383"/>
      <c r="AS120" s="373"/>
      <c r="AT120" s="297"/>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A119+1</f>
        <v>15</v>
      </c>
      <c r="B121" s="386" t="s">
        <v>111</v>
      </c>
      <c r="C121" s="374" t="str">
        <f>VLOOKUP(B121,DS,2,0)</f>
        <v>Huỳnh Thị Như</v>
      </c>
      <c r="D121" s="376" t="str">
        <f>VLOOKUP(B121,DS,3,0)</f>
        <v>Công nhân</v>
      </c>
      <c r="E121" s="79" t="s">
        <v>33</v>
      </c>
      <c r="F121" s="193">
        <v>8</v>
      </c>
      <c r="G121" s="193">
        <v>8</v>
      </c>
      <c r="H121" s="193">
        <v>8</v>
      </c>
      <c r="I121" s="193">
        <v>8</v>
      </c>
      <c r="J121" s="193">
        <v>8</v>
      </c>
      <c r="K121" s="193">
        <v>8</v>
      </c>
      <c r="L121" s="193"/>
      <c r="M121" s="193">
        <v>8</v>
      </c>
      <c r="N121" s="193">
        <v>8</v>
      </c>
      <c r="O121" s="193">
        <v>8</v>
      </c>
      <c r="P121" s="193">
        <v>8</v>
      </c>
      <c r="Q121" s="193">
        <v>8</v>
      </c>
      <c r="R121" s="193">
        <v>8</v>
      </c>
      <c r="S121" s="193"/>
      <c r="T121" s="193">
        <v>8</v>
      </c>
      <c r="U121" s="193">
        <v>8</v>
      </c>
      <c r="V121" s="193">
        <v>8</v>
      </c>
      <c r="W121" s="193">
        <v>8</v>
      </c>
      <c r="X121" s="193">
        <v>8</v>
      </c>
      <c r="Y121" s="193">
        <v>8</v>
      </c>
      <c r="Z121" s="193"/>
      <c r="AA121" s="193">
        <v>8</v>
      </c>
      <c r="AB121" s="193">
        <v>8</v>
      </c>
      <c r="AC121" s="193">
        <v>8</v>
      </c>
      <c r="AD121" s="193">
        <v>8</v>
      </c>
      <c r="AE121" s="193">
        <v>8</v>
      </c>
      <c r="AF121" s="193">
        <v>8</v>
      </c>
      <c r="AG121" s="193"/>
      <c r="AH121" s="193">
        <v>8</v>
      </c>
      <c r="AI121" s="193">
        <v>8</v>
      </c>
      <c r="AJ121" s="193"/>
      <c r="AK121" s="378">
        <f t="shared" ref="AK121" si="85">((SUM(F121:AJ121))/8)-(SUMIF($F$6:$AJ$6,"C.Nhật",F121:AJ121)/8)</f>
        <v>26</v>
      </c>
      <c r="AL121" s="378">
        <f t="shared" ref="AL121" si="86">SUM(F122:AJ122)/8*1.5</f>
        <v>0</v>
      </c>
      <c r="AM121" s="380">
        <f t="shared" ref="AM121" si="87">SUMIF($F$6:$AJ$6,"C.Nhật",$F121:$AJ122)/8*2</f>
        <v>0</v>
      </c>
      <c r="AN121" s="382">
        <f t="shared" si="45"/>
        <v>26</v>
      </c>
      <c r="AO121" s="384">
        <v>0</v>
      </c>
      <c r="AP121" s="382"/>
      <c r="AQ121" s="382"/>
      <c r="AR121" s="382"/>
      <c r="AS121" s="372"/>
      <c r="AT121" s="297"/>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c r="AK122" s="379"/>
      <c r="AL122" s="379"/>
      <c r="AM122" s="381"/>
      <c r="AN122" s="383"/>
      <c r="AO122" s="385"/>
      <c r="AP122" s="383"/>
      <c r="AQ122" s="383"/>
      <c r="AR122" s="383"/>
      <c r="AS122" s="373"/>
      <c r="AT122" s="297"/>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A121+1</f>
        <v>16</v>
      </c>
      <c r="B123" s="386" t="s">
        <v>112</v>
      </c>
      <c r="C123" s="374" t="str">
        <f>VLOOKUP(B123,DS,2,0)</f>
        <v>Sơn Thị Chành Ny</v>
      </c>
      <c r="D123" s="376" t="str">
        <f>VLOOKUP(B123,DS,3,0)</f>
        <v>Công nhân</v>
      </c>
      <c r="E123" s="79" t="s">
        <v>33</v>
      </c>
      <c r="F123" s="193">
        <v>8</v>
      </c>
      <c r="G123" s="193">
        <v>8</v>
      </c>
      <c r="H123" s="193">
        <v>8</v>
      </c>
      <c r="I123" s="193">
        <v>8</v>
      </c>
      <c r="J123" s="193">
        <v>8</v>
      </c>
      <c r="K123" s="193">
        <v>8</v>
      </c>
      <c r="L123" s="193"/>
      <c r="M123" s="193">
        <v>8</v>
      </c>
      <c r="N123" s="193">
        <v>8</v>
      </c>
      <c r="O123" s="193">
        <v>8</v>
      </c>
      <c r="P123" s="193">
        <v>8</v>
      </c>
      <c r="Q123" s="193">
        <v>8</v>
      </c>
      <c r="R123" s="193">
        <v>8</v>
      </c>
      <c r="S123" s="193"/>
      <c r="T123" s="193">
        <v>8</v>
      </c>
      <c r="U123" s="193">
        <v>8</v>
      </c>
      <c r="V123" s="193">
        <v>8</v>
      </c>
      <c r="W123" s="193">
        <v>8</v>
      </c>
      <c r="X123" s="193">
        <v>8</v>
      </c>
      <c r="Y123" s="193">
        <v>8</v>
      </c>
      <c r="Z123" s="193"/>
      <c r="AA123" s="193">
        <v>8</v>
      </c>
      <c r="AB123" s="193">
        <v>8</v>
      </c>
      <c r="AC123" s="193">
        <v>8</v>
      </c>
      <c r="AD123" s="193">
        <v>8</v>
      </c>
      <c r="AE123" s="193">
        <v>8</v>
      </c>
      <c r="AF123" s="193">
        <v>8</v>
      </c>
      <c r="AG123" s="193"/>
      <c r="AH123" s="193">
        <v>8</v>
      </c>
      <c r="AI123" s="193">
        <v>8</v>
      </c>
      <c r="AJ123" s="193"/>
      <c r="AK123" s="378">
        <f t="shared" ref="AK123" si="88">((SUM(F123:AJ123))/8)-(SUMIF($F$6:$AJ$6,"C.Nhật",F123:AJ123)/8)</f>
        <v>26</v>
      </c>
      <c r="AL123" s="378">
        <f t="shared" ref="AL123" si="89">SUM(F124:AJ124)/8*1.5</f>
        <v>0</v>
      </c>
      <c r="AM123" s="380">
        <f t="shared" ref="AM123" si="90">SUMIF($F$6:$AJ$6,"C.Nhật",$F123:$AJ124)/8*2</f>
        <v>0</v>
      </c>
      <c r="AN123" s="382">
        <f t="shared" si="45"/>
        <v>26</v>
      </c>
      <c r="AO123" s="384">
        <v>0</v>
      </c>
      <c r="AP123" s="382"/>
      <c r="AQ123" s="382"/>
      <c r="AR123" s="382"/>
      <c r="AS123" s="372"/>
      <c r="AT123" s="297"/>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379"/>
      <c r="AL124" s="379"/>
      <c r="AM124" s="381"/>
      <c r="AN124" s="383"/>
      <c r="AO124" s="385"/>
      <c r="AP124" s="383"/>
      <c r="AQ124" s="383"/>
      <c r="AR124" s="383"/>
      <c r="AS124" s="373"/>
      <c r="AT124" s="297"/>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A123+1</f>
        <v>17</v>
      </c>
      <c r="B125" s="386" t="s">
        <v>113</v>
      </c>
      <c r="C125" s="374" t="str">
        <f>VLOOKUP(B125,DS,2,0)</f>
        <v>Sơn Thị Chành Đa</v>
      </c>
      <c r="D125" s="376" t="str">
        <f>VLOOKUP(B125,DS,3,0)</f>
        <v>Công nhân</v>
      </c>
      <c r="E125" s="79" t="s">
        <v>33</v>
      </c>
      <c r="F125" s="193">
        <v>8</v>
      </c>
      <c r="G125" s="193">
        <v>8</v>
      </c>
      <c r="H125" s="193">
        <v>8</v>
      </c>
      <c r="I125" s="193">
        <v>8</v>
      </c>
      <c r="J125" s="193">
        <v>8</v>
      </c>
      <c r="K125" s="193">
        <v>8</v>
      </c>
      <c r="L125" s="193"/>
      <c r="M125" s="193">
        <v>8</v>
      </c>
      <c r="N125" s="193">
        <v>8</v>
      </c>
      <c r="O125" s="193">
        <v>8</v>
      </c>
      <c r="P125" s="193">
        <v>8</v>
      </c>
      <c r="Q125" s="193">
        <v>8</v>
      </c>
      <c r="R125" s="193">
        <v>8</v>
      </c>
      <c r="S125" s="193"/>
      <c r="T125" s="193">
        <v>8</v>
      </c>
      <c r="U125" s="193">
        <v>8</v>
      </c>
      <c r="V125" s="193">
        <v>8</v>
      </c>
      <c r="W125" s="193">
        <v>8</v>
      </c>
      <c r="X125" s="193">
        <v>8</v>
      </c>
      <c r="Y125" s="193">
        <v>8</v>
      </c>
      <c r="Z125" s="193"/>
      <c r="AA125" s="193">
        <v>8</v>
      </c>
      <c r="AB125" s="193">
        <v>8</v>
      </c>
      <c r="AC125" s="193">
        <v>8</v>
      </c>
      <c r="AD125" s="193">
        <v>8</v>
      </c>
      <c r="AE125" s="193">
        <v>8</v>
      </c>
      <c r="AF125" s="193">
        <v>8</v>
      </c>
      <c r="AG125" s="193"/>
      <c r="AH125" s="193">
        <v>8</v>
      </c>
      <c r="AI125" s="193">
        <v>8</v>
      </c>
      <c r="AJ125" s="193"/>
      <c r="AK125" s="378">
        <f t="shared" ref="AK125" si="91">((SUM(F125:AJ125))/8)-(SUMIF($F$6:$AJ$6,"C.Nhật",F125:AJ125)/8)</f>
        <v>26</v>
      </c>
      <c r="AL125" s="378">
        <f t="shared" ref="AL125" si="92">SUM(F126:AJ126)/8*1.5</f>
        <v>0</v>
      </c>
      <c r="AM125" s="380">
        <f t="shared" ref="AM125" si="93">SUMIF($F$6:$AJ$6,"C.Nhật",$F125:$AJ126)/8*2</f>
        <v>0</v>
      </c>
      <c r="AN125" s="382">
        <f t="shared" si="45"/>
        <v>26</v>
      </c>
      <c r="AO125" s="384">
        <v>0</v>
      </c>
      <c r="AP125" s="382"/>
      <c r="AQ125" s="382"/>
      <c r="AR125" s="382"/>
      <c r="AS125" s="372"/>
      <c r="AT125" s="297"/>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c r="AK126" s="379"/>
      <c r="AL126" s="379"/>
      <c r="AM126" s="381"/>
      <c r="AN126" s="383"/>
      <c r="AO126" s="385"/>
      <c r="AP126" s="383"/>
      <c r="AQ126" s="383"/>
      <c r="AR126" s="383"/>
      <c r="AS126" s="373"/>
      <c r="AT126" s="297"/>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A125+1</f>
        <v>18</v>
      </c>
      <c r="B127" s="386" t="s">
        <v>114</v>
      </c>
      <c r="C127" s="374" t="str">
        <f>VLOOKUP(B127,DS,2,0)</f>
        <v>Trần Thị Bích Phượng</v>
      </c>
      <c r="D127" s="376" t="str">
        <f>VLOOKUP(B127,DS,3,0)</f>
        <v>Công nhân</v>
      </c>
      <c r="E127" s="79" t="s">
        <v>33</v>
      </c>
      <c r="F127" s="193">
        <v>8</v>
      </c>
      <c r="G127" s="193">
        <v>8</v>
      </c>
      <c r="H127" s="193">
        <v>8</v>
      </c>
      <c r="I127" s="193">
        <v>8</v>
      </c>
      <c r="J127" s="193">
        <v>8</v>
      </c>
      <c r="K127" s="193">
        <v>8</v>
      </c>
      <c r="L127" s="193"/>
      <c r="M127" s="193">
        <v>8</v>
      </c>
      <c r="N127" s="193">
        <v>8</v>
      </c>
      <c r="O127" s="193">
        <v>8</v>
      </c>
      <c r="P127" s="193">
        <v>8</v>
      </c>
      <c r="Q127" s="193">
        <v>8</v>
      </c>
      <c r="R127" s="193">
        <v>8</v>
      </c>
      <c r="S127" s="193"/>
      <c r="T127" s="193">
        <v>8</v>
      </c>
      <c r="U127" s="193">
        <v>8</v>
      </c>
      <c r="V127" s="193">
        <v>8</v>
      </c>
      <c r="W127" s="193">
        <v>8</v>
      </c>
      <c r="X127" s="193">
        <v>8</v>
      </c>
      <c r="Y127" s="193">
        <v>8</v>
      </c>
      <c r="Z127" s="193"/>
      <c r="AA127" s="193">
        <v>8</v>
      </c>
      <c r="AB127" s="193">
        <v>8</v>
      </c>
      <c r="AC127" s="193">
        <v>8</v>
      </c>
      <c r="AD127" s="193">
        <v>8</v>
      </c>
      <c r="AE127" s="193">
        <v>8</v>
      </c>
      <c r="AF127" s="193">
        <v>8</v>
      </c>
      <c r="AG127" s="193"/>
      <c r="AH127" s="193">
        <v>8</v>
      </c>
      <c r="AI127" s="193">
        <v>8</v>
      </c>
      <c r="AJ127" s="193"/>
      <c r="AK127" s="378">
        <f t="shared" ref="AK127" si="94">((SUM(F127:AJ127))/8)-(SUMIF($F$6:$AJ$6,"C.Nhật",F127:AJ127)/8)</f>
        <v>26</v>
      </c>
      <c r="AL127" s="378">
        <f t="shared" ref="AL127" si="95">SUM(F128:AJ128)/8*1.5</f>
        <v>0</v>
      </c>
      <c r="AM127" s="380">
        <f t="shared" ref="AM127" si="96">SUMIF($F$6:$AJ$6,"C.Nhật",$F127:$AJ128)/8*2</f>
        <v>0</v>
      </c>
      <c r="AN127" s="382">
        <f t="shared" si="45"/>
        <v>26</v>
      </c>
      <c r="AO127" s="384">
        <v>0</v>
      </c>
      <c r="AP127" s="382"/>
      <c r="AQ127" s="382"/>
      <c r="AR127" s="382"/>
      <c r="AS127" s="372"/>
      <c r="AT127" s="297"/>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c r="AK128" s="379"/>
      <c r="AL128" s="379"/>
      <c r="AM128" s="381"/>
      <c r="AN128" s="383"/>
      <c r="AO128" s="385"/>
      <c r="AP128" s="383"/>
      <c r="AQ128" s="383"/>
      <c r="AR128" s="383"/>
      <c r="AS128" s="373"/>
      <c r="AT128" s="297"/>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A127+1</f>
        <v>19</v>
      </c>
      <c r="B129" s="386" t="s">
        <v>115</v>
      </c>
      <c r="C129" s="374" t="str">
        <f>VLOOKUP(B129,DS,2,0)</f>
        <v>Sơn Thị Trường Sa</v>
      </c>
      <c r="D129" s="376" t="str">
        <f>VLOOKUP(B129,DS,3,0)</f>
        <v>Công nhân</v>
      </c>
      <c r="E129" s="79" t="s">
        <v>33</v>
      </c>
      <c r="F129" s="193">
        <v>8</v>
      </c>
      <c r="G129" s="193">
        <v>8</v>
      </c>
      <c r="H129" s="193">
        <v>8</v>
      </c>
      <c r="I129" s="193">
        <v>8</v>
      </c>
      <c r="J129" s="193">
        <v>8</v>
      </c>
      <c r="K129" s="193">
        <v>8</v>
      </c>
      <c r="L129" s="193"/>
      <c r="M129" s="193">
        <v>8</v>
      </c>
      <c r="N129" s="193">
        <v>8</v>
      </c>
      <c r="O129" s="193">
        <v>8</v>
      </c>
      <c r="P129" s="193">
        <v>8</v>
      </c>
      <c r="Q129" s="193">
        <v>8</v>
      </c>
      <c r="R129" s="193">
        <v>8</v>
      </c>
      <c r="S129" s="193"/>
      <c r="T129" s="193">
        <v>8</v>
      </c>
      <c r="U129" s="193">
        <v>8</v>
      </c>
      <c r="V129" s="193">
        <v>8</v>
      </c>
      <c r="W129" s="193">
        <v>8</v>
      </c>
      <c r="X129" s="193">
        <v>8</v>
      </c>
      <c r="Y129" s="193">
        <v>8</v>
      </c>
      <c r="Z129" s="193"/>
      <c r="AA129" s="193">
        <v>8</v>
      </c>
      <c r="AB129" s="193">
        <v>8</v>
      </c>
      <c r="AC129" s="193">
        <v>8</v>
      </c>
      <c r="AD129" s="193">
        <v>8</v>
      </c>
      <c r="AE129" s="193">
        <v>8</v>
      </c>
      <c r="AF129" s="193">
        <v>8</v>
      </c>
      <c r="AG129" s="193"/>
      <c r="AH129" s="193">
        <v>8</v>
      </c>
      <c r="AI129" s="193">
        <v>8</v>
      </c>
      <c r="AJ129" s="193"/>
      <c r="AK129" s="378">
        <f t="shared" ref="AK129" si="97">((SUM(F129:AJ129))/8)-(SUMIF($F$6:$AJ$6,"C.Nhật",F129:AJ129)/8)</f>
        <v>26</v>
      </c>
      <c r="AL129" s="378">
        <f t="shared" ref="AL129" si="98">SUM(F130:AJ130)/8*1.5</f>
        <v>0</v>
      </c>
      <c r="AM129" s="380">
        <f t="shared" ref="AM129" si="99">SUMIF($F$6:$AJ$6,"C.Nhật",$F129:$AJ130)/8*2</f>
        <v>0</v>
      </c>
      <c r="AN129" s="382">
        <f t="shared" si="45"/>
        <v>26</v>
      </c>
      <c r="AO129" s="384">
        <v>0</v>
      </c>
      <c r="AP129" s="382"/>
      <c r="AQ129" s="382"/>
      <c r="AR129" s="382"/>
      <c r="AS129" s="372"/>
      <c r="AT129" s="297"/>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379"/>
      <c r="AL130" s="379"/>
      <c r="AM130" s="381"/>
      <c r="AN130" s="383"/>
      <c r="AO130" s="385"/>
      <c r="AP130" s="383"/>
      <c r="AQ130" s="383"/>
      <c r="AR130" s="383"/>
      <c r="AS130" s="373"/>
      <c r="AT130" s="297"/>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A129+1</f>
        <v>20</v>
      </c>
      <c r="B131" s="386" t="s">
        <v>120</v>
      </c>
      <c r="C131" s="374" t="str">
        <f>VLOOKUP(B131,DS,2,0)</f>
        <v>Lý Thị Sà Kha</v>
      </c>
      <c r="D131" s="376" t="str">
        <f>VLOOKUP(B131,DS,3,0)</f>
        <v>Công nhân</v>
      </c>
      <c r="E131" s="79" t="s">
        <v>33</v>
      </c>
      <c r="F131" s="193">
        <v>8</v>
      </c>
      <c r="G131" s="193">
        <v>8</v>
      </c>
      <c r="H131" s="193">
        <v>8</v>
      </c>
      <c r="I131" s="193">
        <v>8</v>
      </c>
      <c r="J131" s="193">
        <v>8</v>
      </c>
      <c r="K131" s="193">
        <v>8</v>
      </c>
      <c r="L131" s="193"/>
      <c r="M131" s="193">
        <v>8</v>
      </c>
      <c r="N131" s="193">
        <v>8</v>
      </c>
      <c r="O131" s="193">
        <v>8</v>
      </c>
      <c r="P131" s="193">
        <v>8</v>
      </c>
      <c r="Q131" s="193">
        <v>8</v>
      </c>
      <c r="R131" s="193">
        <v>8</v>
      </c>
      <c r="S131" s="193"/>
      <c r="T131" s="193">
        <v>8</v>
      </c>
      <c r="U131" s="193">
        <v>8</v>
      </c>
      <c r="V131" s="193">
        <v>8</v>
      </c>
      <c r="W131" s="193">
        <v>8</v>
      </c>
      <c r="X131" s="193">
        <v>8</v>
      </c>
      <c r="Y131" s="193">
        <v>8</v>
      </c>
      <c r="Z131" s="193"/>
      <c r="AA131" s="193">
        <v>8</v>
      </c>
      <c r="AB131" s="193">
        <v>8</v>
      </c>
      <c r="AC131" s="193">
        <v>8</v>
      </c>
      <c r="AD131" s="193">
        <v>8</v>
      </c>
      <c r="AE131" s="193">
        <v>8</v>
      </c>
      <c r="AF131" s="193">
        <v>8</v>
      </c>
      <c r="AG131" s="193"/>
      <c r="AH131" s="193">
        <v>8</v>
      </c>
      <c r="AI131" s="193">
        <v>8</v>
      </c>
      <c r="AJ131" s="193"/>
      <c r="AK131" s="378">
        <f t="shared" ref="AK131" si="100">((SUM(F131:AJ131))/8)-(SUMIF($F$6:$AJ$6,"C.Nhật",F131:AJ131)/8)</f>
        <v>26</v>
      </c>
      <c r="AL131" s="378">
        <f t="shared" ref="AL131" si="101">SUM(F132:AJ132)/8*1.5</f>
        <v>0</v>
      </c>
      <c r="AM131" s="380">
        <f t="shared" ref="AM131" si="102">SUMIF($F$6:$AJ$6,"C.Nhật",$F131:$AJ132)/8*2</f>
        <v>0</v>
      </c>
      <c r="AN131" s="382">
        <f t="shared" si="45"/>
        <v>26</v>
      </c>
      <c r="AO131" s="384">
        <v>0</v>
      </c>
      <c r="AP131" s="382"/>
      <c r="AQ131" s="382"/>
      <c r="AR131" s="382"/>
      <c r="AS131" s="372"/>
      <c r="AT131" s="297"/>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379"/>
      <c r="AL132" s="379"/>
      <c r="AM132" s="381"/>
      <c r="AN132" s="383"/>
      <c r="AO132" s="385"/>
      <c r="AP132" s="383"/>
      <c r="AQ132" s="383"/>
      <c r="AR132" s="383"/>
      <c r="AS132" s="373"/>
      <c r="AT132" s="297"/>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A131+1</f>
        <v>21</v>
      </c>
      <c r="B133" s="386" t="s">
        <v>122</v>
      </c>
      <c r="C133" s="374" t="str">
        <f>VLOOKUP(B133,DS,2,0)</f>
        <v xml:space="preserve"> Lâm Thị Mộng Thường</v>
      </c>
      <c r="D133" s="376" t="str">
        <f>VLOOKUP(B133,DS,3,0)</f>
        <v>Công nhân</v>
      </c>
      <c r="E133" s="79" t="s">
        <v>33</v>
      </c>
      <c r="F133" s="193">
        <v>8</v>
      </c>
      <c r="G133" s="193">
        <v>8</v>
      </c>
      <c r="H133" s="193">
        <v>8</v>
      </c>
      <c r="I133" s="193">
        <v>8</v>
      </c>
      <c r="J133" s="193">
        <v>8</v>
      </c>
      <c r="K133" s="193">
        <v>8</v>
      </c>
      <c r="L133" s="193"/>
      <c r="M133" s="193">
        <v>8</v>
      </c>
      <c r="N133" s="193">
        <v>8</v>
      </c>
      <c r="O133" s="193">
        <v>8</v>
      </c>
      <c r="P133" s="193">
        <v>8</v>
      </c>
      <c r="Q133" s="193">
        <v>8</v>
      </c>
      <c r="R133" s="193">
        <v>8</v>
      </c>
      <c r="S133" s="193"/>
      <c r="T133" s="193">
        <v>8</v>
      </c>
      <c r="U133" s="193">
        <v>8</v>
      </c>
      <c r="V133" s="193">
        <v>8</v>
      </c>
      <c r="W133" s="193">
        <v>8</v>
      </c>
      <c r="X133" s="193">
        <v>8</v>
      </c>
      <c r="Y133" s="193">
        <v>8</v>
      </c>
      <c r="Z133" s="193"/>
      <c r="AA133" s="193">
        <v>8</v>
      </c>
      <c r="AB133" s="193">
        <v>8</v>
      </c>
      <c r="AC133" s="193">
        <v>8</v>
      </c>
      <c r="AD133" s="193">
        <v>8</v>
      </c>
      <c r="AE133" s="193">
        <v>8</v>
      </c>
      <c r="AF133" s="193">
        <v>8</v>
      </c>
      <c r="AG133" s="193"/>
      <c r="AH133" s="193">
        <v>8</v>
      </c>
      <c r="AI133" s="193">
        <v>8</v>
      </c>
      <c r="AJ133" s="193"/>
      <c r="AK133" s="378">
        <f t="shared" ref="AK133" si="103">((SUM(F133:AJ133))/8)-(SUMIF($F$6:$AJ$6,"C.Nhật",F133:AJ133)/8)</f>
        <v>26</v>
      </c>
      <c r="AL133" s="378">
        <f t="shared" ref="AL133" si="104">SUM(F134:AJ134)/8*1.5</f>
        <v>0</v>
      </c>
      <c r="AM133" s="380">
        <f t="shared" ref="AM133" si="105">SUMIF($F$6:$AJ$6,"C.Nhật",$F133:$AJ134)/8*2</f>
        <v>0</v>
      </c>
      <c r="AN133" s="382">
        <f t="shared" si="45"/>
        <v>26</v>
      </c>
      <c r="AO133" s="384">
        <v>0</v>
      </c>
      <c r="AP133" s="382"/>
      <c r="AQ133" s="382"/>
      <c r="AR133" s="382"/>
      <c r="AS133" s="372"/>
      <c r="AT133" s="297"/>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379"/>
      <c r="AL134" s="379"/>
      <c r="AM134" s="381"/>
      <c r="AN134" s="383"/>
      <c r="AO134" s="385"/>
      <c r="AP134" s="383"/>
      <c r="AQ134" s="383"/>
      <c r="AR134" s="383"/>
      <c r="AS134" s="373"/>
      <c r="AT134" s="297"/>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A133+1</f>
        <v>22</v>
      </c>
      <c r="B135" s="386" t="s">
        <v>126</v>
      </c>
      <c r="C135" s="374" t="str">
        <f>VLOOKUP(B135,DS,2,0)</f>
        <v>Nguyễn Văn Bé Hai</v>
      </c>
      <c r="D135" s="376" t="str">
        <f>VLOOKUP(B135,DS,3,0)</f>
        <v>Công nhân</v>
      </c>
      <c r="E135" s="79" t="s">
        <v>33</v>
      </c>
      <c r="F135" s="193">
        <v>8</v>
      </c>
      <c r="G135" s="193">
        <v>8</v>
      </c>
      <c r="H135" s="193">
        <v>8</v>
      </c>
      <c r="I135" s="193">
        <v>8</v>
      </c>
      <c r="J135" s="193">
        <v>8</v>
      </c>
      <c r="K135" s="193">
        <v>8</v>
      </c>
      <c r="L135" s="193"/>
      <c r="M135" s="193">
        <v>8</v>
      </c>
      <c r="N135" s="193">
        <v>8</v>
      </c>
      <c r="O135" s="193">
        <v>8</v>
      </c>
      <c r="P135" s="193">
        <v>8</v>
      </c>
      <c r="Q135" s="193">
        <v>8</v>
      </c>
      <c r="R135" s="193">
        <v>8</v>
      </c>
      <c r="S135" s="193"/>
      <c r="T135" s="193">
        <v>8</v>
      </c>
      <c r="U135" s="193">
        <v>8</v>
      </c>
      <c r="V135" s="193">
        <v>8</v>
      </c>
      <c r="W135" s="193">
        <v>8</v>
      </c>
      <c r="X135" s="193">
        <v>8</v>
      </c>
      <c r="Y135" s="193">
        <v>8</v>
      </c>
      <c r="Z135" s="193"/>
      <c r="AA135" s="193">
        <v>8</v>
      </c>
      <c r="AB135" s="193">
        <v>8</v>
      </c>
      <c r="AC135" s="193">
        <v>8</v>
      </c>
      <c r="AD135" s="193">
        <v>8</v>
      </c>
      <c r="AE135" s="193">
        <v>8</v>
      </c>
      <c r="AF135" s="193">
        <v>8</v>
      </c>
      <c r="AG135" s="193"/>
      <c r="AH135" s="193">
        <v>8</v>
      </c>
      <c r="AI135" s="193">
        <v>8</v>
      </c>
      <c r="AJ135" s="193"/>
      <c r="AK135" s="378">
        <f t="shared" ref="AK135" si="106">((SUM(F135:AJ135))/8)-(SUMIF($F$6:$AJ$6,"C.Nhật",F135:AJ135)/8)</f>
        <v>26</v>
      </c>
      <c r="AL135" s="378">
        <f t="shared" ref="AL135" si="107">SUM(F136:AJ136)/8*1.5</f>
        <v>0</v>
      </c>
      <c r="AM135" s="380">
        <f t="shared" ref="AM135" si="108">SUMIF($F$6:$AJ$6,"C.Nhật",$F135:$AJ136)/8*2</f>
        <v>0</v>
      </c>
      <c r="AN135" s="382">
        <f t="shared" si="45"/>
        <v>26</v>
      </c>
      <c r="AO135" s="384">
        <v>0</v>
      </c>
      <c r="AP135" s="382"/>
      <c r="AQ135" s="382"/>
      <c r="AR135" s="382"/>
      <c r="AS135" s="372"/>
      <c r="AT135" s="297"/>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c r="AK136" s="379"/>
      <c r="AL136" s="379"/>
      <c r="AM136" s="381"/>
      <c r="AN136" s="383"/>
      <c r="AO136" s="385"/>
      <c r="AP136" s="383"/>
      <c r="AQ136" s="383"/>
      <c r="AR136" s="383"/>
      <c r="AS136" s="373"/>
      <c r="AT136" s="297"/>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A135+1</f>
        <v>23</v>
      </c>
      <c r="B137" s="386" t="s">
        <v>127</v>
      </c>
      <c r="C137" s="374" t="str">
        <f>VLOOKUP(B137,DS,2,0)</f>
        <v>Thạch Tiền</v>
      </c>
      <c r="D137" s="376" t="str">
        <f>VLOOKUP(B137,DS,3,0)</f>
        <v>Công nhân</v>
      </c>
      <c r="E137" s="79" t="s">
        <v>33</v>
      </c>
      <c r="F137" s="193">
        <v>8</v>
      </c>
      <c r="G137" s="193">
        <v>8</v>
      </c>
      <c r="H137" s="193">
        <v>8</v>
      </c>
      <c r="I137" s="193">
        <v>8</v>
      </c>
      <c r="J137" s="193">
        <v>8</v>
      </c>
      <c r="K137" s="193">
        <v>8</v>
      </c>
      <c r="L137" s="193"/>
      <c r="M137" s="193">
        <v>8</v>
      </c>
      <c r="N137" s="193">
        <v>8</v>
      </c>
      <c r="O137" s="193">
        <v>8</v>
      </c>
      <c r="P137" s="193">
        <v>8</v>
      </c>
      <c r="Q137" s="193">
        <v>8</v>
      </c>
      <c r="R137" s="193">
        <v>8</v>
      </c>
      <c r="S137" s="193"/>
      <c r="T137" s="193">
        <v>8</v>
      </c>
      <c r="U137" s="193">
        <v>8</v>
      </c>
      <c r="V137" s="193">
        <v>8</v>
      </c>
      <c r="W137" s="193">
        <v>8</v>
      </c>
      <c r="X137" s="193">
        <v>8</v>
      </c>
      <c r="Y137" s="193">
        <v>8</v>
      </c>
      <c r="Z137" s="193"/>
      <c r="AA137" s="193">
        <v>8</v>
      </c>
      <c r="AB137" s="193">
        <v>8</v>
      </c>
      <c r="AC137" s="193">
        <v>8</v>
      </c>
      <c r="AD137" s="193">
        <v>8</v>
      </c>
      <c r="AE137" s="193">
        <v>8</v>
      </c>
      <c r="AF137" s="193">
        <v>8</v>
      </c>
      <c r="AG137" s="193"/>
      <c r="AH137" s="193">
        <v>8</v>
      </c>
      <c r="AI137" s="193">
        <v>8</v>
      </c>
      <c r="AJ137" s="193"/>
      <c r="AK137" s="378">
        <f t="shared" ref="AK137" si="109">((SUM(F137:AJ137))/8)-(SUMIF($F$6:$AJ$6,"C.Nhật",F137:AJ137)/8)</f>
        <v>26</v>
      </c>
      <c r="AL137" s="378">
        <f t="shared" ref="AL137" si="110">SUM(F138:AJ138)/8*1.5</f>
        <v>0</v>
      </c>
      <c r="AM137" s="380">
        <f t="shared" ref="AM137" si="111">SUMIF($F$6:$AJ$6,"C.Nhật",$F137:$AJ138)/8*2</f>
        <v>0</v>
      </c>
      <c r="AN137" s="382">
        <f t="shared" si="45"/>
        <v>26</v>
      </c>
      <c r="AO137" s="384">
        <v>0</v>
      </c>
      <c r="AP137" s="382"/>
      <c r="AQ137" s="382"/>
      <c r="AR137" s="382"/>
      <c r="AS137" s="372"/>
      <c r="AT137" s="297"/>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c r="AK138" s="379"/>
      <c r="AL138" s="379"/>
      <c r="AM138" s="381"/>
      <c r="AN138" s="383"/>
      <c r="AO138" s="385"/>
      <c r="AP138" s="383"/>
      <c r="AQ138" s="383"/>
      <c r="AR138" s="383"/>
      <c r="AS138" s="373"/>
      <c r="AT138" s="297"/>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A137+1</f>
        <v>24</v>
      </c>
      <c r="B139" s="386" t="s">
        <v>128</v>
      </c>
      <c r="C139" s="374" t="str">
        <f>VLOOKUP(B139,DS,2,0)</f>
        <v>Hứa Hậu</v>
      </c>
      <c r="D139" s="376" t="str">
        <f>VLOOKUP(B139,DS,3,0)</f>
        <v>Công nhân</v>
      </c>
      <c r="E139" s="79" t="s">
        <v>33</v>
      </c>
      <c r="F139" s="193">
        <v>8</v>
      </c>
      <c r="G139" s="193">
        <v>8</v>
      </c>
      <c r="H139" s="193">
        <v>8</v>
      </c>
      <c r="I139" s="193">
        <v>8</v>
      </c>
      <c r="J139" s="193">
        <v>8</v>
      </c>
      <c r="K139" s="193">
        <v>8</v>
      </c>
      <c r="L139" s="193"/>
      <c r="M139" s="193">
        <v>8</v>
      </c>
      <c r="N139" s="193">
        <v>8</v>
      </c>
      <c r="O139" s="193">
        <v>8</v>
      </c>
      <c r="P139" s="193">
        <v>8</v>
      </c>
      <c r="Q139" s="193">
        <v>8</v>
      </c>
      <c r="R139" s="193">
        <v>8</v>
      </c>
      <c r="S139" s="193"/>
      <c r="T139" s="193">
        <v>8</v>
      </c>
      <c r="U139" s="193">
        <v>8</v>
      </c>
      <c r="V139" s="193">
        <v>8</v>
      </c>
      <c r="W139" s="193">
        <v>8</v>
      </c>
      <c r="X139" s="193">
        <v>8</v>
      </c>
      <c r="Y139" s="193">
        <v>8</v>
      </c>
      <c r="Z139" s="193"/>
      <c r="AA139" s="193">
        <v>8</v>
      </c>
      <c r="AB139" s="193">
        <v>8</v>
      </c>
      <c r="AC139" s="193">
        <v>8</v>
      </c>
      <c r="AD139" s="193">
        <v>8</v>
      </c>
      <c r="AE139" s="193">
        <v>8</v>
      </c>
      <c r="AF139" s="193">
        <v>8</v>
      </c>
      <c r="AG139" s="193"/>
      <c r="AH139" s="193">
        <v>8</v>
      </c>
      <c r="AI139" s="193">
        <v>8</v>
      </c>
      <c r="AJ139" s="193"/>
      <c r="AK139" s="378">
        <f t="shared" ref="AK139" si="112">((SUM(F139:AJ139))/8)-(SUMIF($F$6:$AJ$6,"C.Nhật",F139:AJ139)/8)</f>
        <v>26</v>
      </c>
      <c r="AL139" s="378">
        <f t="shared" ref="AL139" si="113">SUM(F140:AJ140)/8*1.5</f>
        <v>0</v>
      </c>
      <c r="AM139" s="380">
        <f t="shared" ref="AM139" si="114">SUMIF($F$6:$AJ$6,"C.Nhật",$F139:$AJ140)/8*2</f>
        <v>0</v>
      </c>
      <c r="AN139" s="382">
        <f t="shared" si="45"/>
        <v>26</v>
      </c>
      <c r="AO139" s="384">
        <v>0</v>
      </c>
      <c r="AP139" s="382"/>
      <c r="AQ139" s="382"/>
      <c r="AR139" s="382"/>
      <c r="AS139" s="372"/>
      <c r="AT139" s="297"/>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379"/>
      <c r="AL140" s="379"/>
      <c r="AM140" s="381"/>
      <c r="AN140" s="383"/>
      <c r="AO140" s="385"/>
      <c r="AP140" s="383"/>
      <c r="AQ140" s="383"/>
      <c r="AR140" s="383"/>
      <c r="AS140" s="373"/>
      <c r="AT140" s="297"/>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A139+1</f>
        <v>25</v>
      </c>
      <c r="B141" s="386" t="s">
        <v>129</v>
      </c>
      <c r="C141" s="374" t="str">
        <f>VLOOKUP(B141,DS,2,0)</f>
        <v>Sơn Pép</v>
      </c>
      <c r="D141" s="376" t="str">
        <f>VLOOKUP(B141,DS,3,0)</f>
        <v>Công nhân</v>
      </c>
      <c r="E141" s="79" t="s">
        <v>33</v>
      </c>
      <c r="F141" s="193">
        <v>8</v>
      </c>
      <c r="G141" s="193">
        <v>8</v>
      </c>
      <c r="H141" s="193">
        <v>8</v>
      </c>
      <c r="I141" s="193">
        <v>8</v>
      </c>
      <c r="J141" s="193">
        <v>8</v>
      </c>
      <c r="K141" s="193">
        <v>8</v>
      </c>
      <c r="L141" s="193"/>
      <c r="M141" s="193">
        <v>8</v>
      </c>
      <c r="N141" s="193">
        <v>8</v>
      </c>
      <c r="O141" s="193">
        <v>8</v>
      </c>
      <c r="P141" s="193">
        <v>8</v>
      </c>
      <c r="Q141" s="193">
        <v>8</v>
      </c>
      <c r="R141" s="193">
        <v>8</v>
      </c>
      <c r="S141" s="193"/>
      <c r="T141" s="193">
        <v>8</v>
      </c>
      <c r="U141" s="193">
        <v>8</v>
      </c>
      <c r="V141" s="193">
        <v>8</v>
      </c>
      <c r="W141" s="193">
        <v>8</v>
      </c>
      <c r="X141" s="193">
        <v>8</v>
      </c>
      <c r="Y141" s="193">
        <v>8</v>
      </c>
      <c r="Z141" s="193"/>
      <c r="AA141" s="193">
        <v>8</v>
      </c>
      <c r="AB141" s="193">
        <v>8</v>
      </c>
      <c r="AC141" s="193">
        <v>8</v>
      </c>
      <c r="AD141" s="193">
        <v>8</v>
      </c>
      <c r="AE141" s="193">
        <v>8</v>
      </c>
      <c r="AF141" s="193">
        <v>8</v>
      </c>
      <c r="AG141" s="193"/>
      <c r="AH141" s="193">
        <v>8</v>
      </c>
      <c r="AI141" s="193">
        <v>8</v>
      </c>
      <c r="AJ141" s="193"/>
      <c r="AK141" s="378">
        <f t="shared" ref="AK141" si="115">((SUM(F141:AJ141))/8)-(SUMIF($F$6:$AJ$6,"C.Nhật",F141:AJ141)/8)</f>
        <v>26</v>
      </c>
      <c r="AL141" s="378">
        <f t="shared" ref="AL141" si="116">SUM(F142:AJ142)/8*1.5</f>
        <v>0</v>
      </c>
      <c r="AM141" s="380">
        <f t="shared" ref="AM141" si="117">SUMIF($F$6:$AJ$6,"C.Nhật",$F141:$AJ142)/8*2</f>
        <v>0</v>
      </c>
      <c r="AN141" s="382">
        <f t="shared" si="45"/>
        <v>26</v>
      </c>
      <c r="AO141" s="384">
        <v>0</v>
      </c>
      <c r="AP141" s="382"/>
      <c r="AQ141" s="382"/>
      <c r="AR141" s="382"/>
      <c r="AS141" s="372"/>
      <c r="AT141" s="297"/>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379"/>
      <c r="AL142" s="379"/>
      <c r="AM142" s="381"/>
      <c r="AN142" s="383"/>
      <c r="AO142" s="385"/>
      <c r="AP142" s="383"/>
      <c r="AQ142" s="383"/>
      <c r="AR142" s="383"/>
      <c r="AS142" s="373"/>
      <c r="AT142" s="297"/>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A141+1</f>
        <v>26</v>
      </c>
      <c r="B143" s="386" t="s">
        <v>131</v>
      </c>
      <c r="C143" s="374" t="str">
        <f>VLOOKUP(B143,DS,2,0)</f>
        <v>Sơn Lét</v>
      </c>
      <c r="D143" s="376" t="str">
        <f>VLOOKUP(B143,DS,3,0)</f>
        <v>Công nhân</v>
      </c>
      <c r="E143" s="79" t="s">
        <v>33</v>
      </c>
      <c r="F143" s="193">
        <v>8</v>
      </c>
      <c r="G143" s="193">
        <v>8</v>
      </c>
      <c r="H143" s="193">
        <v>8</v>
      </c>
      <c r="I143" s="193">
        <v>8</v>
      </c>
      <c r="J143" s="193">
        <v>8</v>
      </c>
      <c r="K143" s="193">
        <v>8</v>
      </c>
      <c r="L143" s="193"/>
      <c r="M143" s="193">
        <v>8</v>
      </c>
      <c r="N143" s="193">
        <v>8</v>
      </c>
      <c r="O143" s="193">
        <v>8</v>
      </c>
      <c r="P143" s="193">
        <v>8</v>
      </c>
      <c r="Q143" s="193">
        <v>8</v>
      </c>
      <c r="R143" s="193">
        <v>8</v>
      </c>
      <c r="S143" s="193"/>
      <c r="T143" s="193">
        <v>8</v>
      </c>
      <c r="U143" s="193">
        <v>8</v>
      </c>
      <c r="V143" s="193">
        <v>8</v>
      </c>
      <c r="W143" s="193">
        <v>8</v>
      </c>
      <c r="X143" s="193">
        <v>8</v>
      </c>
      <c r="Y143" s="193">
        <v>8</v>
      </c>
      <c r="Z143" s="193"/>
      <c r="AA143" s="193">
        <v>8</v>
      </c>
      <c r="AB143" s="193">
        <v>8</v>
      </c>
      <c r="AC143" s="193">
        <v>8</v>
      </c>
      <c r="AD143" s="193">
        <v>8</v>
      </c>
      <c r="AE143" s="193">
        <v>8</v>
      </c>
      <c r="AF143" s="193">
        <v>8</v>
      </c>
      <c r="AG143" s="193"/>
      <c r="AH143" s="193">
        <v>8</v>
      </c>
      <c r="AI143" s="193">
        <v>8</v>
      </c>
      <c r="AJ143" s="193"/>
      <c r="AK143" s="378">
        <f t="shared" ref="AK143" si="118">((SUM(F143:AJ143))/8)-(SUMIF($F$6:$AJ$6,"C.Nhật",F143:AJ143)/8)</f>
        <v>26</v>
      </c>
      <c r="AL143" s="378">
        <f t="shared" ref="AL143" si="119">SUM(F144:AJ144)/8*1.5</f>
        <v>0</v>
      </c>
      <c r="AM143" s="380">
        <f t="shared" ref="AM143" si="120">SUMIF($F$6:$AJ$6,"C.Nhật",$F143:$AJ144)/8*2</f>
        <v>0</v>
      </c>
      <c r="AN143" s="382">
        <f t="shared" si="45"/>
        <v>26</v>
      </c>
      <c r="AO143" s="384">
        <v>0</v>
      </c>
      <c r="AP143" s="382"/>
      <c r="AQ143" s="382"/>
      <c r="AR143" s="382"/>
      <c r="AS143" s="372"/>
      <c r="AT143" s="297"/>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379"/>
      <c r="AL144" s="379"/>
      <c r="AM144" s="381"/>
      <c r="AN144" s="383"/>
      <c r="AO144" s="385"/>
      <c r="AP144" s="383"/>
      <c r="AQ144" s="383"/>
      <c r="AR144" s="383"/>
      <c r="AS144" s="373"/>
      <c r="AT144" s="297"/>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A143+1</f>
        <v>27</v>
      </c>
      <c r="B145" s="386" t="s">
        <v>132</v>
      </c>
      <c r="C145" s="374" t="str">
        <f>VLOOKUP(B145,DS,2,0)</f>
        <v>Trần Nhiên</v>
      </c>
      <c r="D145" s="376" t="str">
        <f>VLOOKUP(B145,DS,3,0)</f>
        <v>Công nhân</v>
      </c>
      <c r="E145" s="79" t="s">
        <v>33</v>
      </c>
      <c r="F145" s="193">
        <v>8</v>
      </c>
      <c r="G145" s="193">
        <v>8</v>
      </c>
      <c r="H145" s="193">
        <v>8</v>
      </c>
      <c r="I145" s="193">
        <v>8</v>
      </c>
      <c r="J145" s="193">
        <v>8</v>
      </c>
      <c r="K145" s="193">
        <v>8</v>
      </c>
      <c r="L145" s="193"/>
      <c r="M145" s="193">
        <v>8</v>
      </c>
      <c r="N145" s="193">
        <v>8</v>
      </c>
      <c r="O145" s="193">
        <v>8</v>
      </c>
      <c r="P145" s="193">
        <v>8</v>
      </c>
      <c r="Q145" s="193">
        <v>8</v>
      </c>
      <c r="R145" s="193">
        <v>8</v>
      </c>
      <c r="S145" s="193"/>
      <c r="T145" s="193">
        <v>8</v>
      </c>
      <c r="U145" s="193">
        <v>8</v>
      </c>
      <c r="V145" s="193">
        <v>8</v>
      </c>
      <c r="W145" s="193">
        <v>8</v>
      </c>
      <c r="X145" s="193">
        <v>8</v>
      </c>
      <c r="Y145" s="193">
        <v>8</v>
      </c>
      <c r="Z145" s="193"/>
      <c r="AA145" s="193">
        <v>8</v>
      </c>
      <c r="AB145" s="193">
        <v>8</v>
      </c>
      <c r="AC145" s="193">
        <v>8</v>
      </c>
      <c r="AD145" s="193">
        <v>8</v>
      </c>
      <c r="AE145" s="193">
        <v>8</v>
      </c>
      <c r="AF145" s="193">
        <v>8</v>
      </c>
      <c r="AG145" s="193"/>
      <c r="AH145" s="193">
        <v>8</v>
      </c>
      <c r="AI145" s="193">
        <v>8</v>
      </c>
      <c r="AJ145" s="193"/>
      <c r="AK145" s="378">
        <f t="shared" ref="AK145" si="121">((SUM(F145:AJ145))/8)-(SUMIF($F$6:$AJ$6,"C.Nhật",F145:AJ145)/8)</f>
        <v>26</v>
      </c>
      <c r="AL145" s="378">
        <f t="shared" ref="AL145" si="122">SUM(F146:AJ146)/8*1.5</f>
        <v>0</v>
      </c>
      <c r="AM145" s="380">
        <f t="shared" ref="AM145" si="123">SUMIF($F$6:$AJ$6,"C.Nhật",$F145:$AJ146)/8*2</f>
        <v>0</v>
      </c>
      <c r="AN145" s="382">
        <f t="shared" si="45"/>
        <v>26</v>
      </c>
      <c r="AO145" s="384">
        <v>0</v>
      </c>
      <c r="AP145" s="382"/>
      <c r="AQ145" s="382"/>
      <c r="AR145" s="382"/>
      <c r="AS145" s="372"/>
      <c r="AT145" s="297"/>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379"/>
      <c r="AL146" s="379"/>
      <c r="AM146" s="381"/>
      <c r="AN146" s="383"/>
      <c r="AO146" s="385"/>
      <c r="AP146" s="383"/>
      <c r="AQ146" s="383"/>
      <c r="AR146" s="383"/>
      <c r="AS146" s="373"/>
      <c r="AT146" s="297"/>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A145+1</f>
        <v>28</v>
      </c>
      <c r="B147" s="386" t="s">
        <v>133</v>
      </c>
      <c r="C147" s="374" t="str">
        <f>VLOOKUP(B147,DS,2,0)</f>
        <v>Thạch Giang</v>
      </c>
      <c r="D147" s="376" t="str">
        <f>VLOOKUP(B147,DS,3,0)</f>
        <v>Công nhân</v>
      </c>
      <c r="E147" s="79" t="s">
        <v>33</v>
      </c>
      <c r="F147" s="193">
        <v>8</v>
      </c>
      <c r="G147" s="193">
        <v>8</v>
      </c>
      <c r="H147" s="193">
        <v>8</v>
      </c>
      <c r="I147" s="193">
        <v>8</v>
      </c>
      <c r="J147" s="193">
        <v>8</v>
      </c>
      <c r="K147" s="193">
        <v>8</v>
      </c>
      <c r="L147" s="193"/>
      <c r="M147" s="193">
        <v>8</v>
      </c>
      <c r="N147" s="193">
        <v>8</v>
      </c>
      <c r="O147" s="193">
        <v>8</v>
      </c>
      <c r="P147" s="193">
        <v>8</v>
      </c>
      <c r="Q147" s="193">
        <v>8</v>
      </c>
      <c r="R147" s="193">
        <v>8</v>
      </c>
      <c r="S147" s="193"/>
      <c r="T147" s="193">
        <v>8</v>
      </c>
      <c r="U147" s="193">
        <v>8</v>
      </c>
      <c r="V147" s="193">
        <v>8</v>
      </c>
      <c r="W147" s="193">
        <v>8</v>
      </c>
      <c r="X147" s="193">
        <v>8</v>
      </c>
      <c r="Y147" s="193">
        <v>8</v>
      </c>
      <c r="Z147" s="193"/>
      <c r="AA147" s="193">
        <v>8</v>
      </c>
      <c r="AB147" s="193">
        <v>8</v>
      </c>
      <c r="AC147" s="193">
        <v>8</v>
      </c>
      <c r="AD147" s="193">
        <v>8</v>
      </c>
      <c r="AE147" s="193">
        <v>8</v>
      </c>
      <c r="AF147" s="193">
        <v>8</v>
      </c>
      <c r="AG147" s="193"/>
      <c r="AH147" s="193">
        <v>8</v>
      </c>
      <c r="AI147" s="193">
        <v>8</v>
      </c>
      <c r="AJ147" s="193"/>
      <c r="AK147" s="378">
        <f t="shared" ref="AK147" si="124">((SUM(F147:AJ147))/8)-(SUMIF($F$6:$AJ$6,"C.Nhật",F147:AJ147)/8)</f>
        <v>26</v>
      </c>
      <c r="AL147" s="378">
        <f t="shared" ref="AL147" si="125">SUM(F148:AJ148)/8*1.5</f>
        <v>0</v>
      </c>
      <c r="AM147" s="380">
        <f t="shared" ref="AM147" si="126">SUMIF($F$6:$AJ$6,"C.Nhật",$F147:$AJ148)/8*2</f>
        <v>0</v>
      </c>
      <c r="AN147" s="382">
        <f t="shared" si="45"/>
        <v>26</v>
      </c>
      <c r="AO147" s="384">
        <v>0</v>
      </c>
      <c r="AP147" s="382"/>
      <c r="AQ147" s="382"/>
      <c r="AR147" s="382"/>
      <c r="AS147" s="372"/>
      <c r="AT147" s="297"/>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379"/>
      <c r="AL148" s="379"/>
      <c r="AM148" s="381"/>
      <c r="AN148" s="383"/>
      <c r="AO148" s="385"/>
      <c r="AP148" s="383"/>
      <c r="AQ148" s="383"/>
      <c r="AR148" s="383"/>
      <c r="AS148" s="373"/>
      <c r="AT148" s="297"/>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27">A147+1</f>
        <v>29</v>
      </c>
      <c r="B149" s="386" t="s">
        <v>134</v>
      </c>
      <c r="C149" s="374" t="str">
        <f>VLOOKUP(B149,DS,2,0)</f>
        <v>Thạch Quyền</v>
      </c>
      <c r="D149" s="376" t="str">
        <f>VLOOKUP(B149,DS,3,0)</f>
        <v>Công nhân</v>
      </c>
      <c r="E149" s="79" t="s">
        <v>33</v>
      </c>
      <c r="F149" s="193">
        <v>8</v>
      </c>
      <c r="G149" s="193">
        <v>8</v>
      </c>
      <c r="H149" s="193">
        <v>8</v>
      </c>
      <c r="I149" s="193">
        <v>8</v>
      </c>
      <c r="J149" s="193">
        <v>8</v>
      </c>
      <c r="K149" s="193">
        <v>8</v>
      </c>
      <c r="L149" s="193"/>
      <c r="M149" s="193">
        <v>8</v>
      </c>
      <c r="N149" s="193">
        <v>8</v>
      </c>
      <c r="O149" s="193">
        <v>8</v>
      </c>
      <c r="P149" s="193">
        <v>8</v>
      </c>
      <c r="Q149" s="193">
        <v>8</v>
      </c>
      <c r="R149" s="193">
        <v>8</v>
      </c>
      <c r="S149" s="193"/>
      <c r="T149" s="193">
        <v>8</v>
      </c>
      <c r="U149" s="193">
        <v>8</v>
      </c>
      <c r="V149" s="193">
        <v>8</v>
      </c>
      <c r="W149" s="193">
        <v>8</v>
      </c>
      <c r="X149" s="193">
        <v>8</v>
      </c>
      <c r="Y149" s="193">
        <v>8</v>
      </c>
      <c r="Z149" s="193"/>
      <c r="AA149" s="193">
        <v>8</v>
      </c>
      <c r="AB149" s="193">
        <v>8</v>
      </c>
      <c r="AC149" s="193">
        <v>8</v>
      </c>
      <c r="AD149" s="193">
        <v>8</v>
      </c>
      <c r="AE149" s="193">
        <v>8</v>
      </c>
      <c r="AF149" s="193">
        <v>8</v>
      </c>
      <c r="AG149" s="193"/>
      <c r="AH149" s="193">
        <v>8</v>
      </c>
      <c r="AI149" s="193">
        <v>8</v>
      </c>
      <c r="AJ149" s="193"/>
      <c r="AK149" s="378">
        <f t="shared" ref="AK149" si="128">((SUM(F149:AJ149))/8)-(SUMIF($F$6:$AJ$6,"C.Nhật",F149:AJ149)/8)</f>
        <v>26</v>
      </c>
      <c r="AL149" s="378">
        <f t="shared" ref="AL149" si="129">SUM(F150:AJ150)/8*1.5</f>
        <v>0</v>
      </c>
      <c r="AM149" s="380">
        <f t="shared" ref="AM149" si="130">SUMIF($F$6:$AJ$6,"C.Nhật",$F149:$AJ150)/8*2</f>
        <v>0</v>
      </c>
      <c r="AN149" s="382">
        <f t="shared" si="45"/>
        <v>26</v>
      </c>
      <c r="AO149" s="384">
        <v>0</v>
      </c>
      <c r="AP149" s="382"/>
      <c r="AQ149" s="382"/>
      <c r="AR149" s="382"/>
      <c r="AS149" s="372"/>
      <c r="AT149" s="32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379"/>
      <c r="AL150" s="379"/>
      <c r="AM150" s="381"/>
      <c r="AN150" s="383"/>
      <c r="AO150" s="385"/>
      <c r="AP150" s="383"/>
      <c r="AQ150" s="383"/>
      <c r="AR150" s="383"/>
      <c r="AS150" s="373"/>
      <c r="AT150" s="32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 si="131">A149+1</f>
        <v>30</v>
      </c>
      <c r="B151" s="386" t="s">
        <v>135</v>
      </c>
      <c r="C151" s="374" t="str">
        <f>VLOOKUP(B151,DS,2,0)</f>
        <v>Lâm Lin</v>
      </c>
      <c r="D151" s="376" t="str">
        <f>VLOOKUP(B151,DS,3,0)</f>
        <v>Công nhân</v>
      </c>
      <c r="E151" s="79" t="s">
        <v>33</v>
      </c>
      <c r="F151" s="193">
        <v>8</v>
      </c>
      <c r="G151" s="193">
        <v>8</v>
      </c>
      <c r="H151" s="193">
        <v>8</v>
      </c>
      <c r="I151" s="193">
        <v>8</v>
      </c>
      <c r="J151" s="193">
        <v>8</v>
      </c>
      <c r="K151" s="193">
        <v>8</v>
      </c>
      <c r="L151" s="193"/>
      <c r="M151" s="193">
        <v>8</v>
      </c>
      <c r="N151" s="193">
        <v>8</v>
      </c>
      <c r="O151" s="193">
        <v>8</v>
      </c>
      <c r="P151" s="193">
        <v>8</v>
      </c>
      <c r="Q151" s="193">
        <v>8</v>
      </c>
      <c r="R151" s="193">
        <v>8</v>
      </c>
      <c r="S151" s="193"/>
      <c r="T151" s="193">
        <v>8</v>
      </c>
      <c r="U151" s="193">
        <v>8</v>
      </c>
      <c r="V151" s="193">
        <v>8</v>
      </c>
      <c r="W151" s="193">
        <v>8</v>
      </c>
      <c r="X151" s="193">
        <v>8</v>
      </c>
      <c r="Y151" s="193">
        <v>8</v>
      </c>
      <c r="Z151" s="193"/>
      <c r="AA151" s="193">
        <v>8</v>
      </c>
      <c r="AB151" s="193">
        <v>8</v>
      </c>
      <c r="AC151" s="193">
        <v>8</v>
      </c>
      <c r="AD151" s="193">
        <v>8</v>
      </c>
      <c r="AE151" s="193">
        <v>8</v>
      </c>
      <c r="AF151" s="193">
        <v>8</v>
      </c>
      <c r="AG151" s="193"/>
      <c r="AH151" s="193">
        <v>8</v>
      </c>
      <c r="AI151" s="193">
        <v>8</v>
      </c>
      <c r="AJ151" s="193"/>
      <c r="AK151" s="378">
        <f t="shared" ref="AK151" si="132">((SUM(F151:AJ151))/8)-(SUMIF($F$6:$AJ$6,"C.Nhật",F151:AJ151)/8)</f>
        <v>26</v>
      </c>
      <c r="AL151" s="378">
        <f t="shared" ref="AL151" si="133">SUM(F152:AJ152)/8*1.5</f>
        <v>0</v>
      </c>
      <c r="AM151" s="380">
        <f t="shared" ref="AM151" si="134">SUMIF($F$6:$AJ$6,"C.Nhật",$F151:$AJ152)/8*2</f>
        <v>0</v>
      </c>
      <c r="AN151" s="382">
        <f t="shared" si="45"/>
        <v>26</v>
      </c>
      <c r="AO151" s="384">
        <v>0</v>
      </c>
      <c r="AP151" s="382"/>
      <c r="AQ151" s="382"/>
      <c r="AR151" s="382"/>
      <c r="AS151" s="372"/>
      <c r="AT151" s="32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379"/>
      <c r="AL152" s="379"/>
      <c r="AM152" s="381"/>
      <c r="AN152" s="383"/>
      <c r="AO152" s="385"/>
      <c r="AP152" s="383"/>
      <c r="AQ152" s="383"/>
      <c r="AR152" s="383"/>
      <c r="AS152" s="373"/>
      <c r="AT152" s="32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135">A151+1</f>
        <v>31</v>
      </c>
      <c r="B153" s="386" t="s">
        <v>136</v>
      </c>
      <c r="C153" s="374" t="str">
        <f>VLOOKUP(B153,DS,2,0)</f>
        <v>Lâm Chanh Đa Ra</v>
      </c>
      <c r="D153" s="376" t="str">
        <f>VLOOKUP(B153,DS,3,0)</f>
        <v>Công nhân</v>
      </c>
      <c r="E153" s="79" t="s">
        <v>33</v>
      </c>
      <c r="F153" s="193">
        <v>8</v>
      </c>
      <c r="G153" s="193">
        <v>8</v>
      </c>
      <c r="H153" s="193">
        <v>8</v>
      </c>
      <c r="I153" s="193">
        <v>8</v>
      </c>
      <c r="J153" s="193">
        <v>8</v>
      </c>
      <c r="K153" s="193">
        <v>8</v>
      </c>
      <c r="L153" s="193"/>
      <c r="M153" s="193">
        <v>8</v>
      </c>
      <c r="N153" s="193">
        <v>8</v>
      </c>
      <c r="O153" s="193">
        <v>8</v>
      </c>
      <c r="P153" s="193">
        <v>8</v>
      </c>
      <c r="Q153" s="193">
        <v>8</v>
      </c>
      <c r="R153" s="193">
        <v>8</v>
      </c>
      <c r="S153" s="193"/>
      <c r="T153" s="193">
        <v>8</v>
      </c>
      <c r="U153" s="193">
        <v>8</v>
      </c>
      <c r="V153" s="193">
        <v>8</v>
      </c>
      <c r="W153" s="193">
        <v>8</v>
      </c>
      <c r="X153" s="193">
        <v>8</v>
      </c>
      <c r="Y153" s="193">
        <v>8</v>
      </c>
      <c r="Z153" s="193"/>
      <c r="AA153" s="193">
        <v>8</v>
      </c>
      <c r="AB153" s="193">
        <v>8</v>
      </c>
      <c r="AC153" s="193">
        <v>8</v>
      </c>
      <c r="AD153" s="193">
        <v>8</v>
      </c>
      <c r="AE153" s="193">
        <v>8</v>
      </c>
      <c r="AF153" s="193">
        <v>8</v>
      </c>
      <c r="AG153" s="193"/>
      <c r="AH153" s="193">
        <v>8</v>
      </c>
      <c r="AI153" s="193">
        <v>8</v>
      </c>
      <c r="AJ153" s="193"/>
      <c r="AK153" s="378">
        <f t="shared" ref="AK153" si="136">((SUM(F153:AJ153))/8)-(SUMIF($F$6:$AJ$6,"C.Nhật",F153:AJ153)/8)</f>
        <v>26</v>
      </c>
      <c r="AL153" s="378">
        <f t="shared" ref="AL153" si="137">SUM(F154:AJ154)/8*1.5</f>
        <v>0</v>
      </c>
      <c r="AM153" s="380">
        <f t="shared" ref="AM153" si="138">SUMIF($F$6:$AJ$6,"C.Nhật",$F153:$AJ154)/8*2</f>
        <v>0</v>
      </c>
      <c r="AN153" s="382">
        <f t="shared" si="45"/>
        <v>26</v>
      </c>
      <c r="AO153" s="384">
        <v>0</v>
      </c>
      <c r="AP153" s="382"/>
      <c r="AQ153" s="382"/>
      <c r="AR153" s="382"/>
      <c r="AS153" s="372"/>
      <c r="AT153" s="32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379"/>
      <c r="AL154" s="379"/>
      <c r="AM154" s="381"/>
      <c r="AN154" s="383"/>
      <c r="AO154" s="385"/>
      <c r="AP154" s="383"/>
      <c r="AQ154" s="383"/>
      <c r="AR154" s="383"/>
      <c r="AS154" s="373"/>
      <c r="AT154" s="32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83" customFormat="1" ht="12.75">
      <c r="A155" s="19"/>
      <c r="B155" s="84"/>
      <c r="C155" s="4"/>
      <c r="D155" s="132"/>
      <c r="E155" s="4"/>
      <c r="F155" s="88"/>
      <c r="G155" s="88"/>
      <c r="H155" s="85"/>
      <c r="I155" s="85"/>
      <c r="J155" s="140"/>
      <c r="K155" s="88"/>
      <c r="L155" s="85"/>
      <c r="M155" s="88"/>
      <c r="N155" s="88"/>
      <c r="O155" s="88"/>
      <c r="P155" s="88"/>
      <c r="Q155" s="85"/>
      <c r="R155" s="88"/>
      <c r="S155" s="88"/>
      <c r="T155" s="140"/>
      <c r="U155" s="88"/>
      <c r="V155" s="88"/>
      <c r="W155" s="88"/>
      <c r="X155" s="84"/>
      <c r="Y155" s="88"/>
      <c r="Z155" s="88"/>
      <c r="AA155" s="88"/>
      <c r="AB155" s="88"/>
      <c r="AC155" s="88"/>
      <c r="AD155" s="85"/>
      <c r="AE155" s="88"/>
      <c r="AF155" s="88"/>
      <c r="AG155" s="88"/>
      <c r="AH155" s="88"/>
      <c r="AI155" s="88"/>
      <c r="AJ155" s="88"/>
      <c r="AK155" s="4"/>
      <c r="AL155" s="4"/>
      <c r="AM155" s="117"/>
      <c r="AN155" s="87"/>
      <c r="AO155" s="87"/>
      <c r="AP155" s="87"/>
      <c r="AQ155" s="87"/>
      <c r="AR155" s="87"/>
      <c r="AS155" s="4"/>
      <c r="AT155" s="123"/>
    </row>
    <row r="156" spans="1:90" s="83" customFormat="1" ht="12.75">
      <c r="A156" s="19" t="s">
        <v>14</v>
      </c>
      <c r="B156" s="84"/>
      <c r="C156" s="4"/>
      <c r="D156" s="132"/>
      <c r="E156" s="4"/>
      <c r="F156" s="88"/>
      <c r="G156" s="88"/>
      <c r="H156" s="85"/>
      <c r="I156" s="85"/>
      <c r="J156" s="140"/>
      <c r="K156" s="88"/>
      <c r="L156" s="85"/>
      <c r="M156" s="88"/>
      <c r="N156" s="88"/>
      <c r="O156" s="88"/>
      <c r="P156" s="88"/>
      <c r="Q156" s="85"/>
      <c r="R156" s="88"/>
      <c r="S156" s="88"/>
      <c r="T156" s="140"/>
      <c r="U156" s="88"/>
      <c r="V156" s="88"/>
      <c r="W156" s="88"/>
      <c r="X156" s="84"/>
      <c r="Y156" s="88"/>
      <c r="Z156" s="88"/>
      <c r="AA156" s="88"/>
      <c r="AB156" s="88"/>
      <c r="AC156" s="88"/>
      <c r="AD156" s="85"/>
      <c r="AE156" s="88"/>
      <c r="AF156" s="88"/>
      <c r="AG156" s="88"/>
      <c r="AH156" s="88"/>
      <c r="AI156" s="88"/>
      <c r="AJ156" s="88"/>
      <c r="AK156" s="4"/>
      <c r="AL156" s="4"/>
      <c r="AM156" s="117"/>
      <c r="AN156" s="87"/>
      <c r="AO156" s="87"/>
      <c r="AP156" s="87"/>
      <c r="AQ156" s="87"/>
      <c r="AR156" s="87"/>
      <c r="AS156" s="4"/>
      <c r="AT156" s="123"/>
    </row>
    <row r="157" spans="1:90" s="83" customFormat="1" ht="12.75">
      <c r="A157" s="16"/>
      <c r="B157" s="16"/>
      <c r="C157" s="4"/>
      <c r="D157" s="132"/>
      <c r="E157" s="4"/>
      <c r="F157" s="88"/>
      <c r="G157" s="88"/>
      <c r="H157" s="141"/>
      <c r="I157" s="141"/>
      <c r="J157" s="141"/>
      <c r="K157" s="88"/>
      <c r="L157" s="141"/>
      <c r="M157" s="88"/>
      <c r="N157" s="88"/>
      <c r="O157" s="88"/>
      <c r="P157" s="88"/>
      <c r="Q157" s="88"/>
      <c r="R157" s="88"/>
      <c r="S157" s="88"/>
      <c r="T157" s="88"/>
      <c r="U157" s="88"/>
      <c r="V157" s="88"/>
      <c r="W157" s="88"/>
      <c r="X157" s="88"/>
      <c r="Y157" s="88"/>
      <c r="Z157" s="88"/>
      <c r="AA157" s="88"/>
      <c r="AB157" s="88"/>
      <c r="AC157" s="88"/>
      <c r="AD157" s="141"/>
      <c r="AE157" s="88"/>
      <c r="AF157" s="88"/>
      <c r="AG157" s="88"/>
      <c r="AH157" s="88"/>
      <c r="AI157" s="88"/>
      <c r="AJ157" s="88"/>
      <c r="AK157" s="4"/>
      <c r="AL157" s="4"/>
      <c r="AM157" s="117"/>
      <c r="AN157" s="89"/>
      <c r="AO157" s="89"/>
      <c r="AP157" s="89"/>
      <c r="AQ157" s="89"/>
      <c r="AR157" s="89"/>
      <c r="AS157" s="4"/>
      <c r="AT157" s="123"/>
    </row>
    <row r="158" spans="1:90" s="86" customFormat="1" ht="15" customHeight="1">
      <c r="A158" s="16"/>
      <c r="B158" s="16"/>
      <c r="C158" s="4"/>
      <c r="D158" s="132"/>
      <c r="E158" s="4"/>
      <c r="F158" s="88"/>
      <c r="G158" s="88"/>
      <c r="H158" s="141"/>
      <c r="I158" s="141"/>
      <c r="J158" s="141"/>
      <c r="K158" s="88"/>
      <c r="L158" s="141"/>
      <c r="M158" s="88"/>
      <c r="N158" s="88"/>
      <c r="O158" s="88"/>
      <c r="P158" s="88"/>
      <c r="Q158" s="88"/>
      <c r="R158" s="88"/>
      <c r="S158" s="88"/>
      <c r="T158" s="88"/>
      <c r="U158" s="88"/>
      <c r="V158" s="88"/>
      <c r="W158" s="88"/>
      <c r="X158" s="88"/>
      <c r="Y158" s="88"/>
      <c r="Z158" s="88"/>
      <c r="AA158" s="88"/>
      <c r="AB158" s="88"/>
      <c r="AC158" s="88"/>
      <c r="AD158" s="141"/>
      <c r="AE158" s="88"/>
      <c r="AF158" s="88"/>
      <c r="AG158" s="88"/>
      <c r="AH158" s="88"/>
      <c r="AI158" s="88"/>
      <c r="AJ158" s="88"/>
      <c r="AK158" s="4"/>
      <c r="AL158" s="4"/>
      <c r="AM158" s="117"/>
      <c r="AN158" s="89"/>
      <c r="AO158" s="89"/>
      <c r="AP158" s="89"/>
      <c r="AQ158" s="89"/>
      <c r="AR158" s="89"/>
      <c r="AS158" s="4"/>
      <c r="AT158" s="4"/>
    </row>
    <row r="159" spans="1:90" s="86" customFormat="1" ht="11.25">
      <c r="A159" s="16"/>
      <c r="B159" s="16"/>
      <c r="C159" s="4"/>
      <c r="D159" s="132"/>
      <c r="E159" s="4"/>
      <c r="F159" s="88"/>
      <c r="G159" s="88"/>
      <c r="H159" s="141"/>
      <c r="I159" s="141"/>
      <c r="J159" s="141"/>
      <c r="K159" s="88"/>
      <c r="L159" s="141"/>
      <c r="M159" s="88"/>
      <c r="N159" s="88"/>
      <c r="O159" s="88"/>
      <c r="P159" s="88"/>
      <c r="Q159" s="88"/>
      <c r="R159" s="88"/>
      <c r="S159" s="88"/>
      <c r="T159" s="88"/>
      <c r="U159" s="88"/>
      <c r="V159" s="88"/>
      <c r="W159" s="88"/>
      <c r="X159" s="88"/>
      <c r="Y159" s="88"/>
      <c r="Z159" s="88"/>
      <c r="AA159" s="88"/>
      <c r="AB159" s="88"/>
      <c r="AC159" s="88"/>
      <c r="AD159" s="141"/>
      <c r="AE159" s="88"/>
      <c r="AF159" s="88"/>
      <c r="AG159" s="88"/>
      <c r="AH159" s="88"/>
      <c r="AI159" s="88"/>
      <c r="AJ159" s="88"/>
      <c r="AK159" s="4"/>
      <c r="AL159" s="4"/>
      <c r="AM159" s="117"/>
      <c r="AN159" s="89"/>
      <c r="AO159" s="89"/>
      <c r="AP159" s="89"/>
      <c r="AQ159" s="89"/>
      <c r="AR159" s="89"/>
      <c r="AS159" s="4"/>
      <c r="AT159" s="4"/>
    </row>
    <row r="160" spans="1:90" s="86" customFormat="1" ht="11.25">
      <c r="A160" s="16"/>
      <c r="B160" s="16"/>
      <c r="C160" s="4"/>
      <c r="D160" s="132"/>
      <c r="E160" s="4"/>
      <c r="F160" s="88"/>
      <c r="G160" s="88"/>
      <c r="H160" s="141"/>
      <c r="I160" s="141"/>
      <c r="J160" s="141"/>
      <c r="K160" s="88"/>
      <c r="L160" s="141"/>
      <c r="M160" s="88"/>
      <c r="N160" s="88"/>
      <c r="O160" s="88"/>
      <c r="P160" s="88"/>
      <c r="Q160" s="88"/>
      <c r="R160" s="88"/>
      <c r="S160" s="88"/>
      <c r="T160" s="88"/>
      <c r="U160" s="88"/>
      <c r="V160" s="88"/>
      <c r="W160" s="88"/>
      <c r="X160" s="88"/>
      <c r="Y160" s="88"/>
      <c r="Z160" s="88"/>
      <c r="AA160" s="88"/>
      <c r="AB160" s="88"/>
      <c r="AC160" s="88"/>
      <c r="AD160" s="141"/>
      <c r="AE160" s="88"/>
      <c r="AF160" s="88"/>
      <c r="AG160" s="88"/>
      <c r="AH160" s="88"/>
      <c r="AI160" s="88"/>
      <c r="AJ160" s="88"/>
      <c r="AK160" s="4"/>
      <c r="AL160" s="4"/>
      <c r="AM160" s="117"/>
      <c r="AN160" s="89"/>
      <c r="AO160" s="89"/>
      <c r="AP160" s="89"/>
      <c r="AQ160" s="89"/>
      <c r="AR160" s="89"/>
      <c r="AS160" s="4"/>
      <c r="AT160" s="4"/>
    </row>
    <row r="161" spans="1:91" s="86" customFormat="1" ht="11.25">
      <c r="A161" s="13"/>
      <c r="B161" s="13"/>
      <c r="C161" s="19"/>
      <c r="D161" s="133"/>
      <c r="E161" s="90"/>
      <c r="F161" s="140"/>
      <c r="G161" s="142"/>
      <c r="H161" s="85"/>
      <c r="I161" s="85"/>
      <c r="J161" s="85"/>
      <c r="K161" s="142"/>
      <c r="L161" s="85"/>
      <c r="M161" s="142"/>
      <c r="N161" s="142"/>
      <c r="O161" s="142"/>
      <c r="P161" s="142"/>
      <c r="Q161" s="85"/>
      <c r="R161" s="140"/>
      <c r="S161" s="142"/>
      <c r="T161" s="142"/>
      <c r="U161" s="85"/>
      <c r="V161" s="142"/>
      <c r="W161" s="142"/>
      <c r="X161" s="85"/>
      <c r="Y161" s="142"/>
      <c r="Z161" s="142"/>
      <c r="AA161" s="142"/>
      <c r="AB161" s="142"/>
      <c r="AC161" s="142"/>
      <c r="AD161" s="85"/>
      <c r="AE161" s="142"/>
      <c r="AF161" s="142"/>
      <c r="AG161" s="142"/>
      <c r="AH161" s="142"/>
      <c r="AI161" s="142"/>
      <c r="AJ161" s="142"/>
      <c r="AK161" s="90"/>
      <c r="AM161" s="118"/>
      <c r="AN161" s="13"/>
      <c r="AO161" s="13"/>
      <c r="AP161" s="13"/>
      <c r="AQ161" s="13"/>
      <c r="AR161" s="13"/>
      <c r="AS161" s="19"/>
      <c r="AT161" s="4"/>
    </row>
    <row r="162" spans="1:91" s="86" customFormat="1" ht="12.75">
      <c r="A162" s="2"/>
      <c r="B162" s="2" t="s">
        <v>0</v>
      </c>
      <c r="C162" s="2"/>
      <c r="D162" s="309"/>
      <c r="E162" s="2"/>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c r="AH162" s="144"/>
      <c r="AI162" s="144"/>
      <c r="AJ162" s="144"/>
      <c r="AK162" s="2"/>
      <c r="AL162" s="2"/>
      <c r="AM162" s="119"/>
      <c r="AN162" s="2"/>
      <c r="AO162" s="2"/>
      <c r="AP162" s="2"/>
      <c r="AQ162" s="2"/>
      <c r="AR162" s="2"/>
      <c r="AS162" s="2"/>
      <c r="AT162" s="4"/>
    </row>
    <row r="163" spans="1:91" s="86" customFormat="1" ht="12.75">
      <c r="A163" s="2"/>
      <c r="B163" s="2"/>
      <c r="C163" s="2" t="s">
        <v>48</v>
      </c>
      <c r="D163" s="309"/>
      <c r="E163" s="2"/>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4"/>
      <c r="AI163" s="144"/>
      <c r="AJ163" s="144"/>
      <c r="AK163" s="2"/>
      <c r="AL163" s="2"/>
      <c r="AM163" s="119"/>
      <c r="AN163" s="2"/>
      <c r="AO163" s="2"/>
      <c r="AP163" s="2"/>
      <c r="AQ163" s="2"/>
      <c r="AR163" s="2"/>
      <c r="AS163" s="2"/>
      <c r="AT163" s="19"/>
    </row>
    <row r="164" spans="1:91" ht="15" customHeight="1">
      <c r="C164" s="2" t="s">
        <v>49</v>
      </c>
    </row>
    <row r="165" spans="1:91" ht="15" customHeight="1">
      <c r="C165" s="2" t="s">
        <v>50</v>
      </c>
    </row>
    <row r="166" spans="1:91" ht="15" customHeight="1">
      <c r="C166" s="2" t="s">
        <v>51</v>
      </c>
    </row>
    <row r="167" spans="1:91" ht="15" customHeight="1">
      <c r="C167" s="2" t="s">
        <v>52</v>
      </c>
    </row>
    <row r="168" spans="1:91" ht="15" customHeight="1">
      <c r="C168" s="2" t="s">
        <v>53</v>
      </c>
    </row>
    <row r="169" spans="1:91" s="309" customFormat="1" ht="15" customHeight="1">
      <c r="A169" s="2"/>
      <c r="B169" s="2"/>
      <c r="C169" s="2" t="s">
        <v>54</v>
      </c>
      <c r="E169" s="2"/>
      <c r="F169" s="143"/>
      <c r="G169" s="143"/>
      <c r="H169" s="143"/>
      <c r="I169" s="143"/>
      <c r="J169" s="143"/>
      <c r="K169" s="143"/>
      <c r="L169" s="143"/>
      <c r="M169" s="143"/>
      <c r="N169" s="143"/>
      <c r="O169" s="143"/>
      <c r="P169" s="143"/>
      <c r="Q169" s="143"/>
      <c r="R169" s="143"/>
      <c r="S169" s="143"/>
      <c r="T169" s="143"/>
      <c r="U169" s="143"/>
      <c r="V169" s="143"/>
      <c r="W169" s="143"/>
      <c r="X169" s="143"/>
      <c r="Y169" s="143"/>
      <c r="Z169" s="143"/>
      <c r="AA169" s="143"/>
      <c r="AB169" s="143"/>
      <c r="AC169" s="143"/>
      <c r="AD169" s="143"/>
      <c r="AE169" s="143"/>
      <c r="AF169" s="143"/>
      <c r="AG169" s="143"/>
      <c r="AH169" s="144"/>
      <c r="AI169" s="144"/>
      <c r="AJ169" s="144"/>
      <c r="AK169" s="2"/>
      <c r="AL169" s="2"/>
      <c r="AM169" s="119"/>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row>
    <row r="170" spans="1:91" s="309" customFormat="1" ht="15" customHeight="1">
      <c r="A170" s="2"/>
      <c r="B170" s="2"/>
      <c r="C170" s="2" t="s">
        <v>55</v>
      </c>
      <c r="E170" s="2"/>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c r="AH170" s="144"/>
      <c r="AI170" s="144"/>
      <c r="AJ170" s="144"/>
      <c r="AK170" s="2"/>
      <c r="AL170" s="2"/>
      <c r="AM170" s="119"/>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row>
    <row r="171" spans="1:91" s="309" customFormat="1" ht="15" customHeight="1">
      <c r="A171" s="2"/>
      <c r="B171" s="2"/>
      <c r="C171" s="2" t="s">
        <v>56</v>
      </c>
      <c r="E171" s="2"/>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4"/>
      <c r="AI171" s="144"/>
      <c r="AJ171" s="144"/>
      <c r="AK171" s="2"/>
      <c r="AL171" s="2"/>
      <c r="AM171" s="119"/>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row>
  </sheetData>
  <protectedRanges>
    <protectedRange password="CC78" sqref="A1:A3" name="Range1_2_1"/>
    <protectedRange password="CC78" sqref="A8:A15" name="Range1_1"/>
    <protectedRange password="CC78" sqref="A8:A15 C8:E15" name="Range1_6"/>
    <protectedRange password="CC78" sqref="B8:B15" name="Range1_4"/>
    <protectedRange password="CC78" sqref="J18:J21 Q16:Q17" name="Range1_1_1_1"/>
    <protectedRange password="CC78" sqref="J22" name="Range1_3_1_1"/>
    <protectedRange password="CC78" sqref="A43:A45 A86:A88" name="Range1_2_1_1"/>
    <protectedRange password="CC78" sqref="A50:A63" name="Range1_1_1"/>
    <protectedRange password="CC78" sqref="C50:E63 A50:A63" name="Range1_6_1"/>
    <protectedRange password="CC78" sqref="B50:B63" name="Range1_4_1"/>
    <protectedRange password="CC78" sqref="J68:J69" name="Range1_1_1_1_1"/>
    <protectedRange password="CC78" sqref="J70" name="Range1_3_1_1_1"/>
    <protectedRange password="CC78" sqref="A93:A154" name="Range1_1_2"/>
    <protectedRange password="CC78" sqref="A93:A154 C93:E154" name="Range1_6_2"/>
    <protectedRange password="CC78" sqref="B93:B154" name="Range1_4_2"/>
    <protectedRange password="CC78" sqref="J157:J160" name="Range1_1_1_1_2"/>
    <protectedRange password="CC78" sqref="J161" name="Range1_3_1_1_2"/>
  </protectedRanges>
  <autoFilter ref="A7:AS7"/>
  <mergeCells count="588">
    <mergeCell ref="AM60:AM61"/>
    <mergeCell ref="AN60:AN61"/>
    <mergeCell ref="AO60:AO61"/>
    <mergeCell ref="AP60:AP61"/>
    <mergeCell ref="AQ60:AQ61"/>
    <mergeCell ref="AR60:AR61"/>
    <mergeCell ref="AS60:AS61"/>
    <mergeCell ref="AP151:AP152"/>
    <mergeCell ref="AQ151:AQ152"/>
    <mergeCell ref="AR151:AR152"/>
    <mergeCell ref="AS151:AS152"/>
    <mergeCell ref="A153:A154"/>
    <mergeCell ref="B153:B154"/>
    <mergeCell ref="C153:C154"/>
    <mergeCell ref="D153:D154"/>
    <mergeCell ref="AK153:AK154"/>
    <mergeCell ref="AL153:AL154"/>
    <mergeCell ref="AM153:AM154"/>
    <mergeCell ref="AN153:AN154"/>
    <mergeCell ref="AO153:AO154"/>
    <mergeCell ref="AP153:AP154"/>
    <mergeCell ref="AQ153:AQ154"/>
    <mergeCell ref="AR153:AR154"/>
    <mergeCell ref="AS153:AS154"/>
    <mergeCell ref="A151:A152"/>
    <mergeCell ref="B151:B152"/>
    <mergeCell ref="C151:C152"/>
    <mergeCell ref="D151:D152"/>
    <mergeCell ref="AK151:AK152"/>
    <mergeCell ref="AL151:AL152"/>
    <mergeCell ref="AM151:AM152"/>
    <mergeCell ref="AN151:AN152"/>
    <mergeCell ref="AO151:AO152"/>
    <mergeCell ref="AP14:AP15"/>
    <mergeCell ref="AQ14:AQ15"/>
    <mergeCell ref="AR14:AR15"/>
    <mergeCell ref="AS14:AS15"/>
    <mergeCell ref="A149:A150"/>
    <mergeCell ref="B149:B150"/>
    <mergeCell ref="C149:C150"/>
    <mergeCell ref="D149:D150"/>
    <mergeCell ref="AK149:AK150"/>
    <mergeCell ref="AL149:AL150"/>
    <mergeCell ref="AM149:AM150"/>
    <mergeCell ref="AN149:AN150"/>
    <mergeCell ref="AO149:AO150"/>
    <mergeCell ref="AP149:AP150"/>
    <mergeCell ref="AQ149:AQ150"/>
    <mergeCell ref="AR149:AR150"/>
    <mergeCell ref="AS149:AS150"/>
    <mergeCell ref="A14:A15"/>
    <mergeCell ref="B14:B15"/>
    <mergeCell ref="C14:C15"/>
    <mergeCell ref="D14:D15"/>
    <mergeCell ref="AK14:AK15"/>
    <mergeCell ref="AL14:AL15"/>
    <mergeCell ref="AM14:AM15"/>
    <mergeCell ref="AN14:AN15"/>
    <mergeCell ref="AO14:AO15"/>
    <mergeCell ref="AP145:AP146"/>
    <mergeCell ref="AQ145:AQ146"/>
    <mergeCell ref="AR145:AR146"/>
    <mergeCell ref="AP141:AP142"/>
    <mergeCell ref="AQ141:AQ142"/>
    <mergeCell ref="AR141:AR142"/>
    <mergeCell ref="AP137:AP138"/>
    <mergeCell ref="AQ137:AQ138"/>
    <mergeCell ref="AR137:AR138"/>
    <mergeCell ref="AS145:AS146"/>
    <mergeCell ref="A147:A148"/>
    <mergeCell ref="B147:B148"/>
    <mergeCell ref="C147:C148"/>
    <mergeCell ref="D147:D148"/>
    <mergeCell ref="AK147:AK148"/>
    <mergeCell ref="AL147:AL148"/>
    <mergeCell ref="AS147:AS148"/>
    <mergeCell ref="AM147:AM148"/>
    <mergeCell ref="AN147:AN148"/>
    <mergeCell ref="AO147:AO148"/>
    <mergeCell ref="AP147:AP148"/>
    <mergeCell ref="AQ147:AQ148"/>
    <mergeCell ref="AR147:AR148"/>
    <mergeCell ref="A145:A146"/>
    <mergeCell ref="B145:B146"/>
    <mergeCell ref="C145:C146"/>
    <mergeCell ref="D145:D146"/>
    <mergeCell ref="AK145:AK146"/>
    <mergeCell ref="AL145:AL146"/>
    <mergeCell ref="AM145:AM146"/>
    <mergeCell ref="AN145:AN146"/>
    <mergeCell ref="AO145:AO146"/>
    <mergeCell ref="AS141:AS142"/>
    <mergeCell ref="A143:A144"/>
    <mergeCell ref="B143:B144"/>
    <mergeCell ref="C143:C144"/>
    <mergeCell ref="D143:D144"/>
    <mergeCell ref="AK143:AK144"/>
    <mergeCell ref="AL143:AL144"/>
    <mergeCell ref="AS143:AS144"/>
    <mergeCell ref="AM143:AM144"/>
    <mergeCell ref="AN143:AN144"/>
    <mergeCell ref="AO143:AO144"/>
    <mergeCell ref="AP143:AP144"/>
    <mergeCell ref="AQ143:AQ144"/>
    <mergeCell ref="AR143:AR144"/>
    <mergeCell ref="A141:A142"/>
    <mergeCell ref="B141:B142"/>
    <mergeCell ref="C141:C142"/>
    <mergeCell ref="D141:D142"/>
    <mergeCell ref="AK141:AK142"/>
    <mergeCell ref="AL141:AL142"/>
    <mergeCell ref="AM141:AM142"/>
    <mergeCell ref="AN141:AN142"/>
    <mergeCell ref="AO141:AO142"/>
    <mergeCell ref="AS137:AS138"/>
    <mergeCell ref="A139:A140"/>
    <mergeCell ref="B139:B140"/>
    <mergeCell ref="C139:C140"/>
    <mergeCell ref="D139:D140"/>
    <mergeCell ref="AK139:AK140"/>
    <mergeCell ref="AL139:AL140"/>
    <mergeCell ref="AS139:AS140"/>
    <mergeCell ref="AM139:AM140"/>
    <mergeCell ref="AN139:AN140"/>
    <mergeCell ref="AO139:AO140"/>
    <mergeCell ref="AP139:AP140"/>
    <mergeCell ref="AQ139:AQ140"/>
    <mergeCell ref="AR139:AR140"/>
    <mergeCell ref="A137:A138"/>
    <mergeCell ref="B137:B138"/>
    <mergeCell ref="C137:C138"/>
    <mergeCell ref="D137:D138"/>
    <mergeCell ref="AK137:AK138"/>
    <mergeCell ref="AL137:AL138"/>
    <mergeCell ref="AM137:AM138"/>
    <mergeCell ref="AN137:AN138"/>
    <mergeCell ref="AO137:AO138"/>
    <mergeCell ref="AP133:AP134"/>
    <mergeCell ref="AQ133:AQ134"/>
    <mergeCell ref="AR133:AR134"/>
    <mergeCell ref="AS133:AS134"/>
    <mergeCell ref="A135:A136"/>
    <mergeCell ref="B135:B136"/>
    <mergeCell ref="C135:C136"/>
    <mergeCell ref="D135:D136"/>
    <mergeCell ref="AK135:AK136"/>
    <mergeCell ref="AL135:AL136"/>
    <mergeCell ref="AS135:AS136"/>
    <mergeCell ref="AM135:AM136"/>
    <mergeCell ref="AN135:AN136"/>
    <mergeCell ref="AO135:AO136"/>
    <mergeCell ref="AP135:AP136"/>
    <mergeCell ref="AQ135:AQ136"/>
    <mergeCell ref="AR135:AR136"/>
    <mergeCell ref="A133:A134"/>
    <mergeCell ref="B133:B134"/>
    <mergeCell ref="C133:C134"/>
    <mergeCell ref="D133:D134"/>
    <mergeCell ref="AK133:AK134"/>
    <mergeCell ref="AL133:AL134"/>
    <mergeCell ref="AM133:AM134"/>
    <mergeCell ref="AN133:AN134"/>
    <mergeCell ref="AO133:AO134"/>
    <mergeCell ref="AP129:AP130"/>
    <mergeCell ref="AQ129:AQ130"/>
    <mergeCell ref="AR129:AR130"/>
    <mergeCell ref="AS129:AS130"/>
    <mergeCell ref="A131:A132"/>
    <mergeCell ref="B131:B132"/>
    <mergeCell ref="C131:C132"/>
    <mergeCell ref="D131:D132"/>
    <mergeCell ref="AK131:AK132"/>
    <mergeCell ref="AL131:AL132"/>
    <mergeCell ref="AS131:AS132"/>
    <mergeCell ref="AM131:AM132"/>
    <mergeCell ref="AN131:AN132"/>
    <mergeCell ref="AO131:AO132"/>
    <mergeCell ref="AP131:AP132"/>
    <mergeCell ref="AQ131:AQ132"/>
    <mergeCell ref="AR131:AR132"/>
    <mergeCell ref="A129:A130"/>
    <mergeCell ref="B129:B130"/>
    <mergeCell ref="C129:C130"/>
    <mergeCell ref="D129:D130"/>
    <mergeCell ref="AK129:AK130"/>
    <mergeCell ref="AL129:AL130"/>
    <mergeCell ref="AM129:AM130"/>
    <mergeCell ref="AN129:AN130"/>
    <mergeCell ref="AO129:AO130"/>
    <mergeCell ref="AP125:AP126"/>
    <mergeCell ref="AQ125:AQ126"/>
    <mergeCell ref="AR125:AR126"/>
    <mergeCell ref="AS125:AS126"/>
    <mergeCell ref="A127:A128"/>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A125:A126"/>
    <mergeCell ref="B125:B126"/>
    <mergeCell ref="C125:C126"/>
    <mergeCell ref="D125:D126"/>
    <mergeCell ref="AK125:AK126"/>
    <mergeCell ref="AL125:AL126"/>
    <mergeCell ref="AM125:AM126"/>
    <mergeCell ref="AN125:AN126"/>
    <mergeCell ref="AO125:AO126"/>
    <mergeCell ref="AP121:AP122"/>
    <mergeCell ref="AQ121:AQ122"/>
    <mergeCell ref="AR121:AR122"/>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121:A122"/>
    <mergeCell ref="B121:B122"/>
    <mergeCell ref="C121:C122"/>
    <mergeCell ref="D121:D122"/>
    <mergeCell ref="AK121:AK122"/>
    <mergeCell ref="AL121:AL122"/>
    <mergeCell ref="AM121:AM122"/>
    <mergeCell ref="AN121:AN122"/>
    <mergeCell ref="AO121:AO122"/>
    <mergeCell ref="AP117:AP118"/>
    <mergeCell ref="AQ117:AQ118"/>
    <mergeCell ref="AR117:AR118"/>
    <mergeCell ref="AS117:AS118"/>
    <mergeCell ref="A119:A120"/>
    <mergeCell ref="B119:B120"/>
    <mergeCell ref="C119:C120"/>
    <mergeCell ref="D119:D120"/>
    <mergeCell ref="AK119:AK120"/>
    <mergeCell ref="AL119:AL120"/>
    <mergeCell ref="AS119:AS120"/>
    <mergeCell ref="AM119:AM120"/>
    <mergeCell ref="AN119:AN120"/>
    <mergeCell ref="AO119:AO120"/>
    <mergeCell ref="AP119:AP120"/>
    <mergeCell ref="AQ119:AQ120"/>
    <mergeCell ref="AR119:AR120"/>
    <mergeCell ref="A117:A118"/>
    <mergeCell ref="B117:B118"/>
    <mergeCell ref="C117:C118"/>
    <mergeCell ref="D117:D118"/>
    <mergeCell ref="AK117:AK118"/>
    <mergeCell ref="AL117:AL118"/>
    <mergeCell ref="AM117:AM118"/>
    <mergeCell ref="AN117:AN118"/>
    <mergeCell ref="AO117:AO118"/>
    <mergeCell ref="AP113:AP114"/>
    <mergeCell ref="AQ113:AQ114"/>
    <mergeCell ref="AR113:AR114"/>
    <mergeCell ref="AS113:AS114"/>
    <mergeCell ref="A115:A116"/>
    <mergeCell ref="B115:B116"/>
    <mergeCell ref="C115:C116"/>
    <mergeCell ref="D115:D116"/>
    <mergeCell ref="AK115:AK116"/>
    <mergeCell ref="AL115:AL116"/>
    <mergeCell ref="AS115:AS116"/>
    <mergeCell ref="AM115:AM116"/>
    <mergeCell ref="AN115:AN116"/>
    <mergeCell ref="AO115:AO116"/>
    <mergeCell ref="AP115:AP116"/>
    <mergeCell ref="AQ115:AQ116"/>
    <mergeCell ref="AR115:AR116"/>
    <mergeCell ref="A113:A114"/>
    <mergeCell ref="B113:B114"/>
    <mergeCell ref="C113:C114"/>
    <mergeCell ref="D113:D114"/>
    <mergeCell ref="AK113:AK114"/>
    <mergeCell ref="AL113:AL114"/>
    <mergeCell ref="AM113:AM114"/>
    <mergeCell ref="AN113:AN114"/>
    <mergeCell ref="AO113:AO114"/>
    <mergeCell ref="AP109:AP110"/>
    <mergeCell ref="AQ109:AQ110"/>
    <mergeCell ref="AR109:AR110"/>
    <mergeCell ref="AS109:AS110"/>
    <mergeCell ref="A111:A112"/>
    <mergeCell ref="B111:B112"/>
    <mergeCell ref="C111:C112"/>
    <mergeCell ref="D111:D112"/>
    <mergeCell ref="AK111:AK112"/>
    <mergeCell ref="AL111:AL112"/>
    <mergeCell ref="AS111:AS112"/>
    <mergeCell ref="AM111:AM112"/>
    <mergeCell ref="AN111:AN112"/>
    <mergeCell ref="AO111:AO112"/>
    <mergeCell ref="AP111:AP112"/>
    <mergeCell ref="AQ111:AQ112"/>
    <mergeCell ref="AR111:AR112"/>
    <mergeCell ref="A109:A110"/>
    <mergeCell ref="B109:B110"/>
    <mergeCell ref="C109:C110"/>
    <mergeCell ref="D109:D110"/>
    <mergeCell ref="AK109:AK110"/>
    <mergeCell ref="AL109:AL110"/>
    <mergeCell ref="AM109:AM110"/>
    <mergeCell ref="AN109:AN110"/>
    <mergeCell ref="AO109:AO110"/>
    <mergeCell ref="AP105:AP106"/>
    <mergeCell ref="AQ105:AQ106"/>
    <mergeCell ref="AR105:AR106"/>
    <mergeCell ref="AS105:AS106"/>
    <mergeCell ref="A107:A108"/>
    <mergeCell ref="B107:B108"/>
    <mergeCell ref="C107:C108"/>
    <mergeCell ref="D107:D108"/>
    <mergeCell ref="AK107:AK108"/>
    <mergeCell ref="AL107:AL108"/>
    <mergeCell ref="AS107:AS108"/>
    <mergeCell ref="AM107:AM108"/>
    <mergeCell ref="AN107:AN108"/>
    <mergeCell ref="AO107:AO108"/>
    <mergeCell ref="AP107:AP108"/>
    <mergeCell ref="AQ107:AQ108"/>
    <mergeCell ref="AR107:AR108"/>
    <mergeCell ref="A105:A106"/>
    <mergeCell ref="B105:B106"/>
    <mergeCell ref="C105:C106"/>
    <mergeCell ref="D105:D106"/>
    <mergeCell ref="AK105:AK106"/>
    <mergeCell ref="AL105:AL106"/>
    <mergeCell ref="AM105:AM106"/>
    <mergeCell ref="AN105:AN106"/>
    <mergeCell ref="AO105:AO106"/>
    <mergeCell ref="AP101:AP102"/>
    <mergeCell ref="AQ101:AQ102"/>
    <mergeCell ref="AR101:AR102"/>
    <mergeCell ref="AS101:AS102"/>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D101:D102"/>
    <mergeCell ref="AK101:AK102"/>
    <mergeCell ref="AL101:AL102"/>
    <mergeCell ref="AM101:AM102"/>
    <mergeCell ref="AN101:AN102"/>
    <mergeCell ref="AO101:AO102"/>
    <mergeCell ref="AP97:AP98"/>
    <mergeCell ref="AQ97:AQ98"/>
    <mergeCell ref="AR97:AR98"/>
    <mergeCell ref="AS97:AS98"/>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97:A98"/>
    <mergeCell ref="B97:B98"/>
    <mergeCell ref="C97:C98"/>
    <mergeCell ref="D97:D98"/>
    <mergeCell ref="AK97:AK98"/>
    <mergeCell ref="AL97:AL98"/>
    <mergeCell ref="AM97:AM98"/>
    <mergeCell ref="AN97:AN98"/>
    <mergeCell ref="AO97:AO98"/>
    <mergeCell ref="AR93:AR94"/>
    <mergeCell ref="AS93:AS94"/>
    <mergeCell ref="A95:A96"/>
    <mergeCell ref="B95:B96"/>
    <mergeCell ref="C95:C96"/>
    <mergeCell ref="D95:D96"/>
    <mergeCell ref="AK95:AK96"/>
    <mergeCell ref="AL95:AL96"/>
    <mergeCell ref="AS95:AS96"/>
    <mergeCell ref="AM95:AM96"/>
    <mergeCell ref="AN95:AN96"/>
    <mergeCell ref="AO95:AO96"/>
    <mergeCell ref="AP95:AP96"/>
    <mergeCell ref="AQ95:AQ96"/>
    <mergeCell ref="AR95:AR96"/>
    <mergeCell ref="AT90:AT91"/>
    <mergeCell ref="A93:A94"/>
    <mergeCell ref="B93:B94"/>
    <mergeCell ref="C93:C94"/>
    <mergeCell ref="D93:D94"/>
    <mergeCell ref="AK93:AK94"/>
    <mergeCell ref="AL93:AL94"/>
    <mergeCell ref="AM93:AM94"/>
    <mergeCell ref="AN93:AN94"/>
    <mergeCell ref="AO93:AO94"/>
    <mergeCell ref="AN90:AN91"/>
    <mergeCell ref="AO90:AO91"/>
    <mergeCell ref="AP90:AP91"/>
    <mergeCell ref="AQ90:AQ91"/>
    <mergeCell ref="AR90:AR91"/>
    <mergeCell ref="AS90:AS91"/>
    <mergeCell ref="A90:A91"/>
    <mergeCell ref="B90:B91"/>
    <mergeCell ref="C90:C91"/>
    <mergeCell ref="D90:D91"/>
    <mergeCell ref="E90:E91"/>
    <mergeCell ref="AK90:AM90"/>
    <mergeCell ref="AP93:AP94"/>
    <mergeCell ref="AQ93:AQ94"/>
    <mergeCell ref="AM86:AS86"/>
    <mergeCell ref="AR62:AR63"/>
    <mergeCell ref="AS62:AS63"/>
    <mergeCell ref="AL62:AL63"/>
    <mergeCell ref="AM62:AM63"/>
    <mergeCell ref="AN62:AN63"/>
    <mergeCell ref="AO62:AO63"/>
    <mergeCell ref="AP62:AP63"/>
    <mergeCell ref="AQ62:AQ63"/>
    <mergeCell ref="AO58:AO59"/>
    <mergeCell ref="AP58:AP59"/>
    <mergeCell ref="AQ58:AQ59"/>
    <mergeCell ref="AR58:AR59"/>
    <mergeCell ref="AS58:AS59"/>
    <mergeCell ref="A62:A63"/>
    <mergeCell ref="B62:B63"/>
    <mergeCell ref="C62:C63"/>
    <mergeCell ref="D62:D63"/>
    <mergeCell ref="AK62:AK63"/>
    <mergeCell ref="A58:A59"/>
    <mergeCell ref="B58:B59"/>
    <mergeCell ref="C58:C59"/>
    <mergeCell ref="D58:D59"/>
    <mergeCell ref="AK58:AK59"/>
    <mergeCell ref="AL58:AL59"/>
    <mergeCell ref="AM58:AM59"/>
    <mergeCell ref="AN58:AN59"/>
    <mergeCell ref="A60:A61"/>
    <mergeCell ref="B60:B61"/>
    <mergeCell ref="C60:C61"/>
    <mergeCell ref="D60:D61"/>
    <mergeCell ref="AK60:AK61"/>
    <mergeCell ref="AL60:AL61"/>
    <mergeCell ref="AL56:AL57"/>
    <mergeCell ref="AM56:AM57"/>
    <mergeCell ref="AN56:AN57"/>
    <mergeCell ref="AR54:AR55"/>
    <mergeCell ref="AS54:AS55"/>
    <mergeCell ref="A56:A57"/>
    <mergeCell ref="B56:B57"/>
    <mergeCell ref="C56:C57"/>
    <mergeCell ref="D56:D57"/>
    <mergeCell ref="AK56:AK57"/>
    <mergeCell ref="AR56:AR57"/>
    <mergeCell ref="AS56:AS57"/>
    <mergeCell ref="AO56:AO57"/>
    <mergeCell ref="AP56:AP57"/>
    <mergeCell ref="AQ56:AQ57"/>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P52:AP53"/>
    <mergeCell ref="AQ52:AQ53"/>
    <mergeCell ref="AO54:AO55"/>
    <mergeCell ref="AP54:AP55"/>
    <mergeCell ref="AQ54:AQ55"/>
    <mergeCell ref="AT47:AT48"/>
    <mergeCell ref="A50:A51"/>
    <mergeCell ref="B50:B51"/>
    <mergeCell ref="C50:C51"/>
    <mergeCell ref="D50:D51"/>
    <mergeCell ref="AK50:AK51"/>
    <mergeCell ref="AL50:AL51"/>
    <mergeCell ref="AM50:AM51"/>
    <mergeCell ref="AN50:AN51"/>
    <mergeCell ref="AK47:AM47"/>
    <mergeCell ref="AN47:AN48"/>
    <mergeCell ref="AO47:AO48"/>
    <mergeCell ref="AP47:AP48"/>
    <mergeCell ref="AQ47:AQ48"/>
    <mergeCell ref="AR47:AR48"/>
    <mergeCell ref="AO50:AO51"/>
    <mergeCell ref="AP50:AP51"/>
    <mergeCell ref="AQ50:AQ51"/>
    <mergeCell ref="AR50:AR51"/>
    <mergeCell ref="AS50:AS51"/>
    <mergeCell ref="AM43:AS43"/>
    <mergeCell ref="A47:A48"/>
    <mergeCell ref="B47:B48"/>
    <mergeCell ref="C47:C48"/>
    <mergeCell ref="D47:D48"/>
    <mergeCell ref="E47:E48"/>
    <mergeCell ref="AS47:AS48"/>
    <mergeCell ref="AQ10:AQ11"/>
    <mergeCell ref="AR10:AR11"/>
    <mergeCell ref="AS10:AS11"/>
    <mergeCell ref="A12:A13"/>
    <mergeCell ref="B12:B13"/>
    <mergeCell ref="C12:C13"/>
    <mergeCell ref="D12:D13"/>
    <mergeCell ref="AK12:AK13"/>
    <mergeCell ref="AL12:AL13"/>
    <mergeCell ref="AS12:AS13"/>
    <mergeCell ref="AM12:AM13"/>
    <mergeCell ref="AN12:AN13"/>
    <mergeCell ref="AO12:AO13"/>
    <mergeCell ref="AP12:AP13"/>
    <mergeCell ref="AQ12:AQ13"/>
    <mergeCell ref="AR12:AR13"/>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M1:AS1"/>
    <mergeCell ref="A5:A6"/>
    <mergeCell ref="B5:B6"/>
    <mergeCell ref="C5:C6"/>
    <mergeCell ref="D5:D6"/>
    <mergeCell ref="E5:E6"/>
    <mergeCell ref="AK5:AM5"/>
    <mergeCell ref="AN5:AN6"/>
    <mergeCell ref="AO5:AO6"/>
    <mergeCell ref="AP5:AP6"/>
    <mergeCell ref="AQ5:AQ6"/>
    <mergeCell ref="AR5:AR6"/>
    <mergeCell ref="AS5:AS6"/>
  </mergeCells>
  <conditionalFormatting sqref="F5:AJ6 F8:AJ15">
    <cfRule type="expression" dxfId="106" priority="28" stopIfTrue="1">
      <formula>IF(WEEKDAY(F$5)=1,TRUE,FALSE)</formula>
    </cfRule>
  </conditionalFormatting>
  <conditionalFormatting sqref="F47:AJ48 F50:AJ63">
    <cfRule type="expression" dxfId="105" priority="27" stopIfTrue="1">
      <formula>IF(WEEKDAY(F$5)=1,TRUE,FALSE)</formula>
    </cfRule>
  </conditionalFormatting>
  <conditionalFormatting sqref="F90:AJ91 F93:AJ154">
    <cfRule type="expression" dxfId="104" priority="26" stopIfTrue="1">
      <formula>IF(WEEKDAY(F$5)=1,TRUE,FALSE)</formula>
    </cfRule>
  </conditionalFormatting>
  <conditionalFormatting sqref="F93:AJ140 F95:AI154">
    <cfRule type="expression" dxfId="103" priority="25" stopIfTrue="1">
      <formula>IF(WEEKDAY(F$5)=1,TRUE,FALSE)</formula>
    </cfRule>
  </conditionalFormatting>
  <conditionalFormatting sqref="F50:AJ63">
    <cfRule type="expression" dxfId="102" priority="24" stopIfTrue="1">
      <formula>IF(WEEKDAY(F$5)=1,TRUE,FALSE)</formula>
    </cfRule>
  </conditionalFormatting>
  <conditionalFormatting sqref="F141:AJ154">
    <cfRule type="expression" dxfId="101" priority="23" stopIfTrue="1">
      <formula>IF(WEEKDAY(F$5)=1,TRUE,FALSE)</formula>
    </cfRule>
  </conditionalFormatting>
  <conditionalFormatting sqref="F8:AH15">
    <cfRule type="expression" dxfId="100" priority="22" stopIfTrue="1">
      <formula>IF(WEEKDAY(F$5)=1,TRUE,FALSE)</formula>
    </cfRule>
  </conditionalFormatting>
  <conditionalFormatting sqref="F50:AI63">
    <cfRule type="expression" dxfId="99" priority="21" stopIfTrue="1">
      <formula>IF(WEEKDAY(F$5)=1,TRUE,FALSE)</formula>
    </cfRule>
  </conditionalFormatting>
  <conditionalFormatting sqref="F93:AI154">
    <cfRule type="expression" dxfId="98" priority="20" stopIfTrue="1">
      <formula>IF(WEEKDAY(F$5)=1,TRUE,FALSE)</formula>
    </cfRule>
  </conditionalFormatting>
  <conditionalFormatting sqref="F141:AI154">
    <cfRule type="expression" dxfId="97" priority="19" stopIfTrue="1">
      <formula>IF(WEEKDAY(F$5)=1,TRUE,FALSE)</formula>
    </cfRule>
  </conditionalFormatting>
  <conditionalFormatting sqref="F8 G8:AJ11 F10 F12 F14 G10:AI15">
    <cfRule type="expression" dxfId="96" priority="18" stopIfTrue="1">
      <formula>IF(WEEKDAY(F$5)=1,TRUE,FALSE)</formula>
    </cfRule>
  </conditionalFormatting>
  <conditionalFormatting sqref="F50:AI63">
    <cfRule type="expression" dxfId="95" priority="17" stopIfTrue="1">
      <formula>IF(WEEKDAY(F$5)=1,TRUE,FALSE)</formula>
    </cfRule>
  </conditionalFormatting>
  <conditionalFormatting sqref="F50:AH63">
    <cfRule type="expression" dxfId="94" priority="16" stopIfTrue="1">
      <formula>IF(WEEKDAY(F$5)=1,TRUE,FALSE)</formula>
    </cfRule>
  </conditionalFormatting>
  <conditionalFormatting sqref="G50:AI63">
    <cfRule type="expression" dxfId="93" priority="15" stopIfTrue="1">
      <formula>IF(WEEKDAY(G$5)=1,TRUE,FALSE)</formula>
    </cfRule>
  </conditionalFormatting>
  <conditionalFormatting sqref="F93:AI154">
    <cfRule type="expression" dxfId="92" priority="14" stopIfTrue="1">
      <formula>IF(WEEKDAY(F$5)=1,TRUE,FALSE)</formula>
    </cfRule>
  </conditionalFormatting>
  <conditionalFormatting sqref="F147:AI154">
    <cfRule type="expression" dxfId="91" priority="13" stopIfTrue="1">
      <formula>IF(WEEKDAY(F$5)=1,TRUE,FALSE)</formula>
    </cfRule>
  </conditionalFormatting>
  <conditionalFormatting sqref="F50:AI63">
    <cfRule type="expression" dxfId="90" priority="12" stopIfTrue="1">
      <formula>IF(WEEKDAY(F$5)=1,TRUE,FALSE)</formula>
    </cfRule>
  </conditionalFormatting>
  <conditionalFormatting sqref="F50:AH63">
    <cfRule type="expression" dxfId="89" priority="11" stopIfTrue="1">
      <formula>IF(WEEKDAY(F$5)=1,TRUE,FALSE)</formula>
    </cfRule>
  </conditionalFormatting>
  <conditionalFormatting sqref="F50 F52 F54 F56 F58 F60 F62 G50:AI63">
    <cfRule type="expression" dxfId="88" priority="10" stopIfTrue="1">
      <formula>IF(WEEKDAY(F$5)=1,TRUE,FALSE)</formula>
    </cfRule>
  </conditionalFormatting>
  <conditionalFormatting sqref="F93:AI154">
    <cfRule type="expression" dxfId="87" priority="9" stopIfTrue="1">
      <formula>IF(WEEKDAY(F$5)=1,TRUE,FALSE)</formula>
    </cfRule>
  </conditionalFormatting>
  <conditionalFormatting sqref="F93:AI154">
    <cfRule type="expression" dxfId="86" priority="8" stopIfTrue="1">
      <formula>IF(WEEKDAY(F$5)=1,TRUE,FALSE)</formula>
    </cfRule>
  </conditionalFormatting>
  <conditionalFormatting sqref="F93:AI154">
    <cfRule type="expression" dxfId="85" priority="7" stopIfTrue="1">
      <formula>IF(WEEKDAY(F$5)=1,TRUE,FALSE)</formula>
    </cfRule>
  </conditionalFormatting>
  <conditionalFormatting sqref="F93:AI154">
    <cfRule type="expression" dxfId="84" priority="6" stopIfTrue="1">
      <formula>IF(WEEKDAY(F$5)=1,TRUE,FALSE)</formula>
    </cfRule>
  </conditionalFormatting>
  <conditionalFormatting sqref="F93:AH154">
    <cfRule type="expression" dxfId="83" priority="5" stopIfTrue="1">
      <formula>IF(WEEKDAY(F$5)=1,TRUE,FALSE)</formula>
    </cfRule>
  </conditionalFormatting>
  <conditionalFormatting sqref="G93:AI154">
    <cfRule type="expression" dxfId="82" priority="4" stopIfTrue="1">
      <formula>IF(WEEKDAY(G$5)=1,TRUE,FALSE)</formula>
    </cfRule>
  </conditionalFormatting>
  <conditionalFormatting sqref="F93:AI154">
    <cfRule type="expression" dxfId="81" priority="3" stopIfTrue="1">
      <formula>IF(WEEKDAY(F$5)=1,TRUE,FALSE)</formula>
    </cfRule>
  </conditionalFormatting>
  <conditionalFormatting sqref="F93:AH154">
    <cfRule type="expression" dxfId="80" priority="2" stopIfTrue="1">
      <formula>IF(WEEKDAY(F$5)=1,TRUE,FALSE)</formula>
    </cfRule>
  </conditionalFormatting>
  <conditionalFormatting sqref="F93 F95 F97 F99 F101 F103 F105 F107 F109 F111 F113 F115 F117 F119 F121 F123 F125 F127 F129 F131 F133 F135 F137 F139 F141 F143 F145 F147 F149 F151 F153 G93:AI154">
    <cfRule type="expression" dxfId="79"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12.xml><?xml version="1.0" encoding="utf-8"?>
<worksheet xmlns="http://schemas.openxmlformats.org/spreadsheetml/2006/main" xmlns:r="http://schemas.openxmlformats.org/officeDocument/2006/relationships">
  <sheetPr>
    <tabColor theme="3" tint="-0.249977111117893"/>
  </sheetPr>
  <dimension ref="A1:AE284"/>
  <sheetViews>
    <sheetView zoomScaleNormal="70" workbookViewId="0">
      <pane xSplit="3" ySplit="9" topLeftCell="H144" activePane="bottomRight" state="frozen"/>
      <selection activeCell="E5" sqref="E5:E6"/>
      <selection pane="topRight" activeCell="E5" sqref="E5:E6"/>
      <selection pane="bottomLeft" activeCell="E5" sqref="E5:E6"/>
      <selection pane="bottomRight" activeCell="B125" sqref="B125:B155"/>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01"/>
      <c r="C1" s="301"/>
      <c r="D1" s="435" t="str">
        <f>"BẢNG THANH TOÁN LƯƠNG THÁNG"&amp;" "&amp;TEXT($E$4,"mm")&amp;" / "&amp;TEXT($E$4,"yyyy")</f>
        <v>BẢNG THANH TOÁN LƯƠNG THÁNG 06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01"/>
      <c r="C2" s="301"/>
      <c r="D2" s="301"/>
      <c r="E2" s="94"/>
      <c r="F2" s="301"/>
      <c r="G2" s="301"/>
      <c r="H2" s="301"/>
      <c r="I2" s="301"/>
      <c r="J2" s="95"/>
      <c r="K2" s="301"/>
      <c r="L2" s="301"/>
      <c r="M2" s="301"/>
      <c r="N2" s="301"/>
      <c r="O2" s="301"/>
      <c r="P2" s="301"/>
      <c r="Q2" s="301"/>
      <c r="R2" s="301"/>
      <c r="S2" s="301"/>
      <c r="T2" s="69"/>
      <c r="U2" s="93">
        <v>25</v>
      </c>
      <c r="V2" s="130">
        <v>30</v>
      </c>
      <c r="W2" s="96"/>
      <c r="X2" s="96"/>
      <c r="Y2" s="5"/>
      <c r="Z2" s="5"/>
    </row>
    <row r="3" spans="1:31" s="4" customFormat="1" ht="15" customHeight="1">
      <c r="A3" s="161" t="s">
        <v>65</v>
      </c>
      <c r="B3" s="301"/>
      <c r="C3" s="301"/>
      <c r="D3" s="301"/>
      <c r="E3" s="94"/>
      <c r="F3" s="301"/>
      <c r="G3" s="301"/>
      <c r="H3" s="301"/>
      <c r="I3" s="301"/>
      <c r="J3" s="95"/>
      <c r="K3" s="301"/>
      <c r="L3" s="301"/>
      <c r="M3" s="301"/>
      <c r="N3" s="301"/>
      <c r="O3" s="301"/>
      <c r="P3" s="301"/>
      <c r="Q3" s="301"/>
      <c r="R3" s="301"/>
      <c r="S3" s="301"/>
      <c r="T3" s="69"/>
      <c r="U3" s="153"/>
      <c r="V3" s="154"/>
      <c r="W3" s="96"/>
      <c r="X3" s="96"/>
      <c r="Y3" s="5"/>
      <c r="Z3" s="5"/>
    </row>
    <row r="4" spans="1:31" s="4" customFormat="1" ht="15" customHeight="1">
      <c r="A4" s="161" t="str">
        <f>TH!A3</f>
        <v>MST: 1100878093</v>
      </c>
      <c r="B4" s="301"/>
      <c r="C4" s="301"/>
      <c r="D4" s="301"/>
      <c r="E4" s="327">
        <f>'CC - 06'!$E$4</f>
        <v>42156</v>
      </c>
      <c r="F4" s="301"/>
      <c r="G4" s="301"/>
      <c r="H4" s="301"/>
      <c r="I4" s="301"/>
      <c r="J4" s="95"/>
      <c r="K4" s="301"/>
      <c r="L4" s="92"/>
      <c r="M4" s="301"/>
      <c r="N4" s="301"/>
      <c r="O4" s="301"/>
      <c r="P4" s="301"/>
      <c r="Q4" s="14"/>
      <c r="R4" s="301"/>
      <c r="S4" s="301"/>
      <c r="T4" s="301"/>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95" t="s">
        <v>41</v>
      </c>
      <c r="G8" s="294" t="s">
        <v>19</v>
      </c>
      <c r="H8" s="295" t="s">
        <v>18</v>
      </c>
      <c r="I8" s="29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VLOOKUP(B10,DS,2,0)</f>
        <v>Mai Út Hiền</v>
      </c>
      <c r="D10" s="135" t="str">
        <f>VLOOKUP(B10,DS,3,0)</f>
        <v>Cơ Điện</v>
      </c>
      <c r="E10" s="103">
        <f>VLOOKUP(B10,DS,4,0)</f>
        <v>4336000</v>
      </c>
      <c r="F10" s="108">
        <f>VLOOKUP(B10,'CC - 06'!$B$8:$AS$15,36,0)</f>
        <v>26</v>
      </c>
      <c r="G10" s="243">
        <f>ROUND(E10/$U$2*F10,0)</f>
        <v>4509440</v>
      </c>
      <c r="H10" s="108">
        <f>(VLOOKUP(B10,'CC - 06'!$B$8:$AS$15,37,0)+VLOOKUP(B10,'CC - 06'!$B$8:$AS$15,38,0))</f>
        <v>0</v>
      </c>
      <c r="I10" s="243">
        <f>ROUND(E10/$U$2*H10,0)</f>
        <v>0</v>
      </c>
      <c r="J10" s="109">
        <f t="shared" ref="J10:J12" si="0">F10+H10</f>
        <v>26</v>
      </c>
      <c r="K10" s="47">
        <f>G10+I10</f>
        <v>4509440</v>
      </c>
      <c r="L10" s="103">
        <f>+F10*15000</f>
        <v>390000</v>
      </c>
      <c r="M10" s="49">
        <f>K10+L10</f>
        <v>4899440</v>
      </c>
      <c r="N10" s="48">
        <f>IF(VLOOKUP(B10,DS,14,0)="x",E10*$N$5,0)</f>
        <v>346880</v>
      </c>
      <c r="O10" s="48">
        <f>IF(VLOOKUP(B10,DS,14,0)="x",E10*$O$5,0)</f>
        <v>65040</v>
      </c>
      <c r="P10" s="48">
        <f>IF(VLOOKUP(B10,DS,14,0)="x",E10*$P$5,0)</f>
        <v>43360</v>
      </c>
      <c r="Q10" s="47">
        <f>M10-SUM(N10:P10)</f>
        <v>4444160</v>
      </c>
      <c r="R10" s="47">
        <f>VLOOKUP(B10,DS,23,0)</f>
        <v>0</v>
      </c>
      <c r="S10" s="55">
        <f>Q10-R10</f>
        <v>4444160</v>
      </c>
      <c r="T10" s="47"/>
      <c r="U10" s="123"/>
      <c r="V10" s="45"/>
      <c r="W10" s="34"/>
      <c r="X10" s="5"/>
      <c r="Y10" s="5"/>
      <c r="Z10" s="5"/>
      <c r="AA10" s="4"/>
      <c r="AB10" s="4"/>
      <c r="AC10" s="4"/>
      <c r="AD10" s="4"/>
      <c r="AE10" s="4"/>
    </row>
    <row r="11" spans="1:31" s="44" customFormat="1" ht="23.25" customHeight="1">
      <c r="A11" s="46">
        <v>2</v>
      </c>
      <c r="B11" s="46" t="s">
        <v>68</v>
      </c>
      <c r="C11" s="102" t="str">
        <f>VLOOKUP(B11,DS,2,0)</f>
        <v>Nguyễn Thị Xuân Thảo</v>
      </c>
      <c r="D11" s="135" t="str">
        <f>VLOOKUP(B11,DS,3,0)</f>
        <v>KCS</v>
      </c>
      <c r="E11" s="103">
        <f>VLOOKUP(B11,DS,4,0)</f>
        <v>4056000</v>
      </c>
      <c r="F11" s="108">
        <f>VLOOKUP(B11,'CC - 06'!$B$8:$AS$15,36,0)</f>
        <v>26</v>
      </c>
      <c r="G11" s="243">
        <f t="shared" ref="G11:G13" si="1">ROUND(E11/$U$2*F11,0)</f>
        <v>4218240</v>
      </c>
      <c r="H11" s="108">
        <f>(VLOOKUP(B11,'CC - 06'!$B$8:$AS$15,37,0)+VLOOKUP(B11,'CC - 06'!$B$8:$AS$15,38,0))</f>
        <v>0</v>
      </c>
      <c r="I11" s="243">
        <f>ROUND(E11/$U$2*H11,0)</f>
        <v>0</v>
      </c>
      <c r="J11" s="109">
        <f t="shared" si="0"/>
        <v>26</v>
      </c>
      <c r="K11" s="47">
        <f t="shared" ref="K11:K13" si="2">G11+I11</f>
        <v>4218240</v>
      </c>
      <c r="L11" s="103">
        <f>+F11*15000</f>
        <v>390000</v>
      </c>
      <c r="M11" s="49">
        <f>K11+L11</f>
        <v>4608240</v>
      </c>
      <c r="N11" s="48">
        <f>IF(VLOOKUP(B11,DS,14,0)="x",E11*$N$5,0)</f>
        <v>324480</v>
      </c>
      <c r="O11" s="48">
        <f>IF(VLOOKUP(B11,DS,14,0)="x",E11*$O$5,0)</f>
        <v>60840</v>
      </c>
      <c r="P11" s="48">
        <f>IF(VLOOKUP(B11,DS,14,0)="x",E11*$P$5,0)</f>
        <v>40560</v>
      </c>
      <c r="Q11" s="47">
        <f>M11-SUM(N11:P11)</f>
        <v>4182360</v>
      </c>
      <c r="R11" s="47">
        <f>VLOOKUP(B11,DS,23,0)</f>
        <v>0</v>
      </c>
      <c r="S11" s="55">
        <f>Q11-R11</f>
        <v>4182360</v>
      </c>
      <c r="T11" s="47"/>
      <c r="U11" s="123"/>
      <c r="V11" s="45"/>
      <c r="W11" s="34"/>
      <c r="X11" s="5"/>
      <c r="Y11" s="5"/>
      <c r="Z11" s="5"/>
      <c r="AA11" s="4"/>
      <c r="AB11" s="4"/>
      <c r="AC11" s="4"/>
      <c r="AD11" s="4"/>
      <c r="AE11" s="4"/>
    </row>
    <row r="12" spans="1:31" s="44" customFormat="1" ht="23.25" customHeight="1">
      <c r="A12" s="46">
        <v>3</v>
      </c>
      <c r="B12" s="46" t="s">
        <v>69</v>
      </c>
      <c r="C12" s="102" t="str">
        <f>VLOOKUP(B12,DS,2,0)</f>
        <v>Võ Thị Út</v>
      </c>
      <c r="D12" s="135" t="str">
        <f>VLOOKUP(B12,DS,3,0)</f>
        <v>KCS</v>
      </c>
      <c r="E12" s="103">
        <f>VLOOKUP(B12,DS,4,0)</f>
        <v>4400000</v>
      </c>
      <c r="F12" s="108">
        <f>VLOOKUP(B12,'CC - 06'!$B$8:$AS$15,36,0)</f>
        <v>26</v>
      </c>
      <c r="G12" s="243">
        <f t="shared" si="1"/>
        <v>4576000</v>
      </c>
      <c r="H12" s="108">
        <f>(VLOOKUP(B12,'CC - 06'!$B$8:$AS$15,37,0)+VLOOKUP(B12,'CC - 06'!$B$8:$AS$15,38,0))</f>
        <v>0</v>
      </c>
      <c r="I12" s="243">
        <f>ROUND(E12/$U$2*H12,0)</f>
        <v>0</v>
      </c>
      <c r="J12" s="109">
        <f t="shared" si="0"/>
        <v>26</v>
      </c>
      <c r="K12" s="47">
        <f t="shared" si="2"/>
        <v>4576000</v>
      </c>
      <c r="L12" s="103">
        <f>+F12*15000</f>
        <v>390000</v>
      </c>
      <c r="M12" s="49">
        <f>K12+L12</f>
        <v>4966000</v>
      </c>
      <c r="N12" s="48">
        <f>IF(VLOOKUP(B12,DS,14,0)="x",E12*$N$5,0)</f>
        <v>352000</v>
      </c>
      <c r="O12" s="48">
        <f>IF(VLOOKUP(B12,DS,14,0)="x",E12*$O$5,0)</f>
        <v>66000</v>
      </c>
      <c r="P12" s="48">
        <f>IF(VLOOKUP(B12,DS,14,0)="x",E12*$P$5,0)</f>
        <v>44000</v>
      </c>
      <c r="Q12" s="47">
        <f>M12-SUM(N12:P12)</f>
        <v>4504000</v>
      </c>
      <c r="R12" s="47">
        <f>VLOOKUP(B12,DS,23,0)</f>
        <v>0</v>
      </c>
      <c r="S12" s="55">
        <f>Q12-R12</f>
        <v>4504000</v>
      </c>
      <c r="T12" s="47"/>
      <c r="U12" s="123"/>
      <c r="V12" s="45"/>
      <c r="W12" s="34"/>
      <c r="X12" s="5"/>
      <c r="Y12" s="5"/>
      <c r="Z12" s="5"/>
      <c r="AA12" s="4"/>
      <c r="AB12" s="4"/>
      <c r="AC12" s="4"/>
      <c r="AD12" s="4"/>
      <c r="AE12" s="4"/>
    </row>
    <row r="13" spans="1:31" s="44" customFormat="1" ht="23.25" customHeight="1">
      <c r="A13" s="46">
        <v>4</v>
      </c>
      <c r="B13" s="46" t="s">
        <v>70</v>
      </c>
      <c r="C13" s="102" t="str">
        <f>VLOOKUP(B13,DS,2,0)</f>
        <v>Nguyễn Thị Thiết</v>
      </c>
      <c r="D13" s="135" t="str">
        <f>VLOOKUP(B13,DS,3,0)</f>
        <v>KCS</v>
      </c>
      <c r="E13" s="103">
        <f>VLOOKUP(B13,DS,4,0)</f>
        <v>4056000</v>
      </c>
      <c r="F13" s="108">
        <f>VLOOKUP(B13,'CC - 06'!$B$8:$AS$15,36,0)</f>
        <v>26</v>
      </c>
      <c r="G13" s="243">
        <f t="shared" si="1"/>
        <v>4218240</v>
      </c>
      <c r="H13" s="108">
        <f>(VLOOKUP(B13,'CC - 06'!$B$8:$AS$15,37,0)+VLOOKUP(B13,'CC - 06'!$B$8:$AS$15,38,0))</f>
        <v>0</v>
      </c>
      <c r="I13" s="243">
        <f t="shared" ref="I13" si="3">ROUND(E13/$U$2*H13,0)</f>
        <v>0</v>
      </c>
      <c r="J13" s="109">
        <f t="shared" ref="J13" si="4">F13+H13</f>
        <v>26</v>
      </c>
      <c r="K13" s="47">
        <f t="shared" si="2"/>
        <v>4218240</v>
      </c>
      <c r="L13" s="103">
        <f t="shared" ref="L13" si="5">+F13*15000</f>
        <v>390000</v>
      </c>
      <c r="M13" s="49">
        <f t="shared" ref="M13" si="6">K13+L13</f>
        <v>4608240</v>
      </c>
      <c r="N13" s="48">
        <f>IF(VLOOKUP(B13,DS,14,0)="x",E13*$N$5,0)</f>
        <v>324480</v>
      </c>
      <c r="O13" s="48">
        <f>IF(VLOOKUP(B13,DS,14,0)="x",E13*$O$5,0)</f>
        <v>60840</v>
      </c>
      <c r="P13" s="48">
        <f>IF(VLOOKUP(B13,DS,14,0)="x",E13*$P$5,0)</f>
        <v>40560</v>
      </c>
      <c r="Q13" s="47">
        <f t="shared" ref="Q13" si="7">M13-SUM(N13:P13)</f>
        <v>4182360</v>
      </c>
      <c r="R13" s="47">
        <f>VLOOKUP(B13,DS,23,0)</f>
        <v>0</v>
      </c>
      <c r="S13" s="55">
        <f t="shared" ref="S13" si="8">Q13-R13</f>
        <v>4182360</v>
      </c>
      <c r="T13" s="47"/>
      <c r="U13" s="123"/>
      <c r="V13" s="45"/>
      <c r="W13" s="34"/>
      <c r="X13" s="5"/>
      <c r="Y13" s="5"/>
      <c r="Z13" s="5"/>
      <c r="AA13" s="4"/>
      <c r="AB13" s="4"/>
      <c r="AC13" s="4"/>
      <c r="AD13" s="4"/>
      <c r="AE13" s="4"/>
    </row>
    <row r="14" spans="1:31" s="44" customFormat="1" ht="22.5" customHeight="1">
      <c r="A14" s="50"/>
      <c r="B14" s="50"/>
      <c r="C14" s="51"/>
      <c r="D14" s="3"/>
      <c r="E14" s="52"/>
      <c r="F14" s="52"/>
      <c r="G14" s="52"/>
      <c r="H14" s="52"/>
      <c r="I14" s="52"/>
      <c r="J14" s="53"/>
      <c r="K14" s="52"/>
      <c r="L14" s="52"/>
      <c r="M14" s="54"/>
      <c r="N14" s="52"/>
      <c r="O14" s="52"/>
      <c r="P14" s="52"/>
      <c r="Q14" s="52"/>
      <c r="R14" s="52"/>
      <c r="S14" s="52"/>
      <c r="T14" s="47"/>
      <c r="U14" s="123"/>
      <c r="V14" s="45"/>
      <c r="W14" s="45"/>
      <c r="X14" s="45"/>
      <c r="Y14" s="45"/>
      <c r="Z14" s="45"/>
    </row>
    <row r="15" spans="1:31" s="40" customFormat="1" ht="21" customHeight="1">
      <c r="A15" s="440" t="s">
        <v>26</v>
      </c>
      <c r="B15" s="440"/>
      <c r="C15" s="440"/>
      <c r="D15" s="440"/>
      <c r="E15" s="162">
        <f>SUM(E10:E14)</f>
        <v>16848000</v>
      </c>
      <c r="F15" s="162"/>
      <c r="G15" s="162">
        <f>SUM(G10:G14)</f>
        <v>17521920</v>
      </c>
      <c r="H15" s="162"/>
      <c r="I15" s="162">
        <f>SUM(I10:I14)</f>
        <v>0</v>
      </c>
      <c r="J15" s="32"/>
      <c r="K15" s="32">
        <f>SUM(K10:K14)</f>
        <v>17521920</v>
      </c>
      <c r="L15" s="32">
        <f>SUM(L10:L14)</f>
        <v>1560000</v>
      </c>
      <c r="M15" s="32">
        <f>SUM(M10:M14)</f>
        <v>19081920</v>
      </c>
      <c r="N15" s="32">
        <f>SUM(N10:N14)</f>
        <v>1347840</v>
      </c>
      <c r="O15" s="32">
        <f>SUM(O10:O14)</f>
        <v>252720</v>
      </c>
      <c r="P15" s="32">
        <f>SUM(P10:P14)</f>
        <v>168480</v>
      </c>
      <c r="Q15" s="32">
        <f>SUM(Q10:Q14)</f>
        <v>17312880</v>
      </c>
      <c r="R15" s="32">
        <f>SUM(R10:R14)</f>
        <v>0</v>
      </c>
      <c r="S15" s="32">
        <f>SUM(S10:S14)</f>
        <v>17312880</v>
      </c>
      <c r="T15" s="32"/>
      <c r="U15" s="123"/>
      <c r="V15" s="41"/>
      <c r="W15" s="41"/>
      <c r="X15" s="41"/>
      <c r="Y15" s="41"/>
      <c r="Z15" s="41"/>
    </row>
    <row r="16" spans="1:31" ht="11.25" customHeight="1">
      <c r="A16" s="10"/>
      <c r="B16" s="10"/>
      <c r="C16" s="11"/>
      <c r="D16" s="136"/>
      <c r="E16" s="110"/>
      <c r="F16" s="11"/>
      <c r="G16" s="11"/>
      <c r="H16" s="11"/>
      <c r="I16" s="11"/>
      <c r="K16" s="11"/>
      <c r="L16" s="11"/>
      <c r="M16" s="121"/>
      <c r="N16" s="11"/>
      <c r="O16" s="11"/>
      <c r="P16" s="11"/>
      <c r="Q16" s="11"/>
      <c r="R16" s="11"/>
      <c r="S16" s="11"/>
      <c r="T16" s="11"/>
      <c r="U16" s="123"/>
    </row>
    <row r="17" spans="1:31" s="44" customFormat="1" ht="11.25" customHeight="1">
      <c r="A17" s="91"/>
      <c r="B17" s="91"/>
      <c r="C17" s="91"/>
      <c r="D17" s="155"/>
      <c r="E17" s="156"/>
      <c r="F17" s="91"/>
      <c r="G17" s="91"/>
      <c r="H17" s="91"/>
      <c r="I17" s="91"/>
      <c r="J17" s="157"/>
      <c r="K17" s="156"/>
      <c r="L17" s="91"/>
      <c r="M17" s="91"/>
      <c r="N17" s="91"/>
      <c r="O17" s="91"/>
      <c r="P17" s="91"/>
      <c r="Q17" s="91"/>
      <c r="R17" s="91"/>
      <c r="S17" s="127" t="str">
        <f>"Long An, ngày  "&amp;$V$2&amp;"   tháng   "&amp;TEXT($E$4,"mm")&amp;"   năm "&amp;TEXT($E$4,"yyyy")</f>
        <v>Long An, ngày  30   tháng   06   năm 2015</v>
      </c>
      <c r="T17" s="91"/>
      <c r="U17" s="158"/>
      <c r="V17" s="45"/>
      <c r="W17" s="45"/>
      <c r="X17" s="45"/>
      <c r="Y17" s="45"/>
      <c r="Z17" s="45"/>
    </row>
    <row r="18" spans="1:31" s="44" customFormat="1" ht="12.75">
      <c r="A18" s="35"/>
      <c r="B18" s="35"/>
      <c r="C18" s="35" t="s">
        <v>63</v>
      </c>
      <c r="D18" s="159"/>
      <c r="E18" s="92"/>
      <c r="F18" s="158"/>
      <c r="G18" s="92"/>
      <c r="H18" s="92"/>
      <c r="I18" s="92"/>
      <c r="J18" s="160"/>
      <c r="K18" s="45"/>
      <c r="L18" s="35"/>
      <c r="M18" s="288"/>
      <c r="N18" s="26"/>
      <c r="O18" s="26"/>
      <c r="P18" s="26"/>
      <c r="Q18" s="26"/>
      <c r="S18" s="26" t="s">
        <v>23</v>
      </c>
      <c r="T18" s="158"/>
      <c r="U18" s="158"/>
      <c r="V18" s="45"/>
      <c r="W18" s="45"/>
      <c r="X18" s="45"/>
      <c r="Y18" s="45"/>
      <c r="Z18" s="45"/>
    </row>
    <row r="19" spans="1:31" ht="12">
      <c r="A19" s="10"/>
      <c r="B19" s="10"/>
      <c r="C19" s="20"/>
      <c r="E19" s="17"/>
      <c r="F19" s="16"/>
      <c r="G19" s="17"/>
      <c r="H19" s="17"/>
      <c r="I19" s="17"/>
      <c r="K19" s="8"/>
      <c r="L19" s="20"/>
      <c r="M19" s="6"/>
      <c r="N19" s="15"/>
      <c r="O19" s="15"/>
      <c r="P19" s="15"/>
      <c r="Q19" s="15"/>
      <c r="S19" s="15"/>
      <c r="T19" s="16"/>
      <c r="U19" s="123"/>
    </row>
    <row r="20" spans="1:31" ht="12">
      <c r="C20" s="20"/>
      <c r="L20" s="20"/>
      <c r="M20" s="6"/>
      <c r="T20" s="20"/>
      <c r="U20" s="123"/>
    </row>
    <row r="21" spans="1:31" ht="12">
      <c r="A21" s="10"/>
      <c r="B21" s="10"/>
      <c r="C21" s="20"/>
      <c r="E21" s="39"/>
      <c r="F21" s="38"/>
      <c r="G21" s="39"/>
      <c r="H21" s="39"/>
      <c r="I21" s="39"/>
      <c r="J21" s="104"/>
      <c r="K21" s="10"/>
      <c r="L21" s="20"/>
      <c r="M21" s="10"/>
      <c r="N21" s="111"/>
      <c r="O21" s="10"/>
      <c r="P21" s="10"/>
      <c r="Q21" s="10"/>
      <c r="R21" s="10"/>
      <c r="S21" s="10"/>
      <c r="T21" s="38"/>
      <c r="U21" s="123"/>
    </row>
    <row r="22" spans="1:31" ht="12">
      <c r="A22" s="10"/>
      <c r="B22" s="10"/>
      <c r="C22" s="20"/>
      <c r="K22" s="8"/>
      <c r="L22" s="20"/>
      <c r="M22" s="6"/>
      <c r="T22" s="20"/>
      <c r="U22" s="123"/>
    </row>
    <row r="23" spans="1:31" ht="12">
      <c r="A23" s="106"/>
      <c r="B23" s="18"/>
      <c r="C23" s="12"/>
      <c r="E23" s="14"/>
      <c r="F23" s="13"/>
      <c r="G23" s="14"/>
      <c r="H23" s="14"/>
      <c r="I23" s="14"/>
      <c r="J23" s="107"/>
      <c r="K23" s="9"/>
      <c r="L23" s="12"/>
      <c r="M23" s="9"/>
      <c r="N23" s="13"/>
      <c r="O23" s="9"/>
      <c r="P23" s="9"/>
      <c r="Q23" s="12"/>
      <c r="R23" s="9"/>
      <c r="S23" s="13"/>
      <c r="T23" s="13"/>
      <c r="U23" s="123"/>
    </row>
    <row r="24" spans="1:31" ht="12">
      <c r="A24" s="10"/>
      <c r="B24" s="10"/>
      <c r="K24" s="8"/>
      <c r="L24" s="8"/>
      <c r="M24" s="6"/>
      <c r="U24" s="123"/>
    </row>
    <row r="25" spans="1:31" ht="12">
      <c r="A25" s="10"/>
      <c r="B25" s="10"/>
      <c r="K25" s="8"/>
      <c r="L25" s="8"/>
      <c r="M25" s="6"/>
      <c r="U25" s="123"/>
    </row>
    <row r="26" spans="1:31" ht="12">
      <c r="A26" s="10"/>
      <c r="B26" s="10"/>
      <c r="K26" s="7"/>
      <c r="L26" s="7"/>
      <c r="M26" s="6"/>
      <c r="U26" s="123"/>
    </row>
    <row r="27" spans="1:31" ht="12">
      <c r="M27" s="6"/>
      <c r="U27" s="123"/>
    </row>
    <row r="28" spans="1:31" ht="12">
      <c r="M28" s="6"/>
      <c r="U28" s="123"/>
    </row>
    <row r="29" spans="1:31" ht="12">
      <c r="M29" s="6"/>
      <c r="U29" s="123"/>
    </row>
    <row r="30" spans="1:31" ht="12">
      <c r="M30" s="6"/>
      <c r="U30" s="123"/>
    </row>
    <row r="31" spans="1:31" s="8" customFormat="1" ht="12">
      <c r="A31" s="6"/>
      <c r="B31" s="6"/>
      <c r="C31" s="6"/>
      <c r="D31" s="20"/>
      <c r="E31" s="21"/>
      <c r="F31" s="20"/>
      <c r="G31" s="21"/>
      <c r="H31" s="21"/>
      <c r="I31" s="21"/>
      <c r="J31" s="105"/>
      <c r="K31" s="6"/>
      <c r="L31" s="6"/>
      <c r="M31" s="6"/>
      <c r="N31" s="6"/>
      <c r="O31" s="6"/>
      <c r="P31" s="6"/>
      <c r="Q31" s="6"/>
      <c r="R31" s="6"/>
      <c r="S31" s="6"/>
      <c r="U31" s="123"/>
      <c r="AA31" s="6"/>
      <c r="AB31" s="6"/>
      <c r="AC31" s="6"/>
      <c r="AD31" s="6"/>
      <c r="AE31" s="6"/>
    </row>
    <row r="32" spans="1:31" s="8" customFormat="1" ht="12">
      <c r="A32" s="6"/>
      <c r="B32" s="6"/>
      <c r="C32" s="6"/>
      <c r="D32" s="20"/>
      <c r="E32" s="21"/>
      <c r="F32" s="20"/>
      <c r="G32" s="21"/>
      <c r="H32" s="21"/>
      <c r="I32" s="21"/>
      <c r="J32" s="105"/>
      <c r="K32" s="6"/>
      <c r="L32" s="6"/>
      <c r="M32" s="6"/>
      <c r="N32" s="6"/>
      <c r="O32" s="6"/>
      <c r="P32" s="6"/>
      <c r="Q32" s="6"/>
      <c r="R32" s="6"/>
      <c r="S32" s="6"/>
      <c r="U32" s="123"/>
      <c r="AA32" s="6"/>
      <c r="AB32" s="6"/>
      <c r="AC32" s="6"/>
      <c r="AD32" s="6"/>
      <c r="AE32" s="6"/>
    </row>
    <row r="33" spans="1:31" s="8" customFormat="1" ht="12">
      <c r="A33" s="6"/>
      <c r="B33" s="6"/>
      <c r="C33" s="6"/>
      <c r="D33" s="20"/>
      <c r="E33" s="21"/>
      <c r="F33" s="20"/>
      <c r="G33" s="21"/>
      <c r="H33" s="21"/>
      <c r="I33" s="21"/>
      <c r="J33" s="105"/>
      <c r="K33" s="6"/>
      <c r="L33" s="6"/>
      <c r="M33" s="6"/>
      <c r="N33" s="6"/>
      <c r="O33" s="6"/>
      <c r="P33" s="6"/>
      <c r="Q33" s="6"/>
      <c r="R33" s="6"/>
      <c r="S33" s="6"/>
      <c r="U33" s="123"/>
      <c r="AA33" s="6"/>
      <c r="AB33" s="6"/>
      <c r="AC33" s="6"/>
      <c r="AD33" s="6"/>
      <c r="AE33" s="6"/>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ht="12">
      <c r="M47" s="6"/>
      <c r="U47" s="123"/>
    </row>
    <row r="48" spans="1:3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s="197" customFormat="1" ht="29.25" customHeight="1">
      <c r="A58" s="161" t="str">
        <f>$A$1</f>
        <v>Công ty TNHH Hải sản An Lạc</v>
      </c>
      <c r="B58" s="300"/>
      <c r="C58" s="300"/>
      <c r="D58" s="441" t="str">
        <f>D1</f>
        <v>BẢNG THANH TOÁN LƯƠNG THÁNG 06 / 2015</v>
      </c>
      <c r="E58" s="441"/>
      <c r="F58" s="441"/>
      <c r="G58" s="441"/>
      <c r="H58" s="441"/>
      <c r="I58" s="441"/>
      <c r="J58" s="441"/>
      <c r="K58" s="441"/>
      <c r="L58" s="441"/>
      <c r="M58" s="441"/>
      <c r="N58" s="441"/>
      <c r="O58" s="441"/>
      <c r="P58" s="441"/>
      <c r="Q58" s="442"/>
      <c r="R58" s="443" t="s">
        <v>125</v>
      </c>
      <c r="S58" s="444"/>
      <c r="T58" s="445"/>
      <c r="U58" s="123"/>
      <c r="V58" s="8"/>
      <c r="W58" s="220"/>
      <c r="X58" s="220"/>
      <c r="Y58" s="221"/>
      <c r="Z58" s="221"/>
    </row>
    <row r="59" spans="1:31" s="197" customFormat="1" ht="15" customHeight="1">
      <c r="A59" s="161" t="str">
        <f>$A$2</f>
        <v>Địa chỉ: Lô A14, đường 4A, KCN Hải Sơn, Đức Hòa, Long An</v>
      </c>
      <c r="B59" s="300"/>
      <c r="C59" s="300"/>
      <c r="D59" s="300"/>
      <c r="E59" s="222"/>
      <c r="F59" s="300"/>
      <c r="G59" s="300"/>
      <c r="H59" s="300"/>
      <c r="I59" s="300"/>
      <c r="J59" s="223"/>
      <c r="K59" s="300"/>
      <c r="L59" s="300"/>
      <c r="M59" s="300"/>
      <c r="N59" s="300"/>
      <c r="O59" s="300"/>
      <c r="P59" s="300"/>
      <c r="Q59" s="300"/>
      <c r="R59" s="300"/>
      <c r="S59" s="300"/>
      <c r="T59" s="173"/>
      <c r="U59" s="123"/>
      <c r="V59" s="8"/>
      <c r="W59" s="220"/>
      <c r="X59" s="220"/>
      <c r="Y59" s="221"/>
      <c r="Z59" s="221"/>
    </row>
    <row r="60" spans="1:31" s="197" customFormat="1" ht="15" customHeight="1">
      <c r="A60" s="161" t="str">
        <f>$A$3</f>
        <v>Số điện thoại: 072.3850606 - Fax: 072.3850608</v>
      </c>
      <c r="B60" s="300"/>
      <c r="C60" s="300"/>
      <c r="D60" s="300"/>
      <c r="E60" s="222"/>
      <c r="F60" s="300"/>
      <c r="G60" s="300"/>
      <c r="H60" s="300"/>
      <c r="I60" s="300"/>
      <c r="J60" s="223"/>
      <c r="K60" s="300"/>
      <c r="L60" s="300"/>
      <c r="M60" s="300"/>
      <c r="N60" s="300"/>
      <c r="O60" s="300"/>
      <c r="P60" s="300"/>
      <c r="Q60" s="300"/>
      <c r="R60" s="300"/>
      <c r="S60" s="300"/>
      <c r="T60" s="173"/>
      <c r="U60" s="123"/>
      <c r="V60" s="8"/>
      <c r="W60" s="220"/>
      <c r="X60" s="220"/>
      <c r="Y60" s="221"/>
      <c r="Z60" s="221"/>
    </row>
    <row r="61" spans="1:31" s="197" customFormat="1" ht="15" customHeight="1">
      <c r="A61" s="161" t="str">
        <f>$A$4</f>
        <v>MST: 1100878093</v>
      </c>
      <c r="B61" s="300"/>
      <c r="C61" s="300"/>
      <c r="D61" s="300"/>
      <c r="E61" s="222"/>
      <c r="F61" s="300"/>
      <c r="G61" s="300"/>
      <c r="H61" s="300"/>
      <c r="I61" s="300"/>
      <c r="J61" s="223"/>
      <c r="K61" s="300"/>
      <c r="L61" s="224"/>
      <c r="M61" s="300"/>
      <c r="N61" s="300"/>
      <c r="O61" s="300"/>
      <c r="P61" s="300"/>
      <c r="Q61" s="225"/>
      <c r="R61" s="300"/>
      <c r="S61" s="300"/>
      <c r="T61" s="300"/>
      <c r="U61" s="123"/>
      <c r="V61" s="8"/>
      <c r="W61" s="220"/>
      <c r="X61" s="220"/>
      <c r="Y61" s="221"/>
      <c r="Z61" s="221"/>
    </row>
    <row r="62" spans="1:31" s="228" customFormat="1" ht="14.25" customHeight="1">
      <c r="A62" s="226"/>
      <c r="B62" s="204"/>
      <c r="C62" s="204"/>
      <c r="D62" s="204"/>
      <c r="E62" s="204"/>
      <c r="F62" s="204"/>
      <c r="G62" s="204"/>
      <c r="H62" s="204"/>
      <c r="I62" s="204"/>
      <c r="J62" s="204"/>
      <c r="K62" s="204"/>
      <c r="L62" s="204"/>
      <c r="M62" s="204"/>
      <c r="N62" s="204"/>
      <c r="O62" s="204"/>
      <c r="P62" s="204"/>
      <c r="Q62" s="204"/>
      <c r="R62" s="204"/>
      <c r="S62" s="204"/>
      <c r="T62" s="204"/>
      <c r="U62" s="123"/>
      <c r="V62" s="8"/>
      <c r="W62" s="227"/>
      <c r="X62" s="227"/>
      <c r="Y62" s="227"/>
      <c r="Z62" s="227"/>
    </row>
    <row r="63" spans="1:31" s="231" customFormat="1" ht="24" customHeight="1">
      <c r="A63" s="446" t="s">
        <v>20</v>
      </c>
      <c r="B63" s="446" t="s">
        <v>21</v>
      </c>
      <c r="C63" s="448" t="s">
        <v>1</v>
      </c>
      <c r="D63" s="448" t="s">
        <v>2</v>
      </c>
      <c r="E63" s="450" t="s">
        <v>58</v>
      </c>
      <c r="F63" s="451" t="s">
        <v>27</v>
      </c>
      <c r="G63" s="452"/>
      <c r="H63" s="452"/>
      <c r="I63" s="452"/>
      <c r="J63" s="452"/>
      <c r="K63" s="453"/>
      <c r="L63" s="368" t="s">
        <v>60</v>
      </c>
      <c r="M63" s="449" t="s">
        <v>5</v>
      </c>
      <c r="N63" s="448" t="s">
        <v>6</v>
      </c>
      <c r="O63" s="448"/>
      <c r="P63" s="448"/>
      <c r="Q63" s="449" t="s">
        <v>7</v>
      </c>
      <c r="R63" s="449" t="s">
        <v>8</v>
      </c>
      <c r="S63" s="449" t="s">
        <v>9</v>
      </c>
      <c r="T63" s="455" t="s">
        <v>10</v>
      </c>
      <c r="U63" s="123"/>
      <c r="V63" s="8"/>
      <c r="W63" s="230"/>
      <c r="X63" s="221"/>
      <c r="Y63" s="221"/>
      <c r="Z63" s="221"/>
      <c r="AA63" s="197"/>
      <c r="AB63" s="197"/>
      <c r="AC63" s="197"/>
      <c r="AD63" s="197"/>
      <c r="AE63" s="197"/>
    </row>
    <row r="64" spans="1:31" s="231" customFormat="1" ht="33.75" customHeight="1">
      <c r="A64" s="447"/>
      <c r="B64" s="447"/>
      <c r="C64" s="448"/>
      <c r="D64" s="448"/>
      <c r="E64" s="450"/>
      <c r="F64" s="451" t="s">
        <v>62</v>
      </c>
      <c r="G64" s="453"/>
      <c r="H64" s="451" t="s">
        <v>42</v>
      </c>
      <c r="I64" s="452"/>
      <c r="J64" s="459" t="s">
        <v>28</v>
      </c>
      <c r="K64" s="449" t="s">
        <v>4</v>
      </c>
      <c r="L64" s="369"/>
      <c r="M64" s="454"/>
      <c r="N64" s="461" t="s">
        <v>12</v>
      </c>
      <c r="O64" s="449" t="s">
        <v>13</v>
      </c>
      <c r="P64" s="449" t="s">
        <v>35</v>
      </c>
      <c r="Q64" s="454"/>
      <c r="R64" s="454"/>
      <c r="S64" s="454"/>
      <c r="T64" s="456"/>
      <c r="U64" s="204"/>
      <c r="V64" s="230"/>
      <c r="W64" s="230"/>
      <c r="X64" s="221"/>
      <c r="Y64" s="221"/>
      <c r="Z64" s="221"/>
      <c r="AA64" s="197"/>
      <c r="AB64" s="197"/>
      <c r="AC64" s="197"/>
      <c r="AD64" s="197"/>
      <c r="AE64" s="197"/>
    </row>
    <row r="65" spans="1:31" s="231" customFormat="1" ht="35.25" customHeight="1">
      <c r="A65" s="447"/>
      <c r="B65" s="447"/>
      <c r="C65" s="449"/>
      <c r="D65" s="449"/>
      <c r="E65" s="450"/>
      <c r="F65" s="298" t="s">
        <v>41</v>
      </c>
      <c r="G65" s="299" t="s">
        <v>19</v>
      </c>
      <c r="H65" s="298" t="s">
        <v>18</v>
      </c>
      <c r="I65" s="299" t="s">
        <v>19</v>
      </c>
      <c r="J65" s="460"/>
      <c r="K65" s="454"/>
      <c r="L65" s="431"/>
      <c r="M65" s="454"/>
      <c r="N65" s="462"/>
      <c r="O65" s="454"/>
      <c r="P65" s="454"/>
      <c r="Q65" s="454"/>
      <c r="R65" s="454"/>
      <c r="S65" s="454"/>
      <c r="T65" s="456"/>
      <c r="U65" s="204"/>
      <c r="V65" s="230"/>
      <c r="W65" s="230"/>
      <c r="X65" s="221"/>
      <c r="Y65" s="221"/>
      <c r="Z65" s="221"/>
      <c r="AA65" s="197"/>
      <c r="AB65" s="197"/>
      <c r="AC65" s="197"/>
      <c r="AD65" s="197"/>
      <c r="AE65" s="197"/>
    </row>
    <row r="66" spans="1:31" s="237" customFormat="1" ht="12.75" customHeight="1">
      <c r="A66" s="233">
        <v>1</v>
      </c>
      <c r="B66" s="233">
        <v>2</v>
      </c>
      <c r="C66" s="233">
        <v>3</v>
      </c>
      <c r="D66" s="233">
        <v>4</v>
      </c>
      <c r="E66" s="233">
        <v>5</v>
      </c>
      <c r="F66" s="233">
        <v>7</v>
      </c>
      <c r="G66" s="233">
        <v>8</v>
      </c>
      <c r="H66" s="233">
        <v>9</v>
      </c>
      <c r="I66" s="233">
        <v>10</v>
      </c>
      <c r="J66" s="233">
        <v>13</v>
      </c>
      <c r="K66" s="233">
        <v>14</v>
      </c>
      <c r="L66" s="233">
        <v>16</v>
      </c>
      <c r="M66" s="233">
        <v>20</v>
      </c>
      <c r="N66" s="233">
        <v>24</v>
      </c>
      <c r="O66" s="233">
        <v>25</v>
      </c>
      <c r="P66" s="233">
        <v>26</v>
      </c>
      <c r="Q66" s="233">
        <v>29</v>
      </c>
      <c r="R66" s="233">
        <v>30</v>
      </c>
      <c r="S66" s="233">
        <v>31</v>
      </c>
      <c r="T66" s="233">
        <v>32</v>
      </c>
      <c r="U66" s="204"/>
      <c r="V66" s="234"/>
      <c r="W66" s="234"/>
      <c r="X66" s="235"/>
      <c r="Y66" s="235"/>
      <c r="Z66" s="235"/>
      <c r="AA66" s="236"/>
      <c r="AB66" s="236"/>
      <c r="AC66" s="236"/>
      <c r="AD66" s="236"/>
      <c r="AE66" s="236"/>
    </row>
    <row r="67" spans="1:31" s="249" customFormat="1" ht="23.25" customHeight="1">
      <c r="A67" s="238">
        <v>1</v>
      </c>
      <c r="B67" s="238" t="s">
        <v>78</v>
      </c>
      <c r="C67" s="239" t="str">
        <f t="shared" ref="C67:C73" si="9">VLOOKUP(B67,DS,2,0)</f>
        <v>Nguyễn Thiện Duy</v>
      </c>
      <c r="D67" s="240" t="str">
        <f t="shared" ref="D67:D73" si="10">VLOOKUP(B67,DS,3,0)</f>
        <v>Giám đốc</v>
      </c>
      <c r="E67" s="241">
        <f t="shared" ref="E67:E73" si="11">VLOOKUP(B67,DS,4,0)</f>
        <v>10851000</v>
      </c>
      <c r="F67" s="242">
        <f>VLOOKUP(B67,'CC - 06'!B50:AS63,36,0)</f>
        <v>26</v>
      </c>
      <c r="G67" s="243">
        <f t="shared" ref="G67" si="12">ROUND(E67/$U$2*F67,0)</f>
        <v>11285040</v>
      </c>
      <c r="H67" s="242">
        <f>(VLOOKUP(B67,'CC - 06'!B50:AS63,37,0)+VLOOKUP(B67,'CC - 06'!B50:AS63,38,0))</f>
        <v>0</v>
      </c>
      <c r="I67" s="243">
        <f t="shared" ref="I67:I73" si="13">ROUND(E67/$U$2*H67,0)</f>
        <v>0</v>
      </c>
      <c r="J67" s="244">
        <f t="shared" ref="J67:J73" si="14">F67+H67</f>
        <v>26</v>
      </c>
      <c r="K67" s="243">
        <f>G67+I67</f>
        <v>11285040</v>
      </c>
      <c r="L67" s="103">
        <f t="shared" ref="L67:L73" si="15">+F67*15000</f>
        <v>390000</v>
      </c>
      <c r="M67" s="246">
        <f t="shared" ref="M67:M73" si="16">K67+SUM(L67:L67)</f>
        <v>11675040</v>
      </c>
      <c r="N67" s="48">
        <f t="shared" ref="N67:N73" si="17">IF(VLOOKUP(B67,DS,14,0)="x",E67*$N$5,0)</f>
        <v>868080</v>
      </c>
      <c r="O67" s="48">
        <f t="shared" ref="O67:O73" si="18">IF(VLOOKUP(B67,DS,14,0)="x",E67*$O$5,0)</f>
        <v>162765</v>
      </c>
      <c r="P67" s="48">
        <f t="shared" ref="P67:P73" si="19">IF(VLOOKUP(B67,DS,14,0)="x",E67*$P$5,0)</f>
        <v>108510</v>
      </c>
      <c r="Q67" s="243">
        <f t="shared" ref="Q67:Q73" si="20">M67-SUM(N67:P67)</f>
        <v>10535685</v>
      </c>
      <c r="R67" s="243">
        <f t="shared" ref="R67:R73" si="21">VLOOKUP(B67,DS,23,0)</f>
        <v>0</v>
      </c>
      <c r="S67" s="247">
        <f>Q67-R67</f>
        <v>10535685</v>
      </c>
      <c r="T67" s="243"/>
      <c r="U67" s="204"/>
      <c r="V67" s="248"/>
      <c r="W67" s="230"/>
      <c r="X67" s="221"/>
      <c r="Y67" s="221"/>
      <c r="Z67" s="221"/>
      <c r="AA67" s="197"/>
      <c r="AB67" s="197"/>
      <c r="AC67" s="197"/>
      <c r="AD67" s="197"/>
      <c r="AE67" s="197"/>
    </row>
    <row r="68" spans="1:31" s="249" customFormat="1" ht="23.25" customHeight="1">
      <c r="A68" s="238">
        <v>2</v>
      </c>
      <c r="B68" s="238" t="s">
        <v>80</v>
      </c>
      <c r="C68" s="239" t="str">
        <f t="shared" ref="C68:C73" si="22">VLOOKUP(B68,DS,2,0)</f>
        <v>Nguyễn Văn Sẽ</v>
      </c>
      <c r="D68" s="240" t="str">
        <f t="shared" ref="D68:D73" si="23">VLOOKUP(B68,DS,3,0)</f>
        <v>Kỹ Thuật</v>
      </c>
      <c r="E68" s="241">
        <f t="shared" ref="E68:E73" si="24">VLOOKUP(B68,DS,4,0)</f>
        <v>4895000</v>
      </c>
      <c r="F68" s="242">
        <f>VLOOKUP(B68,'CC - 06'!B51:AS64,36,0)</f>
        <v>26</v>
      </c>
      <c r="G68" s="243">
        <f t="shared" ref="G68:G73" si="25">ROUND(E68/$U$2*F68,0)</f>
        <v>5090800</v>
      </c>
      <c r="H68" s="242">
        <f>(VLOOKUP(B68,'CC - 06'!B51:AS64,37,0)+VLOOKUP(B68,'CC - 06'!B51:AS64,38,0))</f>
        <v>0</v>
      </c>
      <c r="I68" s="243">
        <f t="shared" ref="I68:I73" si="26">ROUND(E68/$U$2*H68,0)</f>
        <v>0</v>
      </c>
      <c r="J68" s="244">
        <f t="shared" ref="J68:J73" si="27">F68+H68</f>
        <v>26</v>
      </c>
      <c r="K68" s="243">
        <f t="shared" ref="K68:K73" si="28">G68+I68</f>
        <v>5090800</v>
      </c>
      <c r="L68" s="103">
        <f t="shared" ref="L68:L73" si="29">+F68*15000</f>
        <v>390000</v>
      </c>
      <c r="M68" s="246">
        <f t="shared" ref="M68:M73" si="30">K68+SUM(L68:L68)</f>
        <v>5480800</v>
      </c>
      <c r="N68" s="48">
        <f t="shared" ref="N68:N73" si="31">IF(VLOOKUP(B68,DS,14,0)="x",E68*$N$5,0)</f>
        <v>391600</v>
      </c>
      <c r="O68" s="48">
        <f t="shared" ref="O68:O73" si="32">IF(VLOOKUP(B68,DS,14,0)="x",E68*$O$5,0)</f>
        <v>73425</v>
      </c>
      <c r="P68" s="48">
        <f t="shared" ref="P68:P73" si="33">IF(VLOOKUP(B68,DS,14,0)="x",E68*$P$5,0)</f>
        <v>48950</v>
      </c>
      <c r="Q68" s="243">
        <f t="shared" ref="Q68:Q73" si="34">M68-SUM(N68:P68)</f>
        <v>4966825</v>
      </c>
      <c r="R68" s="243">
        <f t="shared" ref="R68:R73" si="35">VLOOKUP(B68,DS,23,0)</f>
        <v>0</v>
      </c>
      <c r="S68" s="247">
        <f t="shared" ref="S68:S73" si="36">Q68-R68</f>
        <v>4966825</v>
      </c>
      <c r="T68" s="243"/>
      <c r="U68" s="204"/>
      <c r="V68" s="248"/>
      <c r="W68" s="230"/>
      <c r="X68" s="221"/>
      <c r="Y68" s="221"/>
      <c r="Z68" s="221"/>
      <c r="AA68" s="197"/>
      <c r="AB68" s="197"/>
      <c r="AC68" s="197"/>
      <c r="AD68" s="197"/>
      <c r="AE68" s="197"/>
    </row>
    <row r="69" spans="1:31" s="249" customFormat="1" ht="23.25" customHeight="1">
      <c r="A69" s="238">
        <v>3</v>
      </c>
      <c r="B69" s="238" t="s">
        <v>82</v>
      </c>
      <c r="C69" s="239" t="str">
        <f t="shared" si="22"/>
        <v>Võ Uyên Phương</v>
      </c>
      <c r="D69" s="240" t="str">
        <f t="shared" si="23"/>
        <v>LĐ- TL</v>
      </c>
      <c r="E69" s="241">
        <f t="shared" si="24"/>
        <v>4895000</v>
      </c>
      <c r="F69" s="242">
        <f>VLOOKUP(B69,'CC - 06'!B52:AS65,36,0)</f>
        <v>26</v>
      </c>
      <c r="G69" s="243">
        <f t="shared" si="25"/>
        <v>5090800</v>
      </c>
      <c r="H69" s="242">
        <f>(VLOOKUP(B69,'CC - 06'!B52:AS65,37,0)+VLOOKUP(B69,'CC - 06'!B52:AS65,38,0))</f>
        <v>0</v>
      </c>
      <c r="I69" s="243">
        <f t="shared" si="26"/>
        <v>0</v>
      </c>
      <c r="J69" s="244">
        <f t="shared" si="27"/>
        <v>26</v>
      </c>
      <c r="K69" s="243">
        <f t="shared" si="28"/>
        <v>5090800</v>
      </c>
      <c r="L69" s="103">
        <f t="shared" si="29"/>
        <v>390000</v>
      </c>
      <c r="M69" s="246">
        <f t="shared" si="30"/>
        <v>5480800</v>
      </c>
      <c r="N69" s="48">
        <f t="shared" si="31"/>
        <v>391600</v>
      </c>
      <c r="O69" s="48">
        <f t="shared" si="32"/>
        <v>73425</v>
      </c>
      <c r="P69" s="48">
        <f t="shared" si="33"/>
        <v>48950</v>
      </c>
      <c r="Q69" s="243">
        <f t="shared" si="34"/>
        <v>4966825</v>
      </c>
      <c r="R69" s="243">
        <f t="shared" si="35"/>
        <v>0</v>
      </c>
      <c r="S69" s="247">
        <f t="shared" si="36"/>
        <v>4966825</v>
      </c>
      <c r="T69" s="243"/>
      <c r="U69" s="204"/>
      <c r="V69" s="248"/>
      <c r="W69" s="230"/>
      <c r="X69" s="221"/>
      <c r="Y69" s="221"/>
      <c r="Z69" s="221"/>
      <c r="AA69" s="197"/>
      <c r="AB69" s="197"/>
      <c r="AC69" s="197"/>
      <c r="AD69" s="197"/>
      <c r="AE69" s="197"/>
    </row>
    <row r="70" spans="1:31" s="249" customFormat="1" ht="23.25" customHeight="1">
      <c r="A70" s="238">
        <v>4</v>
      </c>
      <c r="B70" s="238" t="s">
        <v>85</v>
      </c>
      <c r="C70" s="239" t="str">
        <f t="shared" si="22"/>
        <v>Lê Nguyễn Huy Cường</v>
      </c>
      <c r="D70" s="240" t="str">
        <f t="shared" si="23"/>
        <v>XNK</v>
      </c>
      <c r="E70" s="241">
        <f t="shared" si="24"/>
        <v>4336000</v>
      </c>
      <c r="F70" s="242">
        <f>VLOOKUP(B70,'CC - 06'!B53:AS66,36,0)</f>
        <v>26</v>
      </c>
      <c r="G70" s="243">
        <f t="shared" si="25"/>
        <v>4509440</v>
      </c>
      <c r="H70" s="242">
        <f>(VLOOKUP(B70,'CC - 06'!B53:AS66,37,0)+VLOOKUP(B70,'CC - 06'!B53:AS66,38,0))</f>
        <v>0</v>
      </c>
      <c r="I70" s="243">
        <f t="shared" si="26"/>
        <v>0</v>
      </c>
      <c r="J70" s="244">
        <f t="shared" si="27"/>
        <v>26</v>
      </c>
      <c r="K70" s="243">
        <f t="shared" si="28"/>
        <v>4509440</v>
      </c>
      <c r="L70" s="103">
        <f t="shared" si="29"/>
        <v>390000</v>
      </c>
      <c r="M70" s="246">
        <f t="shared" si="30"/>
        <v>4899440</v>
      </c>
      <c r="N70" s="48">
        <f t="shared" si="31"/>
        <v>346880</v>
      </c>
      <c r="O70" s="48">
        <f t="shared" si="32"/>
        <v>65040</v>
      </c>
      <c r="P70" s="48">
        <f t="shared" si="33"/>
        <v>43360</v>
      </c>
      <c r="Q70" s="243">
        <f t="shared" si="34"/>
        <v>4444160</v>
      </c>
      <c r="R70" s="243">
        <f t="shared" si="35"/>
        <v>0</v>
      </c>
      <c r="S70" s="247">
        <f t="shared" si="36"/>
        <v>4444160</v>
      </c>
      <c r="T70" s="243"/>
      <c r="U70" s="204"/>
      <c r="V70" s="248"/>
      <c r="W70" s="230"/>
      <c r="X70" s="221"/>
      <c r="Y70" s="221"/>
      <c r="Z70" s="221"/>
      <c r="AA70" s="197"/>
      <c r="AB70" s="197"/>
      <c r="AC70" s="197"/>
      <c r="AD70" s="197"/>
      <c r="AE70" s="197"/>
    </row>
    <row r="71" spans="1:31" s="249" customFormat="1" ht="23.25" customHeight="1">
      <c r="A71" s="238">
        <v>5</v>
      </c>
      <c r="B71" s="238" t="s">
        <v>88</v>
      </c>
      <c r="C71" s="239" t="str">
        <f t="shared" si="22"/>
        <v>Nguyễn Văn Bé Tư</v>
      </c>
      <c r="D71" s="240" t="str">
        <f t="shared" si="23"/>
        <v>Tài xế</v>
      </c>
      <c r="E71" s="241">
        <f t="shared" si="24"/>
        <v>3496000</v>
      </c>
      <c r="F71" s="242">
        <f>VLOOKUP(B71,'CC - 06'!B54:AS67,36,0)</f>
        <v>26</v>
      </c>
      <c r="G71" s="243">
        <f t="shared" si="25"/>
        <v>3635840</v>
      </c>
      <c r="H71" s="242">
        <f>(VLOOKUP(B71,'CC - 06'!B54:AS67,37,0)+VLOOKUP(B71,'CC - 06'!B54:AS67,38,0))</f>
        <v>0</v>
      </c>
      <c r="I71" s="243">
        <f t="shared" si="26"/>
        <v>0</v>
      </c>
      <c r="J71" s="244">
        <f t="shared" si="27"/>
        <v>26</v>
      </c>
      <c r="K71" s="243">
        <f t="shared" si="28"/>
        <v>3635840</v>
      </c>
      <c r="L71" s="103">
        <f t="shared" si="29"/>
        <v>390000</v>
      </c>
      <c r="M71" s="246">
        <f t="shared" si="30"/>
        <v>4025840</v>
      </c>
      <c r="N71" s="48">
        <f t="shared" si="31"/>
        <v>279680</v>
      </c>
      <c r="O71" s="48">
        <f t="shared" si="32"/>
        <v>52440</v>
      </c>
      <c r="P71" s="48">
        <f t="shared" si="33"/>
        <v>34960</v>
      </c>
      <c r="Q71" s="243">
        <f t="shared" si="34"/>
        <v>3658760</v>
      </c>
      <c r="R71" s="243">
        <f t="shared" si="35"/>
        <v>0</v>
      </c>
      <c r="S71" s="247">
        <f t="shared" si="36"/>
        <v>3658760</v>
      </c>
      <c r="T71" s="243"/>
      <c r="U71" s="204"/>
      <c r="V71" s="248"/>
      <c r="W71" s="230"/>
      <c r="X71" s="221"/>
      <c r="Y71" s="221"/>
      <c r="Z71" s="221"/>
      <c r="AA71" s="197"/>
      <c r="AB71" s="197"/>
      <c r="AC71" s="197"/>
      <c r="AD71" s="197"/>
      <c r="AE71" s="197"/>
    </row>
    <row r="72" spans="1:31" s="249" customFormat="1" ht="23.25" customHeight="1">
      <c r="A72" s="238">
        <v>6</v>
      </c>
      <c r="B72" s="238" t="s">
        <v>89</v>
      </c>
      <c r="C72" s="239" t="str">
        <f t="shared" si="22"/>
        <v>Dương Thanh Tuấn</v>
      </c>
      <c r="D72" s="240" t="str">
        <f t="shared" si="23"/>
        <v>Nhân sự</v>
      </c>
      <c r="E72" s="241">
        <f t="shared" si="24"/>
        <v>4056000</v>
      </c>
      <c r="F72" s="242">
        <f>VLOOKUP(B72,'CC - 06'!B55:AS68,36,0)</f>
        <v>26</v>
      </c>
      <c r="G72" s="243">
        <f t="shared" si="25"/>
        <v>4218240</v>
      </c>
      <c r="H72" s="242">
        <f>(VLOOKUP(B72,'CC - 06'!B55:AS68,37,0)+VLOOKUP(B72,'CC - 06'!B55:AS68,38,0))</f>
        <v>0</v>
      </c>
      <c r="I72" s="243">
        <f t="shared" si="26"/>
        <v>0</v>
      </c>
      <c r="J72" s="244">
        <f t="shared" si="27"/>
        <v>26</v>
      </c>
      <c r="K72" s="243">
        <f t="shared" si="28"/>
        <v>4218240</v>
      </c>
      <c r="L72" s="103">
        <f t="shared" si="29"/>
        <v>390000</v>
      </c>
      <c r="M72" s="246">
        <f t="shared" si="30"/>
        <v>4608240</v>
      </c>
      <c r="N72" s="48">
        <f t="shared" si="31"/>
        <v>324480</v>
      </c>
      <c r="O72" s="48">
        <f t="shared" si="32"/>
        <v>60840</v>
      </c>
      <c r="P72" s="48">
        <f t="shared" si="33"/>
        <v>40560</v>
      </c>
      <c r="Q72" s="243">
        <f t="shared" si="34"/>
        <v>4182360</v>
      </c>
      <c r="R72" s="243">
        <f t="shared" si="35"/>
        <v>0</v>
      </c>
      <c r="S72" s="247">
        <f t="shared" si="36"/>
        <v>4182360</v>
      </c>
      <c r="T72" s="243"/>
      <c r="U72" s="204"/>
      <c r="V72" s="248"/>
      <c r="W72" s="230"/>
      <c r="X72" s="221"/>
      <c r="Y72" s="221"/>
      <c r="Z72" s="221"/>
      <c r="AA72" s="197"/>
      <c r="AB72" s="197"/>
      <c r="AC72" s="197"/>
      <c r="AD72" s="197"/>
      <c r="AE72" s="197"/>
    </row>
    <row r="73" spans="1:31" s="249" customFormat="1" ht="23.25" customHeight="1">
      <c r="A73" s="238">
        <v>7</v>
      </c>
      <c r="B73" s="238" t="s">
        <v>92</v>
      </c>
      <c r="C73" s="239" t="str">
        <f t="shared" si="22"/>
        <v>Trần Văn Đoạn</v>
      </c>
      <c r="D73" s="240" t="str">
        <f t="shared" si="23"/>
        <v>Tài xế</v>
      </c>
      <c r="E73" s="241">
        <f t="shared" si="24"/>
        <v>3163000</v>
      </c>
      <c r="F73" s="242">
        <f>VLOOKUP(B73,'CC - 06'!B56:AS69,36,0)</f>
        <v>26</v>
      </c>
      <c r="G73" s="243">
        <f t="shared" si="25"/>
        <v>3289520</v>
      </c>
      <c r="H73" s="242">
        <f>(VLOOKUP(B73,'CC - 06'!B56:AS69,37,0)+VLOOKUP(B73,'CC - 06'!B56:AS69,38,0))</f>
        <v>0</v>
      </c>
      <c r="I73" s="243">
        <f t="shared" si="26"/>
        <v>0</v>
      </c>
      <c r="J73" s="244">
        <f t="shared" si="27"/>
        <v>26</v>
      </c>
      <c r="K73" s="243">
        <f t="shared" si="28"/>
        <v>3289520</v>
      </c>
      <c r="L73" s="103">
        <f t="shared" si="29"/>
        <v>390000</v>
      </c>
      <c r="M73" s="246">
        <f t="shared" si="30"/>
        <v>3679520</v>
      </c>
      <c r="N73" s="48">
        <f t="shared" si="31"/>
        <v>253040</v>
      </c>
      <c r="O73" s="48">
        <f t="shared" si="32"/>
        <v>47445</v>
      </c>
      <c r="P73" s="48">
        <f t="shared" si="33"/>
        <v>31630</v>
      </c>
      <c r="Q73" s="243">
        <f t="shared" si="34"/>
        <v>3347405</v>
      </c>
      <c r="R73" s="243">
        <f t="shared" si="35"/>
        <v>0</v>
      </c>
      <c r="S73" s="247">
        <f t="shared" si="36"/>
        <v>3347405</v>
      </c>
      <c r="T73" s="243"/>
      <c r="U73" s="204"/>
      <c r="V73" s="248"/>
      <c r="W73" s="230"/>
      <c r="X73" s="221"/>
      <c r="Y73" s="221"/>
      <c r="Z73" s="221"/>
      <c r="AA73" s="197"/>
      <c r="AB73" s="197"/>
      <c r="AC73" s="197"/>
      <c r="AD73" s="197"/>
      <c r="AE73" s="197"/>
    </row>
    <row r="74" spans="1:31" s="249" customFormat="1" ht="22.5" customHeight="1">
      <c r="A74" s="250"/>
      <c r="B74" s="250"/>
      <c r="C74" s="251"/>
      <c r="D74" s="252"/>
      <c r="E74" s="253"/>
      <c r="F74" s="253"/>
      <c r="G74" s="253"/>
      <c r="H74" s="253"/>
      <c r="I74" s="253"/>
      <c r="J74" s="254"/>
      <c r="K74" s="253"/>
      <c r="L74" s="253"/>
      <c r="M74" s="255"/>
      <c r="N74" s="253"/>
      <c r="O74" s="253"/>
      <c r="P74" s="253"/>
      <c r="Q74" s="253"/>
      <c r="R74" s="253"/>
      <c r="S74" s="253"/>
      <c r="T74" s="243"/>
      <c r="U74" s="204"/>
      <c r="V74" s="248"/>
      <c r="W74" s="248"/>
      <c r="X74" s="248"/>
      <c r="Y74" s="248"/>
      <c r="Z74" s="248"/>
    </row>
    <row r="75" spans="1:31" s="259" customFormat="1" ht="21" customHeight="1">
      <c r="A75" s="457" t="s">
        <v>26</v>
      </c>
      <c r="B75" s="458"/>
      <c r="C75" s="458"/>
      <c r="D75" s="458"/>
      <c r="E75" s="256">
        <f>SUM(E67:E74)</f>
        <v>35692000</v>
      </c>
      <c r="F75" s="256"/>
      <c r="G75" s="256">
        <f>SUM(G67:G74)</f>
        <v>37119680</v>
      </c>
      <c r="H75" s="256"/>
      <c r="I75" s="256">
        <f>SUM(I67:I74)</f>
        <v>0</v>
      </c>
      <c r="J75" s="256"/>
      <c r="K75" s="257">
        <f t="shared" ref="K75:S75" si="37">SUM(K67:K74)</f>
        <v>37119680</v>
      </c>
      <c r="L75" s="257">
        <f t="shared" si="37"/>
        <v>2730000</v>
      </c>
      <c r="M75" s="257">
        <f t="shared" si="37"/>
        <v>39849680</v>
      </c>
      <c r="N75" s="257">
        <f t="shared" si="37"/>
        <v>2855360</v>
      </c>
      <c r="O75" s="257">
        <f t="shared" si="37"/>
        <v>535380</v>
      </c>
      <c r="P75" s="257">
        <f t="shared" si="37"/>
        <v>356920</v>
      </c>
      <c r="Q75" s="257">
        <f t="shared" si="37"/>
        <v>36102020</v>
      </c>
      <c r="R75" s="257">
        <f t="shared" si="37"/>
        <v>0</v>
      </c>
      <c r="S75" s="257">
        <f t="shared" si="37"/>
        <v>36102020</v>
      </c>
      <c r="T75" s="257"/>
      <c r="U75" s="204"/>
      <c r="V75" s="258"/>
      <c r="W75" s="258"/>
      <c r="X75" s="258"/>
      <c r="Y75" s="258"/>
      <c r="Z75" s="258"/>
    </row>
    <row r="76" spans="1:31" s="267" customFormat="1" ht="13.5" customHeight="1">
      <c r="A76" s="260"/>
      <c r="B76" s="260"/>
      <c r="C76" s="261"/>
      <c r="D76" s="262"/>
      <c r="E76" s="263"/>
      <c r="F76" s="261"/>
      <c r="G76" s="261"/>
      <c r="H76" s="261"/>
      <c r="I76" s="261"/>
      <c r="J76" s="264"/>
      <c r="K76" s="261"/>
      <c r="L76" s="261"/>
      <c r="M76" s="265"/>
      <c r="N76" s="261"/>
      <c r="O76" s="261"/>
      <c r="P76" s="261"/>
      <c r="Q76" s="261"/>
      <c r="R76" s="261"/>
      <c r="S76" s="261"/>
      <c r="T76" s="261"/>
      <c r="U76" s="204"/>
      <c r="V76" s="266"/>
      <c r="W76" s="266"/>
      <c r="X76" s="266"/>
      <c r="Y76" s="266"/>
      <c r="Z76" s="266"/>
    </row>
    <row r="77" spans="1:31" s="249" customFormat="1" ht="17.25" customHeight="1">
      <c r="A77" s="268"/>
      <c r="B77" s="268"/>
      <c r="C77" s="268"/>
      <c r="D77" s="269"/>
      <c r="E77" s="270"/>
      <c r="F77" s="268"/>
      <c r="G77" s="268"/>
      <c r="H77" s="268"/>
      <c r="I77" s="268"/>
      <c r="J77" s="271"/>
      <c r="K77" s="270"/>
      <c r="L77" s="268"/>
      <c r="M77" s="268"/>
      <c r="N77" s="268"/>
      <c r="O77" s="268"/>
      <c r="P77" s="268"/>
      <c r="Q77" s="268"/>
      <c r="R77" s="268"/>
      <c r="S77" s="272" t="str">
        <f>$S$17</f>
        <v>Long An, ngày  30   tháng   06   năm 2015</v>
      </c>
      <c r="T77" s="268"/>
      <c r="U77" s="273"/>
      <c r="V77" s="248"/>
      <c r="W77" s="248"/>
      <c r="X77" s="248"/>
      <c r="Y77" s="248"/>
      <c r="Z77" s="248"/>
    </row>
    <row r="78" spans="1:31" s="249" customFormat="1" ht="12.75">
      <c r="A78" s="274"/>
      <c r="B78" s="274"/>
      <c r="C78" s="273" t="s">
        <v>63</v>
      </c>
      <c r="D78" s="275"/>
      <c r="E78" s="224"/>
      <c r="F78" s="273"/>
      <c r="G78" s="224"/>
      <c r="H78" s="224"/>
      <c r="I78" s="224"/>
      <c r="J78" s="276"/>
      <c r="K78" s="248"/>
      <c r="L78" s="277"/>
      <c r="M78" s="290"/>
      <c r="N78" s="278"/>
      <c r="O78" s="278"/>
      <c r="P78" s="278"/>
      <c r="Q78" s="278"/>
      <c r="S78" s="278" t="s">
        <v>23</v>
      </c>
      <c r="T78" s="273"/>
      <c r="U78" s="273"/>
      <c r="V78" s="248"/>
      <c r="W78" s="248"/>
      <c r="X78" s="248"/>
      <c r="Y78" s="248"/>
      <c r="Z78" s="248"/>
    </row>
    <row r="79" spans="1:31" s="267" customFormat="1" ht="12">
      <c r="A79" s="260"/>
      <c r="B79" s="260"/>
      <c r="C79" s="279"/>
      <c r="D79" s="279"/>
      <c r="E79" s="280"/>
      <c r="F79" s="207"/>
      <c r="G79" s="280"/>
      <c r="H79" s="280"/>
      <c r="I79" s="280"/>
      <c r="J79" s="264"/>
      <c r="K79" s="266"/>
      <c r="L79" s="281"/>
      <c r="N79" s="282"/>
      <c r="O79" s="282"/>
      <c r="P79" s="282"/>
      <c r="Q79" s="282"/>
      <c r="S79" s="282"/>
      <c r="T79" s="207"/>
      <c r="U79" s="204"/>
      <c r="V79" s="266"/>
      <c r="W79" s="266"/>
      <c r="X79" s="266"/>
      <c r="Y79" s="266"/>
      <c r="Z79" s="266"/>
    </row>
    <row r="80" spans="1:31">
      <c r="M80" s="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s="4" customFormat="1" ht="41.25" customHeight="1">
      <c r="A116" s="161" t="str">
        <f>$A$1</f>
        <v>Công ty TNHH Hải sản An Lạc</v>
      </c>
      <c r="B116" s="301"/>
      <c r="C116" s="301"/>
      <c r="D116" s="435" t="str">
        <f>D1</f>
        <v>BẢNG THANH TOÁN LƯƠNG THÁNG 06 / 2015</v>
      </c>
      <c r="E116" s="435"/>
      <c r="F116" s="435"/>
      <c r="G116" s="435"/>
      <c r="H116" s="435"/>
      <c r="I116" s="435"/>
      <c r="J116" s="435"/>
      <c r="K116" s="435"/>
      <c r="L116" s="435"/>
      <c r="M116" s="435"/>
      <c r="N116" s="435"/>
      <c r="O116" s="435"/>
      <c r="P116" s="435"/>
      <c r="Q116" s="436"/>
      <c r="R116" s="437" t="s">
        <v>155</v>
      </c>
      <c r="S116" s="438"/>
      <c r="T116" s="439"/>
      <c r="U116" s="6"/>
      <c r="V116" s="8"/>
      <c r="W116" s="96"/>
      <c r="X116" s="96"/>
      <c r="Y116" s="5"/>
      <c r="Z116" s="5"/>
    </row>
    <row r="117" spans="1:31" s="4" customFormat="1" ht="15" customHeight="1">
      <c r="A117" s="161" t="str">
        <f>$A$2</f>
        <v>Địa chỉ: Lô A14, đường 4A, KCN Hải Sơn, Đức Hòa, Long An</v>
      </c>
      <c r="B117" s="301"/>
      <c r="C117" s="301"/>
      <c r="D117" s="301"/>
      <c r="E117" s="94"/>
      <c r="F117" s="301"/>
      <c r="G117" s="301"/>
      <c r="H117" s="301"/>
      <c r="I117" s="301"/>
      <c r="J117" s="95"/>
      <c r="K117" s="301"/>
      <c r="L117" s="301"/>
      <c r="M117" s="301"/>
      <c r="N117" s="301"/>
      <c r="O117" s="301"/>
      <c r="P117" s="301"/>
      <c r="Q117" s="301"/>
      <c r="R117" s="301"/>
      <c r="S117" s="301"/>
      <c r="T117" s="69"/>
      <c r="U117" s="6"/>
      <c r="V117" s="8"/>
      <c r="W117" s="96"/>
      <c r="X117" s="96"/>
      <c r="Y117" s="5"/>
      <c r="Z117" s="5"/>
    </row>
    <row r="118" spans="1:31" s="4" customFormat="1" ht="15" customHeight="1">
      <c r="A118" s="161" t="str">
        <f>$A$3</f>
        <v>Số điện thoại: 072.3850606 - Fax: 072.3850608</v>
      </c>
      <c r="B118" s="301"/>
      <c r="C118" s="301"/>
      <c r="D118" s="301"/>
      <c r="E118" s="94"/>
      <c r="F118" s="301"/>
      <c r="G118" s="301"/>
      <c r="H118" s="301"/>
      <c r="I118" s="301"/>
      <c r="J118" s="95"/>
      <c r="K118" s="301"/>
      <c r="L118" s="301"/>
      <c r="M118" s="301"/>
      <c r="N118" s="301"/>
      <c r="O118" s="301"/>
      <c r="P118" s="301"/>
      <c r="Q118" s="301"/>
      <c r="R118" s="301"/>
      <c r="S118" s="301"/>
      <c r="T118" s="69"/>
      <c r="U118" s="6"/>
      <c r="V118" s="8"/>
      <c r="W118" s="96"/>
      <c r="X118" s="96"/>
      <c r="Y118" s="5"/>
      <c r="Z118" s="5"/>
    </row>
    <row r="119" spans="1:31" s="4" customFormat="1" ht="15" customHeight="1">
      <c r="A119" s="161" t="str">
        <f>$A$4</f>
        <v>MST: 1100878093</v>
      </c>
      <c r="B119" s="301"/>
      <c r="C119" s="301"/>
      <c r="D119" s="301"/>
      <c r="E119" s="94"/>
      <c r="F119" s="301"/>
      <c r="G119" s="301"/>
      <c r="H119" s="301"/>
      <c r="I119" s="301"/>
      <c r="J119" s="95"/>
      <c r="K119" s="301"/>
      <c r="L119" s="92"/>
      <c r="M119" s="301"/>
      <c r="N119" s="301"/>
      <c r="O119" s="301"/>
      <c r="P119" s="301"/>
      <c r="Q119" s="14"/>
      <c r="R119" s="301"/>
      <c r="S119" s="301"/>
      <c r="T119" s="301"/>
      <c r="U119" s="6"/>
      <c r="V119" s="8"/>
      <c r="W119" s="96"/>
      <c r="X119" s="96"/>
      <c r="Y119" s="5"/>
      <c r="Z119" s="5"/>
    </row>
    <row r="120" spans="1:31" s="124" customFormat="1" ht="14.25" customHeight="1">
      <c r="A120" s="122"/>
      <c r="B120" s="123"/>
      <c r="C120" s="123"/>
      <c r="D120" s="123"/>
      <c r="E120" s="123"/>
      <c r="F120" s="123"/>
      <c r="G120" s="123"/>
      <c r="H120" s="123"/>
      <c r="I120" s="123"/>
      <c r="J120" s="123"/>
      <c r="K120" s="123"/>
      <c r="L120" s="123"/>
      <c r="M120" s="123"/>
      <c r="N120" s="123"/>
      <c r="O120" s="123"/>
      <c r="P120" s="123"/>
      <c r="Q120" s="123"/>
      <c r="R120" s="123"/>
      <c r="S120" s="123"/>
      <c r="T120" s="123"/>
      <c r="U120" s="6"/>
      <c r="V120" s="8"/>
      <c r="W120" s="125"/>
      <c r="X120" s="125"/>
      <c r="Y120" s="125"/>
      <c r="Z120" s="125"/>
    </row>
    <row r="121" spans="1:31" s="33" customFormat="1" ht="24" customHeight="1">
      <c r="A121" s="433" t="s">
        <v>20</v>
      </c>
      <c r="B121" s="433" t="s">
        <v>21</v>
      </c>
      <c r="C121" s="432" t="s">
        <v>1</v>
      </c>
      <c r="D121" s="432" t="s">
        <v>2</v>
      </c>
      <c r="E121" s="363" t="s">
        <v>58</v>
      </c>
      <c r="F121" s="424" t="s">
        <v>27</v>
      </c>
      <c r="G121" s="426"/>
      <c r="H121" s="426"/>
      <c r="I121" s="426"/>
      <c r="J121" s="426"/>
      <c r="K121" s="425"/>
      <c r="L121" s="368" t="s">
        <v>60</v>
      </c>
      <c r="M121" s="368" t="s">
        <v>5</v>
      </c>
      <c r="N121" s="432" t="s">
        <v>6</v>
      </c>
      <c r="O121" s="432"/>
      <c r="P121" s="432"/>
      <c r="Q121" s="368" t="s">
        <v>7</v>
      </c>
      <c r="R121" s="368" t="s">
        <v>8</v>
      </c>
      <c r="S121" s="368" t="s">
        <v>9</v>
      </c>
      <c r="T121" s="364" t="s">
        <v>10</v>
      </c>
      <c r="U121" s="6"/>
      <c r="V121" s="8"/>
      <c r="W121" s="34"/>
      <c r="X121" s="5"/>
      <c r="Y121" s="5"/>
      <c r="Z121" s="5"/>
      <c r="AA121" s="4"/>
      <c r="AB121" s="4"/>
      <c r="AC121" s="4"/>
      <c r="AD121" s="4"/>
      <c r="AE121" s="4"/>
    </row>
    <row r="122" spans="1:31" s="33" customFormat="1" ht="33.75" customHeight="1">
      <c r="A122" s="434"/>
      <c r="B122" s="434"/>
      <c r="C122" s="432"/>
      <c r="D122" s="432"/>
      <c r="E122" s="363"/>
      <c r="F122" s="424" t="s">
        <v>62</v>
      </c>
      <c r="G122" s="425"/>
      <c r="H122" s="424" t="s">
        <v>42</v>
      </c>
      <c r="I122" s="426"/>
      <c r="J122" s="427" t="s">
        <v>28</v>
      </c>
      <c r="K122" s="368" t="s">
        <v>4</v>
      </c>
      <c r="L122" s="369"/>
      <c r="M122" s="369"/>
      <c r="N122" s="429" t="s">
        <v>12</v>
      </c>
      <c r="O122" s="368" t="s">
        <v>13</v>
      </c>
      <c r="P122" s="368" t="s">
        <v>35</v>
      </c>
      <c r="Q122" s="369"/>
      <c r="R122" s="369"/>
      <c r="S122" s="369"/>
      <c r="T122" s="365"/>
      <c r="U122" s="123"/>
      <c r="V122" s="34"/>
      <c r="W122" s="34"/>
      <c r="X122" s="5"/>
      <c r="Y122" s="5"/>
      <c r="Z122" s="5"/>
      <c r="AA122" s="4"/>
      <c r="AB122" s="4"/>
      <c r="AC122" s="4"/>
      <c r="AD122" s="4"/>
      <c r="AE122" s="4"/>
    </row>
    <row r="123" spans="1:31" s="33" customFormat="1" ht="35.25" customHeight="1">
      <c r="A123" s="434"/>
      <c r="B123" s="434"/>
      <c r="C123" s="368"/>
      <c r="D123" s="368"/>
      <c r="E123" s="363"/>
      <c r="F123" s="295" t="s">
        <v>41</v>
      </c>
      <c r="G123" s="294" t="s">
        <v>19</v>
      </c>
      <c r="H123" s="295" t="s">
        <v>18</v>
      </c>
      <c r="I123" s="299" t="s">
        <v>19</v>
      </c>
      <c r="J123" s="428"/>
      <c r="K123" s="369"/>
      <c r="L123" s="431"/>
      <c r="M123" s="369"/>
      <c r="N123" s="430"/>
      <c r="O123" s="369"/>
      <c r="P123" s="369"/>
      <c r="Q123" s="369"/>
      <c r="R123" s="369"/>
      <c r="S123" s="369"/>
      <c r="T123" s="365"/>
      <c r="U123" s="123"/>
      <c r="V123" s="34"/>
      <c r="W123" s="34"/>
      <c r="X123" s="5"/>
      <c r="Y123" s="5"/>
      <c r="Z123" s="5"/>
      <c r="AA123" s="4"/>
      <c r="AB123" s="4"/>
      <c r="AC123" s="4"/>
      <c r="AD123" s="4"/>
      <c r="AE123" s="4"/>
    </row>
    <row r="124" spans="1:31" s="98" customFormat="1" ht="12.75" customHeight="1">
      <c r="A124" s="97">
        <v>1</v>
      </c>
      <c r="B124" s="97">
        <v>2</v>
      </c>
      <c r="C124" s="97">
        <v>3</v>
      </c>
      <c r="D124" s="97">
        <v>4</v>
      </c>
      <c r="E124" s="97">
        <v>5</v>
      </c>
      <c r="F124" s="97">
        <v>7</v>
      </c>
      <c r="G124" s="97">
        <v>8</v>
      </c>
      <c r="H124" s="97">
        <v>9</v>
      </c>
      <c r="I124" s="97">
        <v>10</v>
      </c>
      <c r="J124" s="97">
        <v>13</v>
      </c>
      <c r="K124" s="97">
        <v>14</v>
      </c>
      <c r="L124" s="97">
        <v>16</v>
      </c>
      <c r="M124" s="97">
        <v>20</v>
      </c>
      <c r="N124" s="97">
        <v>24</v>
      </c>
      <c r="O124" s="97">
        <v>25</v>
      </c>
      <c r="P124" s="97">
        <v>26</v>
      </c>
      <c r="Q124" s="97">
        <v>29</v>
      </c>
      <c r="R124" s="97">
        <v>30</v>
      </c>
      <c r="S124" s="97">
        <v>31</v>
      </c>
      <c r="T124" s="97">
        <v>32</v>
      </c>
      <c r="U124" s="123"/>
      <c r="V124" s="99"/>
      <c r="W124" s="99"/>
      <c r="X124" s="100"/>
      <c r="Y124" s="100"/>
      <c r="Z124" s="100"/>
      <c r="AA124" s="101"/>
      <c r="AB124" s="101"/>
      <c r="AC124" s="101"/>
      <c r="AD124" s="101"/>
      <c r="AE124" s="101"/>
    </row>
    <row r="125" spans="1:31" s="44" customFormat="1" ht="23.25" customHeight="1">
      <c r="A125" s="46">
        <v>1</v>
      </c>
      <c r="B125" s="163" t="s">
        <v>96</v>
      </c>
      <c r="C125" s="102" t="str">
        <f t="shared" ref="C125:C148" si="38">VLOOKUP(B125,DS,2,0)</f>
        <v xml:space="preserve"> Lâm Thị Mộng Kiều </v>
      </c>
      <c r="D125" s="135" t="str">
        <f t="shared" ref="D125:D148" si="39">VLOOKUP(B125,DS,3,0)</f>
        <v>Công nhân</v>
      </c>
      <c r="E125" s="103">
        <f t="shared" ref="E125:E148" si="40">VLOOKUP(B125,DS,4,0)</f>
        <v>3237000</v>
      </c>
      <c r="F125" s="108">
        <f>VLOOKUP(B125,'CC - 06'!$B$93:$AS$154,36,0)</f>
        <v>26</v>
      </c>
      <c r="G125" s="243">
        <f t="shared" ref="G125" si="41">ROUND(E125/$U$2*F125,0)</f>
        <v>3366480</v>
      </c>
      <c r="H125" s="108">
        <f>(VLOOKUP(B125,'CC - 06'!$B$93:$AS$154,37,0)+VLOOKUP(B125,'CC - 06'!$B$93:$AS$154,38,0))</f>
        <v>0</v>
      </c>
      <c r="I125" s="243">
        <f t="shared" ref="I125:I148" si="42">ROUND(E125/$U$2*H125,0)</f>
        <v>0</v>
      </c>
      <c r="J125" s="109">
        <f>F125+H125</f>
        <v>26</v>
      </c>
      <c r="K125" s="47">
        <f>G125+I125</f>
        <v>3366480</v>
      </c>
      <c r="L125" s="103">
        <f t="shared" ref="L125:L148" si="43">+F125*15000</f>
        <v>390000</v>
      </c>
      <c r="M125" s="49">
        <f t="shared" ref="M125:M148" si="44">K125+L125</f>
        <v>3756480</v>
      </c>
      <c r="N125" s="48">
        <f t="shared" ref="N125:N155" si="45">IF(VLOOKUP(B125,DS,14,0)="x",E125*$N$5,0)</f>
        <v>258960</v>
      </c>
      <c r="O125" s="48">
        <f t="shared" ref="O125:O155" si="46">IF(VLOOKUP(B125,DS,14,0)="x",E125*$O$5,0)</f>
        <v>48555</v>
      </c>
      <c r="P125" s="48">
        <f t="shared" ref="P125:P155" si="47">IF(VLOOKUP(B125,DS,14,0)="x",E125*$P$5,0)</f>
        <v>32370</v>
      </c>
      <c r="Q125" s="47">
        <f t="shared" ref="Q125:Q156" si="48">M125-SUM(N125:P125)</f>
        <v>3416595</v>
      </c>
      <c r="R125" s="47">
        <f t="shared" ref="R125:R148" si="49">VLOOKUP(B125,DS,23,0)</f>
        <v>0</v>
      </c>
      <c r="S125" s="55">
        <f>Q125-R125</f>
        <v>3416595</v>
      </c>
      <c r="T125" s="47"/>
      <c r="U125" s="123"/>
      <c r="V125" s="45"/>
      <c r="W125" s="34"/>
      <c r="X125" s="5"/>
      <c r="Y125" s="5"/>
      <c r="Z125" s="5"/>
      <c r="AA125" s="4"/>
      <c r="AB125" s="4"/>
      <c r="AC125" s="4"/>
      <c r="AD125" s="4"/>
      <c r="AE125" s="4"/>
    </row>
    <row r="126" spans="1:31" s="44" customFormat="1" ht="23.25" customHeight="1">
      <c r="A126" s="46">
        <v>2</v>
      </c>
      <c r="B126" s="163" t="s">
        <v>97</v>
      </c>
      <c r="C126" s="102" t="str">
        <f t="shared" si="38"/>
        <v>Huỳnh Thị Hường</v>
      </c>
      <c r="D126" s="135" t="str">
        <f t="shared" si="39"/>
        <v>Công nhân</v>
      </c>
      <c r="E126" s="103">
        <f t="shared" si="40"/>
        <v>2943000</v>
      </c>
      <c r="F126" s="108">
        <f>VLOOKUP(B126,'CC - 06'!$B$93:$AS$154,36,0)</f>
        <v>26</v>
      </c>
      <c r="G126" s="243">
        <f t="shared" ref="G126:G155" si="50">ROUND(E126/$U$2*F126,0)</f>
        <v>3060720</v>
      </c>
      <c r="H126" s="108">
        <f>(VLOOKUP(B126,'CC - 06'!$B$93:$AS$154,37,0)+VLOOKUP(B126,'CC - 06'!$B$93:$AS$154,38,0))</f>
        <v>0</v>
      </c>
      <c r="I126" s="243">
        <f t="shared" si="42"/>
        <v>0</v>
      </c>
      <c r="J126" s="109">
        <f t="shared" ref="J126:K148" si="51">F126+H126</f>
        <v>26</v>
      </c>
      <c r="K126" s="47">
        <f t="shared" ref="K126:K155" si="52">G126+I126</f>
        <v>3060720</v>
      </c>
      <c r="L126" s="103">
        <f t="shared" si="43"/>
        <v>390000</v>
      </c>
      <c r="M126" s="49">
        <f t="shared" si="44"/>
        <v>3450720</v>
      </c>
      <c r="N126" s="48">
        <f t="shared" si="45"/>
        <v>235440</v>
      </c>
      <c r="O126" s="48">
        <f t="shared" si="46"/>
        <v>44145</v>
      </c>
      <c r="P126" s="48">
        <f t="shared" si="47"/>
        <v>29430</v>
      </c>
      <c r="Q126" s="47">
        <f t="shared" si="48"/>
        <v>3141705</v>
      </c>
      <c r="R126" s="47">
        <f t="shared" si="49"/>
        <v>0</v>
      </c>
      <c r="S126" s="55">
        <f t="shared" ref="S126:S148" si="53">Q126-R126</f>
        <v>3141705</v>
      </c>
      <c r="T126" s="47"/>
      <c r="U126" s="123"/>
      <c r="V126" s="45"/>
      <c r="W126" s="34"/>
      <c r="X126" s="5"/>
      <c r="Y126" s="5"/>
      <c r="Z126" s="5"/>
      <c r="AA126" s="4"/>
      <c r="AB126" s="4"/>
      <c r="AC126" s="4"/>
      <c r="AD126" s="4"/>
      <c r="AE126" s="4"/>
    </row>
    <row r="127" spans="1:31" s="44" customFormat="1" ht="23.25" customHeight="1">
      <c r="A127" s="46">
        <v>3</v>
      </c>
      <c r="B127" s="163" t="s">
        <v>98</v>
      </c>
      <c r="C127" s="102" t="str">
        <f t="shared" si="38"/>
        <v>Nguyễn Thị Rong</v>
      </c>
      <c r="D127" s="135" t="str">
        <f t="shared" si="39"/>
        <v>Công nhân</v>
      </c>
      <c r="E127" s="103">
        <f t="shared" si="40"/>
        <v>2943000</v>
      </c>
      <c r="F127" s="108">
        <f>VLOOKUP(B127,'CC - 06'!$B$93:$AS$154,36,0)</f>
        <v>26</v>
      </c>
      <c r="G127" s="243">
        <f t="shared" si="50"/>
        <v>3060720</v>
      </c>
      <c r="H127" s="108">
        <f>(VLOOKUP(B127,'CC - 06'!$B$93:$AS$154,37,0)+VLOOKUP(B127,'CC - 06'!$B$93:$AS$154,38,0))</f>
        <v>0</v>
      </c>
      <c r="I127" s="243">
        <f t="shared" si="42"/>
        <v>0</v>
      </c>
      <c r="J127" s="109">
        <f t="shared" si="51"/>
        <v>26</v>
      </c>
      <c r="K127" s="47">
        <f t="shared" si="52"/>
        <v>3060720</v>
      </c>
      <c r="L127" s="103">
        <f t="shared" si="43"/>
        <v>390000</v>
      </c>
      <c r="M127" s="49">
        <f t="shared" si="44"/>
        <v>3450720</v>
      </c>
      <c r="N127" s="48">
        <f t="shared" si="45"/>
        <v>235440</v>
      </c>
      <c r="O127" s="48">
        <f t="shared" si="46"/>
        <v>44145</v>
      </c>
      <c r="P127" s="48">
        <f t="shared" si="47"/>
        <v>29430</v>
      </c>
      <c r="Q127" s="47">
        <f t="shared" si="48"/>
        <v>3141705</v>
      </c>
      <c r="R127" s="47">
        <f t="shared" si="49"/>
        <v>0</v>
      </c>
      <c r="S127" s="55">
        <f t="shared" si="53"/>
        <v>3141705</v>
      </c>
      <c r="T127" s="47"/>
      <c r="U127" s="123"/>
      <c r="V127" s="45"/>
      <c r="W127" s="34"/>
      <c r="X127" s="5"/>
      <c r="Y127" s="5"/>
      <c r="Z127" s="5"/>
      <c r="AA127" s="4"/>
      <c r="AB127" s="4"/>
      <c r="AC127" s="4"/>
      <c r="AD127" s="4"/>
      <c r="AE127" s="4"/>
    </row>
    <row r="128" spans="1:31" s="44" customFormat="1" ht="23.25" customHeight="1">
      <c r="A128" s="46">
        <v>4</v>
      </c>
      <c r="B128" s="163" t="s">
        <v>99</v>
      </c>
      <c r="C128" s="102" t="str">
        <f t="shared" si="38"/>
        <v>Sơn Thị Nil</v>
      </c>
      <c r="D128" s="135" t="str">
        <f t="shared" si="39"/>
        <v>Công nhân</v>
      </c>
      <c r="E128" s="103">
        <f t="shared" si="40"/>
        <v>2943000</v>
      </c>
      <c r="F128" s="108">
        <f>VLOOKUP(B128,'CC - 06'!$B$93:$AS$154,36,0)</f>
        <v>26</v>
      </c>
      <c r="G128" s="243">
        <f t="shared" si="50"/>
        <v>3060720</v>
      </c>
      <c r="H128" s="108">
        <f>(VLOOKUP(B128,'CC - 06'!$B$93:$AS$154,37,0)+VLOOKUP(B128,'CC - 06'!$B$93:$AS$154,38,0))</f>
        <v>0</v>
      </c>
      <c r="I128" s="243">
        <f t="shared" si="42"/>
        <v>0</v>
      </c>
      <c r="J128" s="109">
        <f t="shared" si="51"/>
        <v>26</v>
      </c>
      <c r="K128" s="47">
        <f t="shared" si="52"/>
        <v>3060720</v>
      </c>
      <c r="L128" s="103">
        <f t="shared" si="43"/>
        <v>390000</v>
      </c>
      <c r="M128" s="49">
        <f t="shared" si="44"/>
        <v>3450720</v>
      </c>
      <c r="N128" s="48">
        <f t="shared" si="45"/>
        <v>235440</v>
      </c>
      <c r="O128" s="48">
        <f t="shared" si="46"/>
        <v>44145</v>
      </c>
      <c r="P128" s="48">
        <f t="shared" si="47"/>
        <v>29430</v>
      </c>
      <c r="Q128" s="47">
        <f t="shared" si="48"/>
        <v>3141705</v>
      </c>
      <c r="R128" s="47">
        <f t="shared" si="49"/>
        <v>0</v>
      </c>
      <c r="S128" s="55">
        <f t="shared" si="53"/>
        <v>3141705</v>
      </c>
      <c r="T128" s="47"/>
      <c r="U128" s="123"/>
      <c r="V128" s="45"/>
      <c r="W128" s="34"/>
      <c r="X128" s="5"/>
      <c r="Y128" s="5"/>
      <c r="Z128" s="5"/>
      <c r="AA128" s="4"/>
      <c r="AB128" s="4"/>
      <c r="AC128" s="4"/>
      <c r="AD128" s="4"/>
      <c r="AE128" s="4"/>
    </row>
    <row r="129" spans="1:31" s="44" customFormat="1" ht="23.25" customHeight="1">
      <c r="A129" s="46">
        <v>5</v>
      </c>
      <c r="B129" s="163" t="s">
        <v>100</v>
      </c>
      <c r="C129" s="102" t="str">
        <f t="shared" si="38"/>
        <v>Huỳnh Thị Bé Tha</v>
      </c>
      <c r="D129" s="135" t="str">
        <f t="shared" si="39"/>
        <v>Công nhân</v>
      </c>
      <c r="E129" s="103">
        <f t="shared" si="40"/>
        <v>2943000</v>
      </c>
      <c r="F129" s="108">
        <f>VLOOKUP(B129,'CC - 06'!$B$93:$AS$154,36,0)</f>
        <v>26</v>
      </c>
      <c r="G129" s="243">
        <f t="shared" si="50"/>
        <v>3060720</v>
      </c>
      <c r="H129" s="108">
        <f>(VLOOKUP(B129,'CC - 06'!$B$93:$AS$154,37,0)+VLOOKUP(B129,'CC - 06'!$B$93:$AS$154,38,0))</f>
        <v>0</v>
      </c>
      <c r="I129" s="243">
        <f t="shared" si="42"/>
        <v>0</v>
      </c>
      <c r="J129" s="109">
        <f t="shared" si="51"/>
        <v>26</v>
      </c>
      <c r="K129" s="47">
        <f t="shared" si="52"/>
        <v>3060720</v>
      </c>
      <c r="L129" s="103">
        <f t="shared" si="43"/>
        <v>390000</v>
      </c>
      <c r="M129" s="49">
        <f t="shared" si="44"/>
        <v>3450720</v>
      </c>
      <c r="N129" s="48">
        <f t="shared" si="45"/>
        <v>235440</v>
      </c>
      <c r="O129" s="48">
        <f t="shared" si="46"/>
        <v>44145</v>
      </c>
      <c r="P129" s="48">
        <f t="shared" si="47"/>
        <v>29430</v>
      </c>
      <c r="Q129" s="47">
        <f t="shared" si="48"/>
        <v>3141705</v>
      </c>
      <c r="R129" s="47">
        <f t="shared" si="49"/>
        <v>0</v>
      </c>
      <c r="S129" s="55">
        <f t="shared" si="53"/>
        <v>3141705</v>
      </c>
      <c r="T129" s="47"/>
      <c r="U129" s="123"/>
      <c r="V129" s="45"/>
      <c r="W129" s="34"/>
      <c r="X129" s="5"/>
      <c r="Y129" s="5"/>
      <c r="Z129" s="5"/>
      <c r="AA129" s="4"/>
      <c r="AB129" s="4"/>
      <c r="AC129" s="4"/>
      <c r="AD129" s="4"/>
      <c r="AE129" s="4"/>
    </row>
    <row r="130" spans="1:31" s="44" customFormat="1" ht="23.25" customHeight="1">
      <c r="A130" s="46">
        <v>6</v>
      </c>
      <c r="B130" s="163" t="s">
        <v>101</v>
      </c>
      <c r="C130" s="102" t="str">
        <f t="shared" si="38"/>
        <v>Huỳnh Thị Bé Thi</v>
      </c>
      <c r="D130" s="135" t="str">
        <f t="shared" si="39"/>
        <v>Công nhân</v>
      </c>
      <c r="E130" s="103">
        <f t="shared" si="40"/>
        <v>2943000</v>
      </c>
      <c r="F130" s="108">
        <f>VLOOKUP(B130,'CC - 06'!$B$93:$AS$154,36,0)</f>
        <v>26</v>
      </c>
      <c r="G130" s="243">
        <f t="shared" si="50"/>
        <v>3060720</v>
      </c>
      <c r="H130" s="108">
        <f>(VLOOKUP(B130,'CC - 06'!$B$93:$AS$154,37,0)+VLOOKUP(B130,'CC - 06'!$B$93:$AS$154,38,0))</f>
        <v>0</v>
      </c>
      <c r="I130" s="243">
        <f t="shared" si="42"/>
        <v>0</v>
      </c>
      <c r="J130" s="109">
        <f t="shared" si="51"/>
        <v>26</v>
      </c>
      <c r="K130" s="47">
        <f t="shared" si="52"/>
        <v>3060720</v>
      </c>
      <c r="L130" s="103">
        <f t="shared" si="43"/>
        <v>390000</v>
      </c>
      <c r="M130" s="49">
        <f t="shared" si="44"/>
        <v>3450720</v>
      </c>
      <c r="N130" s="48">
        <f t="shared" si="45"/>
        <v>235440</v>
      </c>
      <c r="O130" s="48">
        <f t="shared" si="46"/>
        <v>44145</v>
      </c>
      <c r="P130" s="48">
        <f t="shared" si="47"/>
        <v>29430</v>
      </c>
      <c r="Q130" s="47">
        <f t="shared" si="48"/>
        <v>3141705</v>
      </c>
      <c r="R130" s="47">
        <f t="shared" si="49"/>
        <v>0</v>
      </c>
      <c r="S130" s="55">
        <f t="shared" si="53"/>
        <v>3141705</v>
      </c>
      <c r="T130" s="47"/>
      <c r="U130" s="123"/>
      <c r="V130" s="45"/>
      <c r="W130" s="34"/>
      <c r="X130" s="5"/>
      <c r="Y130" s="5"/>
      <c r="Z130" s="5"/>
      <c r="AA130" s="4"/>
      <c r="AB130" s="4"/>
      <c r="AC130" s="4"/>
      <c r="AD130" s="4"/>
      <c r="AE130" s="4"/>
    </row>
    <row r="131" spans="1:31" s="44" customFormat="1" ht="23.25" customHeight="1">
      <c r="A131" s="46">
        <v>7</v>
      </c>
      <c r="B131" s="163" t="s">
        <v>102</v>
      </c>
      <c r="C131" s="102" t="str">
        <f t="shared" si="38"/>
        <v>Nguyễn Thị Kim Hồng</v>
      </c>
      <c r="D131" s="135" t="str">
        <f t="shared" si="39"/>
        <v>Công nhân</v>
      </c>
      <c r="E131" s="103">
        <f t="shared" si="40"/>
        <v>2943000</v>
      </c>
      <c r="F131" s="108">
        <f>VLOOKUP(B131,'CC - 06'!$B$93:$AS$154,36,0)</f>
        <v>26</v>
      </c>
      <c r="G131" s="243">
        <f t="shared" si="50"/>
        <v>3060720</v>
      </c>
      <c r="H131" s="108">
        <f>(VLOOKUP(B131,'CC - 06'!$B$93:$AS$154,37,0)+VLOOKUP(B131,'CC - 06'!$B$93:$AS$154,38,0))</f>
        <v>0</v>
      </c>
      <c r="I131" s="243">
        <f t="shared" si="42"/>
        <v>0</v>
      </c>
      <c r="J131" s="109">
        <f t="shared" si="51"/>
        <v>26</v>
      </c>
      <c r="K131" s="47">
        <f t="shared" si="52"/>
        <v>3060720</v>
      </c>
      <c r="L131" s="103">
        <f t="shared" si="43"/>
        <v>390000</v>
      </c>
      <c r="M131" s="49">
        <f t="shared" si="44"/>
        <v>3450720</v>
      </c>
      <c r="N131" s="48">
        <f t="shared" si="45"/>
        <v>235440</v>
      </c>
      <c r="O131" s="48">
        <f t="shared" si="46"/>
        <v>44145</v>
      </c>
      <c r="P131" s="48">
        <f t="shared" si="47"/>
        <v>29430</v>
      </c>
      <c r="Q131" s="47">
        <f t="shared" si="48"/>
        <v>3141705</v>
      </c>
      <c r="R131" s="47">
        <f t="shared" si="49"/>
        <v>0</v>
      </c>
      <c r="S131" s="55">
        <f t="shared" si="53"/>
        <v>3141705</v>
      </c>
      <c r="T131" s="47"/>
      <c r="U131" s="123"/>
      <c r="V131" s="45"/>
      <c r="W131" s="34"/>
      <c r="X131" s="5"/>
      <c r="Y131" s="5"/>
      <c r="Z131" s="5"/>
      <c r="AA131" s="4"/>
      <c r="AB131" s="4"/>
      <c r="AC131" s="4"/>
      <c r="AD131" s="4"/>
      <c r="AE131" s="4"/>
    </row>
    <row r="132" spans="1:31" s="44" customFormat="1" ht="23.25" customHeight="1">
      <c r="A132" s="46">
        <v>8</v>
      </c>
      <c r="B132" s="163" t="s">
        <v>103</v>
      </c>
      <c r="C132" s="102" t="str">
        <f t="shared" si="38"/>
        <v>Nguyễn Thị Lựu</v>
      </c>
      <c r="D132" s="135" t="str">
        <f t="shared" si="39"/>
        <v>Công nhân</v>
      </c>
      <c r="E132" s="103">
        <f t="shared" si="40"/>
        <v>2943000</v>
      </c>
      <c r="F132" s="108">
        <f>VLOOKUP(B132,'CC - 06'!$B$93:$AS$154,36,0)</f>
        <v>26</v>
      </c>
      <c r="G132" s="243">
        <f t="shared" si="50"/>
        <v>3060720</v>
      </c>
      <c r="H132" s="108">
        <f>(VLOOKUP(B132,'CC - 06'!$B$93:$AS$154,37,0)+VLOOKUP(B132,'CC - 06'!$B$93:$AS$154,38,0))</f>
        <v>0</v>
      </c>
      <c r="I132" s="243">
        <f t="shared" si="42"/>
        <v>0</v>
      </c>
      <c r="J132" s="109">
        <f t="shared" si="51"/>
        <v>26</v>
      </c>
      <c r="K132" s="47">
        <f t="shared" si="52"/>
        <v>3060720</v>
      </c>
      <c r="L132" s="103">
        <f t="shared" si="43"/>
        <v>390000</v>
      </c>
      <c r="M132" s="49">
        <f t="shared" si="44"/>
        <v>3450720</v>
      </c>
      <c r="N132" s="48">
        <f t="shared" si="45"/>
        <v>235440</v>
      </c>
      <c r="O132" s="48">
        <f t="shared" si="46"/>
        <v>44145</v>
      </c>
      <c r="P132" s="48">
        <f t="shared" si="47"/>
        <v>29430</v>
      </c>
      <c r="Q132" s="47">
        <f t="shared" si="48"/>
        <v>3141705</v>
      </c>
      <c r="R132" s="47">
        <f t="shared" si="49"/>
        <v>0</v>
      </c>
      <c r="S132" s="55">
        <f t="shared" si="53"/>
        <v>3141705</v>
      </c>
      <c r="T132" s="47"/>
      <c r="U132" s="123"/>
      <c r="V132" s="45"/>
      <c r="W132" s="34"/>
      <c r="X132" s="5"/>
      <c r="Y132" s="5"/>
      <c r="Z132" s="5"/>
      <c r="AA132" s="4"/>
      <c r="AB132" s="4"/>
      <c r="AC132" s="4"/>
      <c r="AD132" s="4"/>
      <c r="AE132" s="4"/>
    </row>
    <row r="133" spans="1:31" s="44" customFormat="1" ht="23.25" customHeight="1">
      <c r="A133" s="46">
        <v>9</v>
      </c>
      <c r="B133" s="163" t="s">
        <v>104</v>
      </c>
      <c r="C133" s="102" t="str">
        <f t="shared" si="38"/>
        <v>Lý Thị Được</v>
      </c>
      <c r="D133" s="135" t="str">
        <f t="shared" si="39"/>
        <v>Công nhân</v>
      </c>
      <c r="E133" s="103">
        <f t="shared" si="40"/>
        <v>2943000</v>
      </c>
      <c r="F133" s="108">
        <f>VLOOKUP(B133,'CC - 06'!$B$93:$AS$154,36,0)</f>
        <v>26</v>
      </c>
      <c r="G133" s="243">
        <f t="shared" si="50"/>
        <v>3060720</v>
      </c>
      <c r="H133" s="108">
        <f>(VLOOKUP(B133,'CC - 06'!$B$93:$AS$154,37,0)+VLOOKUP(B133,'CC - 06'!$B$93:$AS$154,38,0))</f>
        <v>0</v>
      </c>
      <c r="I133" s="243">
        <f t="shared" si="42"/>
        <v>0</v>
      </c>
      <c r="J133" s="109">
        <f t="shared" si="51"/>
        <v>26</v>
      </c>
      <c r="K133" s="47">
        <f t="shared" si="52"/>
        <v>3060720</v>
      </c>
      <c r="L133" s="103">
        <f t="shared" si="43"/>
        <v>390000</v>
      </c>
      <c r="M133" s="49">
        <f t="shared" si="44"/>
        <v>3450720</v>
      </c>
      <c r="N133" s="48">
        <f t="shared" si="45"/>
        <v>235440</v>
      </c>
      <c r="O133" s="48">
        <f t="shared" si="46"/>
        <v>44145</v>
      </c>
      <c r="P133" s="48">
        <f t="shared" si="47"/>
        <v>29430</v>
      </c>
      <c r="Q133" s="47">
        <f t="shared" si="48"/>
        <v>3141705</v>
      </c>
      <c r="R133" s="47">
        <f t="shared" si="49"/>
        <v>0</v>
      </c>
      <c r="S133" s="55">
        <f t="shared" si="53"/>
        <v>3141705</v>
      </c>
      <c r="T133" s="47"/>
      <c r="U133" s="123"/>
      <c r="V133" s="45"/>
      <c r="W133" s="34"/>
      <c r="X133" s="5"/>
      <c r="Y133" s="5"/>
      <c r="Z133" s="5"/>
      <c r="AA133" s="4"/>
      <c r="AB133" s="4"/>
      <c r="AC133" s="4"/>
      <c r="AD133" s="4"/>
      <c r="AE133" s="4"/>
    </row>
    <row r="134" spans="1:31" s="44" customFormat="1" ht="23.25" customHeight="1">
      <c r="A134" s="46">
        <v>10</v>
      </c>
      <c r="B134" s="163" t="s">
        <v>105</v>
      </c>
      <c r="C134" s="102" t="str">
        <f t="shared" si="38"/>
        <v>Lý La Quan</v>
      </c>
      <c r="D134" s="135" t="str">
        <f t="shared" si="39"/>
        <v>Công nhân</v>
      </c>
      <c r="E134" s="103">
        <f t="shared" si="40"/>
        <v>2943000</v>
      </c>
      <c r="F134" s="108">
        <f>VLOOKUP(B134,'CC - 06'!$B$93:$AS$154,36,0)</f>
        <v>26</v>
      </c>
      <c r="G134" s="243">
        <f t="shared" si="50"/>
        <v>3060720</v>
      </c>
      <c r="H134" s="108">
        <f>(VLOOKUP(B134,'CC - 06'!$B$93:$AS$154,37,0)+VLOOKUP(B134,'CC - 06'!$B$93:$AS$154,38,0))</f>
        <v>0</v>
      </c>
      <c r="I134" s="243">
        <f t="shared" si="42"/>
        <v>0</v>
      </c>
      <c r="J134" s="109">
        <f t="shared" si="51"/>
        <v>26</v>
      </c>
      <c r="K134" s="47">
        <f t="shared" si="52"/>
        <v>3060720</v>
      </c>
      <c r="L134" s="103">
        <f t="shared" si="43"/>
        <v>390000</v>
      </c>
      <c r="M134" s="49">
        <f t="shared" si="44"/>
        <v>3450720</v>
      </c>
      <c r="N134" s="48">
        <f t="shared" si="45"/>
        <v>235440</v>
      </c>
      <c r="O134" s="48">
        <f t="shared" si="46"/>
        <v>44145</v>
      </c>
      <c r="P134" s="48">
        <f t="shared" si="47"/>
        <v>29430</v>
      </c>
      <c r="Q134" s="47">
        <f t="shared" si="48"/>
        <v>3141705</v>
      </c>
      <c r="R134" s="47">
        <f t="shared" si="49"/>
        <v>0</v>
      </c>
      <c r="S134" s="55">
        <f t="shared" si="53"/>
        <v>3141705</v>
      </c>
      <c r="T134" s="47"/>
      <c r="U134" s="123"/>
      <c r="V134" s="45"/>
      <c r="W134" s="34"/>
      <c r="X134" s="5"/>
      <c r="Y134" s="5"/>
      <c r="Z134" s="5"/>
      <c r="AA134" s="4"/>
      <c r="AB134" s="4"/>
      <c r="AC134" s="4"/>
      <c r="AD134" s="4"/>
      <c r="AE134" s="4"/>
    </row>
    <row r="135" spans="1:31" s="44" customFormat="1" ht="23.25" customHeight="1">
      <c r="A135" s="46">
        <v>11</v>
      </c>
      <c r="B135" s="163" t="s">
        <v>106</v>
      </c>
      <c r="C135" s="102" t="str">
        <f t="shared" ref="C135:C147" si="54">VLOOKUP(B135,DS,2,0)</f>
        <v>Trà Thị Soi</v>
      </c>
      <c r="D135" s="135" t="str">
        <f t="shared" si="39"/>
        <v>Công nhân</v>
      </c>
      <c r="E135" s="103">
        <f t="shared" si="40"/>
        <v>2943000</v>
      </c>
      <c r="F135" s="108">
        <f>VLOOKUP(B135,'CC - 06'!$B$93:$AS$154,36,0)</f>
        <v>26</v>
      </c>
      <c r="G135" s="243">
        <f t="shared" si="50"/>
        <v>3060720</v>
      </c>
      <c r="H135" s="108">
        <f>(VLOOKUP(B135,'CC - 06'!$B$93:$AS$154,37,0)+VLOOKUP(B135,'CC - 06'!$B$93:$AS$154,38,0))</f>
        <v>0</v>
      </c>
      <c r="I135" s="243">
        <f t="shared" si="42"/>
        <v>0</v>
      </c>
      <c r="J135" s="109">
        <f t="shared" si="51"/>
        <v>26</v>
      </c>
      <c r="K135" s="47">
        <f t="shared" si="52"/>
        <v>3060720</v>
      </c>
      <c r="L135" s="103">
        <f t="shared" si="43"/>
        <v>390000</v>
      </c>
      <c r="M135" s="49">
        <f t="shared" si="44"/>
        <v>3450720</v>
      </c>
      <c r="N135" s="48">
        <f t="shared" si="45"/>
        <v>235440</v>
      </c>
      <c r="O135" s="48">
        <f t="shared" si="46"/>
        <v>44145</v>
      </c>
      <c r="P135" s="48">
        <f t="shared" si="47"/>
        <v>29430</v>
      </c>
      <c r="Q135" s="47">
        <f t="shared" si="48"/>
        <v>3141705</v>
      </c>
      <c r="R135" s="47">
        <f t="shared" si="49"/>
        <v>0</v>
      </c>
      <c r="S135" s="55">
        <f t="shared" si="53"/>
        <v>3141705</v>
      </c>
      <c r="T135" s="47"/>
      <c r="U135" s="123"/>
      <c r="V135" s="45"/>
      <c r="W135" s="34"/>
      <c r="X135" s="5"/>
      <c r="Y135" s="5"/>
      <c r="Z135" s="5"/>
      <c r="AA135" s="4"/>
      <c r="AB135" s="4"/>
      <c r="AC135" s="4"/>
      <c r="AD135" s="4"/>
      <c r="AE135" s="4"/>
    </row>
    <row r="136" spans="1:31" s="44" customFormat="1" ht="23.25" customHeight="1">
      <c r="A136" s="46">
        <v>12</v>
      </c>
      <c r="B136" s="163" t="s">
        <v>108</v>
      </c>
      <c r="C136" s="102" t="str">
        <f t="shared" si="54"/>
        <v>Sơn Thị Muỗi Tron</v>
      </c>
      <c r="D136" s="135" t="str">
        <f t="shared" si="39"/>
        <v>Công nhân</v>
      </c>
      <c r="E136" s="103">
        <f t="shared" si="40"/>
        <v>2943000</v>
      </c>
      <c r="F136" s="108">
        <f>VLOOKUP(B136,'CC - 06'!$B$93:$AS$154,36,0)</f>
        <v>26</v>
      </c>
      <c r="G136" s="243">
        <f t="shared" si="50"/>
        <v>3060720</v>
      </c>
      <c r="H136" s="108">
        <f>(VLOOKUP(B136,'CC - 06'!$B$93:$AS$154,37,0)+VLOOKUP(B136,'CC - 06'!$B$93:$AS$154,38,0))</f>
        <v>0</v>
      </c>
      <c r="I136" s="243">
        <f t="shared" si="42"/>
        <v>0</v>
      </c>
      <c r="J136" s="109">
        <f t="shared" si="51"/>
        <v>26</v>
      </c>
      <c r="K136" s="47">
        <f t="shared" si="52"/>
        <v>3060720</v>
      </c>
      <c r="L136" s="103">
        <f t="shared" si="43"/>
        <v>390000</v>
      </c>
      <c r="M136" s="49">
        <f t="shared" si="44"/>
        <v>3450720</v>
      </c>
      <c r="N136" s="48">
        <f t="shared" si="45"/>
        <v>235440</v>
      </c>
      <c r="O136" s="48">
        <f t="shared" si="46"/>
        <v>44145</v>
      </c>
      <c r="P136" s="48">
        <f t="shared" si="47"/>
        <v>29430</v>
      </c>
      <c r="Q136" s="47">
        <f t="shared" si="48"/>
        <v>3141705</v>
      </c>
      <c r="R136" s="47">
        <f t="shared" si="49"/>
        <v>0</v>
      </c>
      <c r="S136" s="55">
        <f t="shared" si="53"/>
        <v>3141705</v>
      </c>
      <c r="T136" s="47"/>
      <c r="U136" s="123"/>
      <c r="V136" s="45"/>
      <c r="W136" s="34"/>
      <c r="X136" s="5"/>
      <c r="Y136" s="5"/>
      <c r="Z136" s="5"/>
      <c r="AA136" s="4"/>
      <c r="AB136" s="4"/>
      <c r="AC136" s="4"/>
      <c r="AD136" s="4"/>
      <c r="AE136" s="4"/>
    </row>
    <row r="137" spans="1:31" s="44" customFormat="1" ht="23.25" customHeight="1">
      <c r="A137" s="46">
        <v>13</v>
      </c>
      <c r="B137" s="163" t="s">
        <v>109</v>
      </c>
      <c r="C137" s="102" t="str">
        <f t="shared" si="54"/>
        <v>Sơn Thị Thương</v>
      </c>
      <c r="D137" s="135" t="str">
        <f t="shared" si="39"/>
        <v>Công nhân</v>
      </c>
      <c r="E137" s="103">
        <f t="shared" si="40"/>
        <v>2943000</v>
      </c>
      <c r="F137" s="108">
        <f>VLOOKUP(B137,'CC - 06'!$B$93:$AS$154,36,0)</f>
        <v>26</v>
      </c>
      <c r="G137" s="243">
        <f t="shared" si="50"/>
        <v>3060720</v>
      </c>
      <c r="H137" s="108">
        <f>(VLOOKUP(B137,'CC - 06'!$B$93:$AS$154,37,0)+VLOOKUP(B137,'CC - 06'!$B$93:$AS$154,38,0))</f>
        <v>0</v>
      </c>
      <c r="I137" s="243">
        <f t="shared" si="42"/>
        <v>0</v>
      </c>
      <c r="J137" s="109">
        <f t="shared" si="51"/>
        <v>26</v>
      </c>
      <c r="K137" s="47">
        <f t="shared" si="52"/>
        <v>3060720</v>
      </c>
      <c r="L137" s="103">
        <f t="shared" si="43"/>
        <v>390000</v>
      </c>
      <c r="M137" s="49">
        <f t="shared" si="44"/>
        <v>3450720</v>
      </c>
      <c r="N137" s="48">
        <f t="shared" si="45"/>
        <v>235440</v>
      </c>
      <c r="O137" s="48">
        <f t="shared" si="46"/>
        <v>44145</v>
      </c>
      <c r="P137" s="48">
        <f t="shared" si="47"/>
        <v>29430</v>
      </c>
      <c r="Q137" s="47">
        <f t="shared" si="48"/>
        <v>3141705</v>
      </c>
      <c r="R137" s="47">
        <f t="shared" si="49"/>
        <v>0</v>
      </c>
      <c r="S137" s="55">
        <f t="shared" si="53"/>
        <v>3141705</v>
      </c>
      <c r="T137" s="47"/>
      <c r="U137" s="123"/>
      <c r="V137" s="45"/>
      <c r="W137" s="34"/>
      <c r="X137" s="5"/>
      <c r="Y137" s="5"/>
      <c r="Z137" s="5"/>
      <c r="AA137" s="4"/>
      <c r="AB137" s="4"/>
      <c r="AC137" s="4"/>
      <c r="AD137" s="4"/>
      <c r="AE137" s="4"/>
    </row>
    <row r="138" spans="1:31" s="44" customFormat="1" ht="23.25" customHeight="1">
      <c r="A138" s="46">
        <v>14</v>
      </c>
      <c r="B138" s="163" t="s">
        <v>110</v>
      </c>
      <c r="C138" s="102" t="str">
        <f t="shared" si="54"/>
        <v>Thạch Thị Som Ươne</v>
      </c>
      <c r="D138" s="135" t="str">
        <f t="shared" si="39"/>
        <v>Công nhân</v>
      </c>
      <c r="E138" s="103">
        <f t="shared" si="40"/>
        <v>2943000</v>
      </c>
      <c r="F138" s="108">
        <f>VLOOKUP(B138,'CC - 06'!$B$93:$AS$154,36,0)</f>
        <v>26</v>
      </c>
      <c r="G138" s="243">
        <f t="shared" si="50"/>
        <v>3060720</v>
      </c>
      <c r="H138" s="108">
        <f>(VLOOKUP(B138,'CC - 06'!$B$93:$AS$154,37,0)+VLOOKUP(B138,'CC - 06'!$B$93:$AS$154,38,0))</f>
        <v>0</v>
      </c>
      <c r="I138" s="243">
        <f t="shared" si="42"/>
        <v>0</v>
      </c>
      <c r="J138" s="109">
        <f t="shared" si="51"/>
        <v>26</v>
      </c>
      <c r="K138" s="47">
        <f t="shared" si="52"/>
        <v>3060720</v>
      </c>
      <c r="L138" s="103">
        <f t="shared" si="43"/>
        <v>390000</v>
      </c>
      <c r="M138" s="49">
        <f t="shared" si="44"/>
        <v>3450720</v>
      </c>
      <c r="N138" s="48">
        <f t="shared" si="45"/>
        <v>235440</v>
      </c>
      <c r="O138" s="48">
        <f t="shared" si="46"/>
        <v>44145</v>
      </c>
      <c r="P138" s="48">
        <f t="shared" si="47"/>
        <v>29430</v>
      </c>
      <c r="Q138" s="47">
        <f t="shared" si="48"/>
        <v>3141705</v>
      </c>
      <c r="R138" s="47">
        <f t="shared" si="49"/>
        <v>0</v>
      </c>
      <c r="S138" s="55">
        <f t="shared" si="53"/>
        <v>3141705</v>
      </c>
      <c r="T138" s="47"/>
      <c r="U138" s="123"/>
      <c r="V138" s="45"/>
      <c r="W138" s="34"/>
      <c r="X138" s="5"/>
      <c r="Y138" s="5"/>
      <c r="Z138" s="5"/>
      <c r="AA138" s="4"/>
      <c r="AB138" s="4"/>
      <c r="AC138" s="4"/>
      <c r="AD138" s="4"/>
      <c r="AE138" s="4"/>
    </row>
    <row r="139" spans="1:31" s="44" customFormat="1" ht="23.25" customHeight="1">
      <c r="A139" s="46">
        <v>15</v>
      </c>
      <c r="B139" s="163" t="s">
        <v>111</v>
      </c>
      <c r="C139" s="102" t="str">
        <f t="shared" si="54"/>
        <v>Huỳnh Thị Như</v>
      </c>
      <c r="D139" s="135" t="str">
        <f t="shared" si="39"/>
        <v>Công nhân</v>
      </c>
      <c r="E139" s="103">
        <f t="shared" si="40"/>
        <v>2943000</v>
      </c>
      <c r="F139" s="108">
        <f>VLOOKUP(B139,'CC - 06'!$B$93:$AS$154,36,0)</f>
        <v>26</v>
      </c>
      <c r="G139" s="243">
        <f t="shared" si="50"/>
        <v>3060720</v>
      </c>
      <c r="H139" s="108">
        <f>(VLOOKUP(B139,'CC - 06'!$B$93:$AS$154,37,0)+VLOOKUP(B139,'CC - 06'!$B$93:$AS$154,38,0))</f>
        <v>0</v>
      </c>
      <c r="I139" s="243">
        <f t="shared" si="42"/>
        <v>0</v>
      </c>
      <c r="J139" s="109">
        <f t="shared" si="51"/>
        <v>26</v>
      </c>
      <c r="K139" s="47">
        <f t="shared" si="52"/>
        <v>3060720</v>
      </c>
      <c r="L139" s="103">
        <f t="shared" si="43"/>
        <v>390000</v>
      </c>
      <c r="M139" s="49">
        <f t="shared" si="44"/>
        <v>3450720</v>
      </c>
      <c r="N139" s="48">
        <f t="shared" si="45"/>
        <v>235440</v>
      </c>
      <c r="O139" s="48">
        <f t="shared" si="46"/>
        <v>44145</v>
      </c>
      <c r="P139" s="48">
        <f t="shared" si="47"/>
        <v>29430</v>
      </c>
      <c r="Q139" s="47">
        <f t="shared" si="48"/>
        <v>3141705</v>
      </c>
      <c r="R139" s="47">
        <f t="shared" si="49"/>
        <v>0</v>
      </c>
      <c r="S139" s="55">
        <f t="shared" si="53"/>
        <v>3141705</v>
      </c>
      <c r="T139" s="47"/>
      <c r="U139" s="123"/>
      <c r="V139" s="45"/>
      <c r="W139" s="34"/>
      <c r="X139" s="5"/>
      <c r="Y139" s="5"/>
      <c r="Z139" s="5"/>
      <c r="AA139" s="4"/>
      <c r="AB139" s="4"/>
      <c r="AC139" s="4"/>
      <c r="AD139" s="4"/>
      <c r="AE139" s="4"/>
    </row>
    <row r="140" spans="1:31" s="44" customFormat="1" ht="23.25" customHeight="1">
      <c r="A140" s="46">
        <v>16</v>
      </c>
      <c r="B140" s="163" t="s">
        <v>112</v>
      </c>
      <c r="C140" s="102" t="str">
        <f t="shared" si="54"/>
        <v>Sơn Thị Chành Ny</v>
      </c>
      <c r="D140" s="135" t="str">
        <f t="shared" si="39"/>
        <v>Công nhân</v>
      </c>
      <c r="E140" s="103">
        <f t="shared" si="40"/>
        <v>2943000</v>
      </c>
      <c r="F140" s="108">
        <f>VLOOKUP(B140,'CC - 06'!$B$93:$AS$154,36,0)</f>
        <v>26</v>
      </c>
      <c r="G140" s="243">
        <f t="shared" si="50"/>
        <v>3060720</v>
      </c>
      <c r="H140" s="108">
        <f>(VLOOKUP(B140,'CC - 06'!$B$93:$AS$154,37,0)+VLOOKUP(B140,'CC - 06'!$B$93:$AS$154,38,0))</f>
        <v>0</v>
      </c>
      <c r="I140" s="243">
        <f t="shared" si="42"/>
        <v>0</v>
      </c>
      <c r="J140" s="109">
        <f t="shared" si="51"/>
        <v>26</v>
      </c>
      <c r="K140" s="47">
        <f t="shared" si="52"/>
        <v>3060720</v>
      </c>
      <c r="L140" s="103">
        <f t="shared" si="43"/>
        <v>390000</v>
      </c>
      <c r="M140" s="49">
        <f t="shared" si="44"/>
        <v>3450720</v>
      </c>
      <c r="N140" s="48">
        <f t="shared" si="45"/>
        <v>235440</v>
      </c>
      <c r="O140" s="48">
        <f t="shared" si="46"/>
        <v>44145</v>
      </c>
      <c r="P140" s="48">
        <f t="shared" si="47"/>
        <v>29430</v>
      </c>
      <c r="Q140" s="47">
        <f t="shared" si="48"/>
        <v>3141705</v>
      </c>
      <c r="R140" s="47">
        <f t="shared" si="49"/>
        <v>0</v>
      </c>
      <c r="S140" s="55">
        <f t="shared" si="53"/>
        <v>3141705</v>
      </c>
      <c r="T140" s="47"/>
      <c r="U140" s="123"/>
      <c r="V140" s="45"/>
      <c r="W140" s="34"/>
      <c r="X140" s="5"/>
      <c r="Y140" s="5"/>
      <c r="Z140" s="5"/>
      <c r="AA140" s="4"/>
      <c r="AB140" s="4"/>
      <c r="AC140" s="4"/>
      <c r="AD140" s="4"/>
      <c r="AE140" s="4"/>
    </row>
    <row r="141" spans="1:31" s="44" customFormat="1" ht="23.25" customHeight="1">
      <c r="A141" s="46">
        <v>17</v>
      </c>
      <c r="B141" s="163" t="s">
        <v>113</v>
      </c>
      <c r="C141" s="102" t="str">
        <f t="shared" si="54"/>
        <v>Sơn Thị Chành Đa</v>
      </c>
      <c r="D141" s="135" t="str">
        <f t="shared" si="39"/>
        <v>Công nhân</v>
      </c>
      <c r="E141" s="103">
        <f t="shared" si="40"/>
        <v>2943000</v>
      </c>
      <c r="F141" s="108">
        <f>VLOOKUP(B141,'CC - 06'!$B$93:$AS$154,36,0)</f>
        <v>26</v>
      </c>
      <c r="G141" s="243">
        <f t="shared" si="50"/>
        <v>3060720</v>
      </c>
      <c r="H141" s="108">
        <f>(VLOOKUP(B141,'CC - 06'!$B$93:$AS$154,37,0)+VLOOKUP(B141,'CC - 06'!$B$93:$AS$154,38,0))</f>
        <v>0</v>
      </c>
      <c r="I141" s="243">
        <f t="shared" si="42"/>
        <v>0</v>
      </c>
      <c r="J141" s="109">
        <f t="shared" si="51"/>
        <v>26</v>
      </c>
      <c r="K141" s="47">
        <f t="shared" si="52"/>
        <v>3060720</v>
      </c>
      <c r="L141" s="103">
        <f t="shared" si="43"/>
        <v>390000</v>
      </c>
      <c r="M141" s="49">
        <f t="shared" si="44"/>
        <v>3450720</v>
      </c>
      <c r="N141" s="48">
        <f t="shared" si="45"/>
        <v>235440</v>
      </c>
      <c r="O141" s="48">
        <f t="shared" si="46"/>
        <v>44145</v>
      </c>
      <c r="P141" s="48">
        <f t="shared" si="47"/>
        <v>29430</v>
      </c>
      <c r="Q141" s="47">
        <f t="shared" si="48"/>
        <v>3141705</v>
      </c>
      <c r="R141" s="47">
        <f t="shared" si="49"/>
        <v>0</v>
      </c>
      <c r="S141" s="55">
        <f t="shared" si="53"/>
        <v>3141705</v>
      </c>
      <c r="T141" s="47"/>
      <c r="U141" s="123"/>
      <c r="V141" s="45"/>
      <c r="W141" s="34"/>
      <c r="X141" s="5"/>
      <c r="Y141" s="5"/>
      <c r="Z141" s="5"/>
      <c r="AA141" s="4"/>
      <c r="AB141" s="4"/>
      <c r="AC141" s="4"/>
      <c r="AD141" s="4"/>
      <c r="AE141" s="4"/>
    </row>
    <row r="142" spans="1:31" s="44" customFormat="1" ht="23.25" customHeight="1">
      <c r="A142" s="46">
        <v>18</v>
      </c>
      <c r="B142" s="163" t="s">
        <v>114</v>
      </c>
      <c r="C142" s="102" t="str">
        <f t="shared" si="54"/>
        <v>Trần Thị Bích Phượng</v>
      </c>
      <c r="D142" s="135" t="str">
        <f t="shared" si="39"/>
        <v>Công nhân</v>
      </c>
      <c r="E142" s="103">
        <f t="shared" si="40"/>
        <v>2943000</v>
      </c>
      <c r="F142" s="108">
        <f>VLOOKUP(B142,'CC - 06'!$B$93:$AS$154,36,0)</f>
        <v>26</v>
      </c>
      <c r="G142" s="243">
        <f t="shared" si="50"/>
        <v>3060720</v>
      </c>
      <c r="H142" s="108">
        <f>(VLOOKUP(B142,'CC - 06'!$B$93:$AS$154,37,0)+VLOOKUP(B142,'CC - 06'!$B$93:$AS$154,38,0))</f>
        <v>0</v>
      </c>
      <c r="I142" s="243">
        <f t="shared" si="42"/>
        <v>0</v>
      </c>
      <c r="J142" s="109">
        <f t="shared" si="51"/>
        <v>26</v>
      </c>
      <c r="K142" s="47">
        <f t="shared" si="52"/>
        <v>3060720</v>
      </c>
      <c r="L142" s="103">
        <f t="shared" si="43"/>
        <v>390000</v>
      </c>
      <c r="M142" s="49">
        <f t="shared" si="44"/>
        <v>3450720</v>
      </c>
      <c r="N142" s="48">
        <f t="shared" si="45"/>
        <v>235440</v>
      </c>
      <c r="O142" s="48">
        <f t="shared" si="46"/>
        <v>44145</v>
      </c>
      <c r="P142" s="48">
        <f t="shared" si="47"/>
        <v>29430</v>
      </c>
      <c r="Q142" s="47">
        <f t="shared" si="48"/>
        <v>3141705</v>
      </c>
      <c r="R142" s="47">
        <f t="shared" si="49"/>
        <v>0</v>
      </c>
      <c r="S142" s="55">
        <f t="shared" si="53"/>
        <v>3141705</v>
      </c>
      <c r="T142" s="47"/>
      <c r="U142" s="123"/>
      <c r="V142" s="45"/>
      <c r="W142" s="34"/>
      <c r="X142" s="5"/>
      <c r="Y142" s="5"/>
      <c r="Z142" s="5"/>
      <c r="AA142" s="4"/>
      <c r="AB142" s="4"/>
      <c r="AC142" s="4"/>
      <c r="AD142" s="4"/>
      <c r="AE142" s="4"/>
    </row>
    <row r="143" spans="1:31" s="44" customFormat="1" ht="23.25" customHeight="1">
      <c r="A143" s="46">
        <v>19</v>
      </c>
      <c r="B143" s="163" t="s">
        <v>115</v>
      </c>
      <c r="C143" s="102" t="str">
        <f t="shared" si="54"/>
        <v>Sơn Thị Trường Sa</v>
      </c>
      <c r="D143" s="135" t="str">
        <f t="shared" si="39"/>
        <v>Công nhân</v>
      </c>
      <c r="E143" s="103">
        <f t="shared" si="40"/>
        <v>2943000</v>
      </c>
      <c r="F143" s="108">
        <f>VLOOKUP(B143,'CC - 06'!$B$93:$AS$154,36,0)</f>
        <v>26</v>
      </c>
      <c r="G143" s="243">
        <f t="shared" si="50"/>
        <v>3060720</v>
      </c>
      <c r="H143" s="108">
        <f>(VLOOKUP(B143,'CC - 06'!$B$93:$AS$154,37,0)+VLOOKUP(B143,'CC - 06'!$B$93:$AS$154,38,0))</f>
        <v>0</v>
      </c>
      <c r="I143" s="243">
        <f t="shared" si="42"/>
        <v>0</v>
      </c>
      <c r="J143" s="109">
        <f t="shared" si="51"/>
        <v>26</v>
      </c>
      <c r="K143" s="47">
        <f t="shared" si="52"/>
        <v>3060720</v>
      </c>
      <c r="L143" s="103">
        <f t="shared" si="43"/>
        <v>390000</v>
      </c>
      <c r="M143" s="49">
        <f t="shared" si="44"/>
        <v>3450720</v>
      </c>
      <c r="N143" s="48">
        <f t="shared" si="45"/>
        <v>235440</v>
      </c>
      <c r="O143" s="48">
        <f t="shared" si="46"/>
        <v>44145</v>
      </c>
      <c r="P143" s="48">
        <f t="shared" si="47"/>
        <v>29430</v>
      </c>
      <c r="Q143" s="47">
        <f t="shared" si="48"/>
        <v>3141705</v>
      </c>
      <c r="R143" s="47">
        <f t="shared" si="49"/>
        <v>0</v>
      </c>
      <c r="S143" s="55">
        <f t="shared" si="53"/>
        <v>3141705</v>
      </c>
      <c r="T143" s="47"/>
      <c r="U143" s="123"/>
      <c r="V143" s="45"/>
      <c r="W143" s="34"/>
      <c r="X143" s="5"/>
      <c r="Y143" s="5"/>
      <c r="Z143" s="5"/>
      <c r="AA143" s="4"/>
      <c r="AB143" s="4"/>
      <c r="AC143" s="4"/>
      <c r="AD143" s="4"/>
      <c r="AE143" s="4"/>
    </row>
    <row r="144" spans="1:31" s="44" customFormat="1" ht="23.25" customHeight="1">
      <c r="A144" s="46">
        <v>20</v>
      </c>
      <c r="B144" s="163" t="s">
        <v>120</v>
      </c>
      <c r="C144" s="102" t="str">
        <f t="shared" si="54"/>
        <v>Lý Thị Sà Kha</v>
      </c>
      <c r="D144" s="135" t="str">
        <f t="shared" si="39"/>
        <v>Công nhân</v>
      </c>
      <c r="E144" s="103">
        <f t="shared" si="40"/>
        <v>2943000</v>
      </c>
      <c r="F144" s="108">
        <f>VLOOKUP(B144,'CC - 06'!$B$93:$AS$154,36,0)</f>
        <v>26</v>
      </c>
      <c r="G144" s="243">
        <f t="shared" si="50"/>
        <v>3060720</v>
      </c>
      <c r="H144" s="108">
        <f>(VLOOKUP(B144,'CC - 06'!$B$93:$AS$154,37,0)+VLOOKUP(B144,'CC - 06'!$B$93:$AS$154,38,0))</f>
        <v>0</v>
      </c>
      <c r="I144" s="243">
        <f t="shared" si="42"/>
        <v>0</v>
      </c>
      <c r="J144" s="109">
        <f t="shared" si="51"/>
        <v>26</v>
      </c>
      <c r="K144" s="47">
        <f t="shared" si="52"/>
        <v>3060720</v>
      </c>
      <c r="L144" s="103">
        <f t="shared" si="43"/>
        <v>390000</v>
      </c>
      <c r="M144" s="49">
        <f t="shared" si="44"/>
        <v>3450720</v>
      </c>
      <c r="N144" s="48">
        <f t="shared" si="45"/>
        <v>235440</v>
      </c>
      <c r="O144" s="48">
        <f t="shared" si="46"/>
        <v>44145</v>
      </c>
      <c r="P144" s="48">
        <f t="shared" si="47"/>
        <v>29430</v>
      </c>
      <c r="Q144" s="47">
        <f t="shared" si="48"/>
        <v>3141705</v>
      </c>
      <c r="R144" s="47">
        <f t="shared" si="49"/>
        <v>0</v>
      </c>
      <c r="S144" s="55">
        <f t="shared" si="53"/>
        <v>3141705</v>
      </c>
      <c r="T144" s="47"/>
      <c r="U144" s="123"/>
      <c r="V144" s="45"/>
      <c r="W144" s="34"/>
      <c r="X144" s="5"/>
      <c r="Y144" s="5"/>
      <c r="Z144" s="5"/>
      <c r="AA144" s="4"/>
      <c r="AB144" s="4"/>
      <c r="AC144" s="4"/>
      <c r="AD144" s="4"/>
      <c r="AE144" s="4"/>
    </row>
    <row r="145" spans="1:31" s="44" customFormat="1" ht="23.25" customHeight="1">
      <c r="A145" s="46">
        <v>21</v>
      </c>
      <c r="B145" s="163" t="s">
        <v>122</v>
      </c>
      <c r="C145" s="102" t="str">
        <f t="shared" si="54"/>
        <v xml:space="preserve"> Lâm Thị Mộng Thường</v>
      </c>
      <c r="D145" s="135" t="str">
        <f t="shared" si="39"/>
        <v>Công nhân</v>
      </c>
      <c r="E145" s="103">
        <f t="shared" si="40"/>
        <v>2943000</v>
      </c>
      <c r="F145" s="108">
        <f>VLOOKUP(B145,'CC - 06'!$B$93:$AS$154,36,0)</f>
        <v>26</v>
      </c>
      <c r="G145" s="243">
        <f t="shared" si="50"/>
        <v>3060720</v>
      </c>
      <c r="H145" s="108">
        <f>(VLOOKUP(B145,'CC - 06'!$B$93:$AS$154,37,0)+VLOOKUP(B145,'CC - 06'!$B$93:$AS$154,38,0))</f>
        <v>0</v>
      </c>
      <c r="I145" s="243">
        <f t="shared" si="42"/>
        <v>0</v>
      </c>
      <c r="J145" s="109">
        <f t="shared" si="51"/>
        <v>26</v>
      </c>
      <c r="K145" s="47">
        <f t="shared" si="52"/>
        <v>3060720</v>
      </c>
      <c r="L145" s="103">
        <f t="shared" si="43"/>
        <v>390000</v>
      </c>
      <c r="M145" s="49">
        <f t="shared" si="44"/>
        <v>3450720</v>
      </c>
      <c r="N145" s="48">
        <f t="shared" si="45"/>
        <v>235440</v>
      </c>
      <c r="O145" s="48">
        <f t="shared" si="46"/>
        <v>44145</v>
      </c>
      <c r="P145" s="48">
        <f t="shared" si="47"/>
        <v>29430</v>
      </c>
      <c r="Q145" s="47">
        <f t="shared" si="48"/>
        <v>3141705</v>
      </c>
      <c r="R145" s="47">
        <f t="shared" si="49"/>
        <v>0</v>
      </c>
      <c r="S145" s="55">
        <f t="shared" si="53"/>
        <v>3141705</v>
      </c>
      <c r="T145" s="47"/>
      <c r="U145" s="123"/>
      <c r="V145" s="45"/>
      <c r="W145" s="34"/>
      <c r="X145" s="5"/>
      <c r="Y145" s="5"/>
      <c r="Z145" s="5"/>
      <c r="AA145" s="4"/>
      <c r="AB145" s="4"/>
      <c r="AC145" s="4"/>
      <c r="AD145" s="4"/>
      <c r="AE145" s="4"/>
    </row>
    <row r="146" spans="1:31" s="44" customFormat="1" ht="23.25" customHeight="1">
      <c r="A146" s="46">
        <v>22</v>
      </c>
      <c r="B146" s="163" t="s">
        <v>126</v>
      </c>
      <c r="C146" s="102" t="str">
        <f t="shared" si="54"/>
        <v>Nguyễn Văn Bé Hai</v>
      </c>
      <c r="D146" s="135" t="str">
        <f t="shared" si="39"/>
        <v>Công nhân</v>
      </c>
      <c r="E146" s="103">
        <f t="shared" si="40"/>
        <v>3237000</v>
      </c>
      <c r="F146" s="108">
        <f>VLOOKUP(B146,'CC - 06'!$B$93:$AS$154,36,0)</f>
        <v>26</v>
      </c>
      <c r="G146" s="243">
        <f t="shared" si="50"/>
        <v>3366480</v>
      </c>
      <c r="H146" s="108">
        <f>(VLOOKUP(B146,'CC - 06'!$B$93:$AS$154,37,0)+VLOOKUP(B146,'CC - 06'!$B$93:$AS$154,38,0))</f>
        <v>0</v>
      </c>
      <c r="I146" s="243">
        <f t="shared" si="42"/>
        <v>0</v>
      </c>
      <c r="J146" s="109">
        <f t="shared" si="51"/>
        <v>26</v>
      </c>
      <c r="K146" s="47">
        <f t="shared" si="52"/>
        <v>3366480</v>
      </c>
      <c r="L146" s="103">
        <f t="shared" si="43"/>
        <v>390000</v>
      </c>
      <c r="M146" s="49">
        <f t="shared" si="44"/>
        <v>3756480</v>
      </c>
      <c r="N146" s="48">
        <f t="shared" si="45"/>
        <v>258960</v>
      </c>
      <c r="O146" s="48">
        <f t="shared" si="46"/>
        <v>48555</v>
      </c>
      <c r="P146" s="48">
        <f t="shared" si="47"/>
        <v>32370</v>
      </c>
      <c r="Q146" s="47">
        <f t="shared" si="48"/>
        <v>3416595</v>
      </c>
      <c r="R146" s="47">
        <f t="shared" si="49"/>
        <v>0</v>
      </c>
      <c r="S146" s="55">
        <f t="shared" si="53"/>
        <v>3416595</v>
      </c>
      <c r="T146" s="47"/>
      <c r="U146" s="123"/>
      <c r="V146" s="45"/>
      <c r="W146" s="34"/>
      <c r="X146" s="5"/>
      <c r="Y146" s="5"/>
      <c r="Z146" s="5"/>
      <c r="AA146" s="4"/>
      <c r="AB146" s="4"/>
      <c r="AC146" s="4"/>
      <c r="AD146" s="4"/>
      <c r="AE146" s="4"/>
    </row>
    <row r="147" spans="1:31" s="44" customFormat="1" ht="23.25" customHeight="1">
      <c r="A147" s="46">
        <v>23</v>
      </c>
      <c r="B147" s="163" t="s">
        <v>127</v>
      </c>
      <c r="C147" s="102" t="str">
        <f t="shared" si="54"/>
        <v>Thạch Tiền</v>
      </c>
      <c r="D147" s="135" t="str">
        <f t="shared" si="39"/>
        <v>Công nhân</v>
      </c>
      <c r="E147" s="103">
        <f t="shared" si="40"/>
        <v>2943000</v>
      </c>
      <c r="F147" s="108">
        <f>VLOOKUP(B147,'CC - 06'!$B$93:$AS$154,36,0)</f>
        <v>26</v>
      </c>
      <c r="G147" s="243">
        <f t="shared" si="50"/>
        <v>3060720</v>
      </c>
      <c r="H147" s="108">
        <f>(VLOOKUP(B147,'CC - 06'!$B$93:$AS$154,37,0)+VLOOKUP(B147,'CC - 06'!$B$93:$AS$154,38,0))</f>
        <v>0</v>
      </c>
      <c r="I147" s="243">
        <f t="shared" si="42"/>
        <v>0</v>
      </c>
      <c r="J147" s="109">
        <f t="shared" si="51"/>
        <v>26</v>
      </c>
      <c r="K147" s="47">
        <f t="shared" si="52"/>
        <v>3060720</v>
      </c>
      <c r="L147" s="103">
        <f t="shared" si="43"/>
        <v>390000</v>
      </c>
      <c r="M147" s="49">
        <f t="shared" si="44"/>
        <v>3450720</v>
      </c>
      <c r="N147" s="48">
        <f t="shared" si="45"/>
        <v>235440</v>
      </c>
      <c r="O147" s="48">
        <f t="shared" si="46"/>
        <v>44145</v>
      </c>
      <c r="P147" s="48">
        <f t="shared" si="47"/>
        <v>29430</v>
      </c>
      <c r="Q147" s="47">
        <f t="shared" si="48"/>
        <v>3141705</v>
      </c>
      <c r="R147" s="47">
        <f t="shared" si="49"/>
        <v>0</v>
      </c>
      <c r="S147" s="55">
        <f t="shared" si="53"/>
        <v>3141705</v>
      </c>
      <c r="T147" s="47"/>
      <c r="U147" s="123"/>
      <c r="V147" s="45"/>
      <c r="W147" s="34"/>
      <c r="X147" s="5"/>
      <c r="Y147" s="5"/>
      <c r="Z147" s="5"/>
      <c r="AA147" s="4"/>
      <c r="AB147" s="4"/>
      <c r="AC147" s="4"/>
      <c r="AD147" s="4"/>
      <c r="AE147" s="4"/>
    </row>
    <row r="148" spans="1:31" s="44" customFormat="1" ht="23.25" customHeight="1">
      <c r="A148" s="46">
        <v>24</v>
      </c>
      <c r="B148" s="163" t="s">
        <v>128</v>
      </c>
      <c r="C148" s="102" t="str">
        <f t="shared" si="38"/>
        <v>Hứa Hậu</v>
      </c>
      <c r="D148" s="135" t="str">
        <f t="shared" si="39"/>
        <v>Công nhân</v>
      </c>
      <c r="E148" s="103">
        <f t="shared" si="40"/>
        <v>2943000</v>
      </c>
      <c r="F148" s="108">
        <f>VLOOKUP(B148,'CC - 06'!$B$93:$AS$154,36,0)</f>
        <v>26</v>
      </c>
      <c r="G148" s="243">
        <f t="shared" si="50"/>
        <v>3060720</v>
      </c>
      <c r="H148" s="108">
        <f>(VLOOKUP(B148,'CC - 06'!$B$93:$AS$154,37,0)+VLOOKUP(B148,'CC - 06'!$B$93:$AS$154,38,0))</f>
        <v>0</v>
      </c>
      <c r="I148" s="243">
        <f t="shared" si="42"/>
        <v>0</v>
      </c>
      <c r="J148" s="109">
        <f t="shared" si="51"/>
        <v>26</v>
      </c>
      <c r="K148" s="47">
        <f t="shared" si="52"/>
        <v>3060720</v>
      </c>
      <c r="L148" s="103">
        <f t="shared" si="43"/>
        <v>390000</v>
      </c>
      <c r="M148" s="49">
        <f t="shared" si="44"/>
        <v>3450720</v>
      </c>
      <c r="N148" s="48">
        <f t="shared" si="45"/>
        <v>235440</v>
      </c>
      <c r="O148" s="48">
        <f t="shared" si="46"/>
        <v>44145</v>
      </c>
      <c r="P148" s="48">
        <f t="shared" si="47"/>
        <v>29430</v>
      </c>
      <c r="Q148" s="47">
        <f t="shared" si="48"/>
        <v>3141705</v>
      </c>
      <c r="R148" s="47">
        <f t="shared" si="49"/>
        <v>0</v>
      </c>
      <c r="S148" s="55">
        <f t="shared" si="53"/>
        <v>3141705</v>
      </c>
      <c r="T148" s="47"/>
      <c r="U148" s="123"/>
      <c r="V148" s="45"/>
      <c r="W148" s="34"/>
      <c r="X148" s="5"/>
      <c r="Y148" s="5"/>
      <c r="Z148" s="5"/>
      <c r="AA148" s="4"/>
      <c r="AB148" s="4"/>
      <c r="AC148" s="4"/>
      <c r="AD148" s="4"/>
      <c r="AE148" s="4"/>
    </row>
    <row r="149" spans="1:31" s="44" customFormat="1" ht="23.25" customHeight="1">
      <c r="A149" s="46">
        <v>25</v>
      </c>
      <c r="B149" s="163" t="s">
        <v>129</v>
      </c>
      <c r="C149" s="102" t="str">
        <f t="shared" ref="C149:C153" si="55">VLOOKUP(B149,DS,2,0)</f>
        <v>Sơn Pép</v>
      </c>
      <c r="D149" s="135" t="str">
        <f t="shared" ref="D149:D153" si="56">VLOOKUP(B149,DS,3,0)</f>
        <v>Công nhân</v>
      </c>
      <c r="E149" s="103">
        <f t="shared" ref="E149:E153" si="57">VLOOKUP(B149,DS,4,0)</f>
        <v>2943000</v>
      </c>
      <c r="F149" s="108">
        <f>VLOOKUP(B149,'CC - 06'!$B$93:$AS$154,36,0)</f>
        <v>26</v>
      </c>
      <c r="G149" s="243">
        <f t="shared" si="50"/>
        <v>3060720</v>
      </c>
      <c r="H149" s="108">
        <f>(VLOOKUP(B149,'CC - 06'!$B$93:$AS$154,37,0)+VLOOKUP(B149,'CC - 06'!$B$93:$AS$154,38,0))</f>
        <v>0</v>
      </c>
      <c r="I149" s="243">
        <f t="shared" ref="I149:I153" si="58">ROUND(E149/$U$2*H149,0)</f>
        <v>0</v>
      </c>
      <c r="J149" s="109">
        <f t="shared" ref="J149:J153" si="59">F149+H149</f>
        <v>26</v>
      </c>
      <c r="K149" s="47">
        <f t="shared" si="52"/>
        <v>3060720</v>
      </c>
      <c r="L149" s="103">
        <f t="shared" ref="L149:L153" si="60">+F149*15000</f>
        <v>390000</v>
      </c>
      <c r="M149" s="49">
        <f t="shared" ref="M149:M153" si="61">K149+L149</f>
        <v>3450720</v>
      </c>
      <c r="N149" s="48">
        <f t="shared" si="45"/>
        <v>235440</v>
      </c>
      <c r="O149" s="48">
        <f t="shared" si="46"/>
        <v>44145</v>
      </c>
      <c r="P149" s="48">
        <f t="shared" si="47"/>
        <v>29430</v>
      </c>
      <c r="Q149" s="47">
        <f t="shared" ref="Q149:Q153" si="62">M149-SUM(N149:P149)</f>
        <v>3141705</v>
      </c>
      <c r="R149" s="47">
        <f t="shared" ref="R149:R153" si="63">VLOOKUP(B149,DS,23,0)</f>
        <v>0</v>
      </c>
      <c r="S149" s="55">
        <f t="shared" ref="S149:S153" si="64">Q149-R149</f>
        <v>3141705</v>
      </c>
      <c r="T149" s="47"/>
      <c r="U149" s="123"/>
      <c r="V149" s="45"/>
      <c r="W149" s="34"/>
      <c r="X149" s="5"/>
      <c r="Y149" s="5"/>
      <c r="Z149" s="5"/>
      <c r="AA149" s="4"/>
      <c r="AB149" s="4"/>
      <c r="AC149" s="4"/>
      <c r="AD149" s="4"/>
      <c r="AE149" s="4"/>
    </row>
    <row r="150" spans="1:31" s="44" customFormat="1" ht="23.25" customHeight="1">
      <c r="A150" s="46">
        <v>26</v>
      </c>
      <c r="B150" s="163" t="s">
        <v>131</v>
      </c>
      <c r="C150" s="102" t="str">
        <f t="shared" si="55"/>
        <v>Sơn Lét</v>
      </c>
      <c r="D150" s="135" t="str">
        <f t="shared" si="56"/>
        <v>Công nhân</v>
      </c>
      <c r="E150" s="103">
        <f t="shared" si="57"/>
        <v>2943000</v>
      </c>
      <c r="F150" s="108">
        <f>VLOOKUP(B150,'CC - 06'!$B$93:$AS$154,36,0)</f>
        <v>26</v>
      </c>
      <c r="G150" s="243">
        <f t="shared" si="50"/>
        <v>3060720</v>
      </c>
      <c r="H150" s="108">
        <f>(VLOOKUP(B150,'CC - 06'!$B$93:$AS$154,37,0)+VLOOKUP(B150,'CC - 06'!$B$93:$AS$154,38,0))</f>
        <v>0</v>
      </c>
      <c r="I150" s="243">
        <f t="shared" si="58"/>
        <v>0</v>
      </c>
      <c r="J150" s="109">
        <f t="shared" si="59"/>
        <v>26</v>
      </c>
      <c r="K150" s="47">
        <f t="shared" si="52"/>
        <v>3060720</v>
      </c>
      <c r="L150" s="103">
        <f t="shared" si="60"/>
        <v>390000</v>
      </c>
      <c r="M150" s="49">
        <f t="shared" si="61"/>
        <v>3450720</v>
      </c>
      <c r="N150" s="48">
        <f t="shared" si="45"/>
        <v>235440</v>
      </c>
      <c r="O150" s="48">
        <f t="shared" si="46"/>
        <v>44145</v>
      </c>
      <c r="P150" s="48">
        <f t="shared" si="47"/>
        <v>29430</v>
      </c>
      <c r="Q150" s="47">
        <f t="shared" si="62"/>
        <v>3141705</v>
      </c>
      <c r="R150" s="47">
        <f t="shared" si="63"/>
        <v>0</v>
      </c>
      <c r="S150" s="55">
        <f t="shared" si="64"/>
        <v>3141705</v>
      </c>
      <c r="T150" s="47"/>
      <c r="U150" s="123"/>
      <c r="V150" s="45"/>
      <c r="W150" s="34"/>
      <c r="X150" s="5"/>
      <c r="Y150" s="5"/>
      <c r="Z150" s="5"/>
      <c r="AA150" s="4"/>
      <c r="AB150" s="4"/>
      <c r="AC150" s="4"/>
      <c r="AD150" s="4"/>
      <c r="AE150" s="4"/>
    </row>
    <row r="151" spans="1:31" s="44" customFormat="1" ht="23.25" customHeight="1">
      <c r="A151" s="46">
        <v>27</v>
      </c>
      <c r="B151" s="163" t="s">
        <v>132</v>
      </c>
      <c r="C151" s="102" t="str">
        <f t="shared" si="55"/>
        <v>Trần Nhiên</v>
      </c>
      <c r="D151" s="135" t="str">
        <f t="shared" si="56"/>
        <v>Công nhân</v>
      </c>
      <c r="E151" s="103">
        <f t="shared" si="57"/>
        <v>2943000</v>
      </c>
      <c r="F151" s="108">
        <f>VLOOKUP(B151,'CC - 06'!$B$93:$AS$154,36,0)</f>
        <v>26</v>
      </c>
      <c r="G151" s="243">
        <f t="shared" si="50"/>
        <v>3060720</v>
      </c>
      <c r="H151" s="108">
        <f>(VLOOKUP(B151,'CC - 06'!$B$93:$AS$154,37,0)+VLOOKUP(B151,'CC - 06'!$B$93:$AS$154,38,0))</f>
        <v>0</v>
      </c>
      <c r="I151" s="243">
        <f t="shared" si="58"/>
        <v>0</v>
      </c>
      <c r="J151" s="109">
        <f t="shared" si="59"/>
        <v>26</v>
      </c>
      <c r="K151" s="47">
        <f t="shared" si="52"/>
        <v>3060720</v>
      </c>
      <c r="L151" s="103">
        <f t="shared" si="60"/>
        <v>390000</v>
      </c>
      <c r="M151" s="49">
        <f t="shared" si="61"/>
        <v>3450720</v>
      </c>
      <c r="N151" s="48">
        <f t="shared" si="45"/>
        <v>235440</v>
      </c>
      <c r="O151" s="48">
        <f t="shared" si="46"/>
        <v>44145</v>
      </c>
      <c r="P151" s="48">
        <f t="shared" si="47"/>
        <v>29430</v>
      </c>
      <c r="Q151" s="47">
        <f t="shared" si="62"/>
        <v>3141705</v>
      </c>
      <c r="R151" s="47">
        <f t="shared" si="63"/>
        <v>0</v>
      </c>
      <c r="S151" s="55">
        <f t="shared" si="64"/>
        <v>3141705</v>
      </c>
      <c r="T151" s="47"/>
      <c r="U151" s="123"/>
      <c r="V151" s="45"/>
      <c r="W151" s="34"/>
      <c r="X151" s="5"/>
      <c r="Y151" s="5"/>
      <c r="Z151" s="5"/>
      <c r="AA151" s="4"/>
      <c r="AB151" s="4"/>
      <c r="AC151" s="4"/>
      <c r="AD151" s="4"/>
      <c r="AE151" s="4"/>
    </row>
    <row r="152" spans="1:31" s="44" customFormat="1" ht="23.25" customHeight="1">
      <c r="A152" s="46">
        <v>28</v>
      </c>
      <c r="B152" s="163" t="s">
        <v>133</v>
      </c>
      <c r="C152" s="102" t="str">
        <f t="shared" si="55"/>
        <v>Thạch Giang</v>
      </c>
      <c r="D152" s="135" t="str">
        <f t="shared" si="56"/>
        <v>Công nhân</v>
      </c>
      <c r="E152" s="103">
        <f t="shared" si="57"/>
        <v>2943000</v>
      </c>
      <c r="F152" s="108">
        <f>VLOOKUP(B152,'CC - 06'!$B$93:$AS$154,36,0)</f>
        <v>26</v>
      </c>
      <c r="G152" s="243">
        <f t="shared" si="50"/>
        <v>3060720</v>
      </c>
      <c r="H152" s="108">
        <f>(VLOOKUP(B152,'CC - 06'!$B$93:$AS$154,37,0)+VLOOKUP(B152,'CC - 06'!$B$93:$AS$154,38,0))</f>
        <v>0</v>
      </c>
      <c r="I152" s="243">
        <f t="shared" si="58"/>
        <v>0</v>
      </c>
      <c r="J152" s="109">
        <f t="shared" si="59"/>
        <v>26</v>
      </c>
      <c r="K152" s="47">
        <f t="shared" si="52"/>
        <v>3060720</v>
      </c>
      <c r="L152" s="103">
        <f t="shared" si="60"/>
        <v>390000</v>
      </c>
      <c r="M152" s="49">
        <f t="shared" si="61"/>
        <v>3450720</v>
      </c>
      <c r="N152" s="48">
        <f t="shared" si="45"/>
        <v>235440</v>
      </c>
      <c r="O152" s="48">
        <f t="shared" si="46"/>
        <v>44145</v>
      </c>
      <c r="P152" s="48">
        <f t="shared" si="47"/>
        <v>29430</v>
      </c>
      <c r="Q152" s="47">
        <f t="shared" si="62"/>
        <v>3141705</v>
      </c>
      <c r="R152" s="47">
        <f t="shared" si="63"/>
        <v>0</v>
      </c>
      <c r="S152" s="55">
        <f t="shared" si="64"/>
        <v>3141705</v>
      </c>
      <c r="T152" s="47"/>
      <c r="U152" s="123"/>
      <c r="V152" s="45"/>
      <c r="W152" s="34"/>
      <c r="X152" s="5"/>
      <c r="Y152" s="5"/>
      <c r="Z152" s="5"/>
      <c r="AA152" s="4"/>
      <c r="AB152" s="4"/>
      <c r="AC152" s="4"/>
      <c r="AD152" s="4"/>
      <c r="AE152" s="4"/>
    </row>
    <row r="153" spans="1:31" s="44" customFormat="1" ht="23.25" customHeight="1">
      <c r="A153" s="46">
        <v>29</v>
      </c>
      <c r="B153" s="163" t="s">
        <v>134</v>
      </c>
      <c r="C153" s="102" t="str">
        <f t="shared" si="55"/>
        <v>Thạch Quyền</v>
      </c>
      <c r="D153" s="135" t="str">
        <f t="shared" si="56"/>
        <v>Công nhân</v>
      </c>
      <c r="E153" s="103">
        <f t="shared" si="57"/>
        <v>2943000</v>
      </c>
      <c r="F153" s="108">
        <f>VLOOKUP(B153,'CC - 06'!$B$93:$AS$154,36,0)</f>
        <v>26</v>
      </c>
      <c r="G153" s="243">
        <f t="shared" si="50"/>
        <v>3060720</v>
      </c>
      <c r="H153" s="108">
        <f>(VLOOKUP(B153,'CC - 06'!$B$93:$AS$154,37,0)+VLOOKUP(B153,'CC - 06'!$B$93:$AS$154,38,0))</f>
        <v>0</v>
      </c>
      <c r="I153" s="243">
        <f t="shared" si="58"/>
        <v>0</v>
      </c>
      <c r="J153" s="109">
        <f t="shared" si="59"/>
        <v>26</v>
      </c>
      <c r="K153" s="47">
        <f t="shared" si="52"/>
        <v>3060720</v>
      </c>
      <c r="L153" s="103">
        <f t="shared" si="60"/>
        <v>390000</v>
      </c>
      <c r="M153" s="49">
        <f t="shared" si="61"/>
        <v>3450720</v>
      </c>
      <c r="N153" s="48">
        <f t="shared" si="45"/>
        <v>235440</v>
      </c>
      <c r="O153" s="48">
        <f t="shared" si="46"/>
        <v>44145</v>
      </c>
      <c r="P153" s="48">
        <f t="shared" si="47"/>
        <v>29430</v>
      </c>
      <c r="Q153" s="47">
        <f t="shared" si="62"/>
        <v>3141705</v>
      </c>
      <c r="R153" s="47">
        <f t="shared" si="63"/>
        <v>0</v>
      </c>
      <c r="S153" s="55">
        <f t="shared" si="64"/>
        <v>3141705</v>
      </c>
      <c r="T153" s="47"/>
      <c r="U153" s="123"/>
      <c r="V153" s="45"/>
      <c r="W153" s="34"/>
      <c r="X153" s="5"/>
      <c r="Y153" s="5"/>
      <c r="Z153" s="5"/>
      <c r="AA153" s="4"/>
      <c r="AB153" s="4"/>
      <c r="AC153" s="4"/>
      <c r="AD153" s="4"/>
      <c r="AE153" s="4"/>
    </row>
    <row r="154" spans="1:31" s="44" customFormat="1" ht="23.25" customHeight="1">
      <c r="A154" s="46">
        <v>30</v>
      </c>
      <c r="B154" s="163" t="s">
        <v>135</v>
      </c>
      <c r="C154" s="102" t="str">
        <f t="shared" ref="C154:C155" si="65">VLOOKUP(B154,DS,2,0)</f>
        <v>Lâm Lin</v>
      </c>
      <c r="D154" s="135" t="str">
        <f t="shared" ref="D154:D155" si="66">VLOOKUP(B154,DS,3,0)</f>
        <v>Công nhân</v>
      </c>
      <c r="E154" s="103">
        <f t="shared" ref="E154:E155" si="67">VLOOKUP(B154,DS,4,0)</f>
        <v>2943000</v>
      </c>
      <c r="F154" s="108">
        <f>VLOOKUP(B154,'CC - 06'!$B$93:$AS$154,36,0)</f>
        <v>26</v>
      </c>
      <c r="G154" s="243">
        <f t="shared" si="50"/>
        <v>3060720</v>
      </c>
      <c r="H154" s="108">
        <f>(VLOOKUP(B154,'CC - 06'!$B$93:$AS$154,37,0)+VLOOKUP(B154,'CC - 06'!$B$93:$AS$154,38,0))</f>
        <v>0</v>
      </c>
      <c r="I154" s="243">
        <f t="shared" ref="I154:I155" si="68">ROUND(E154/$U$2*H154,0)</f>
        <v>0</v>
      </c>
      <c r="J154" s="109">
        <f t="shared" ref="J154:J155" si="69">F154+H154</f>
        <v>26</v>
      </c>
      <c r="K154" s="47">
        <f t="shared" si="52"/>
        <v>3060720</v>
      </c>
      <c r="L154" s="103">
        <f t="shared" ref="L154:L155" si="70">+F154*15000</f>
        <v>390000</v>
      </c>
      <c r="M154" s="49">
        <f t="shared" ref="M154:M155" si="71">K154+L154</f>
        <v>3450720</v>
      </c>
      <c r="N154" s="48">
        <f t="shared" si="45"/>
        <v>235440</v>
      </c>
      <c r="O154" s="48">
        <f t="shared" si="46"/>
        <v>44145</v>
      </c>
      <c r="P154" s="48">
        <f t="shared" si="47"/>
        <v>29430</v>
      </c>
      <c r="Q154" s="47">
        <f t="shared" ref="Q154:Q155" si="72">M154-SUM(N154:P154)</f>
        <v>3141705</v>
      </c>
      <c r="R154" s="47">
        <f t="shared" ref="R154:R155" si="73">VLOOKUP(B154,DS,23,0)</f>
        <v>0</v>
      </c>
      <c r="S154" s="55">
        <f t="shared" ref="S154:S155" si="74">Q154-R154</f>
        <v>3141705</v>
      </c>
      <c r="T154" s="47"/>
      <c r="U154" s="123"/>
      <c r="V154" s="45"/>
      <c r="W154" s="34"/>
      <c r="X154" s="5"/>
      <c r="Y154" s="5"/>
      <c r="Z154" s="5"/>
      <c r="AA154" s="4"/>
      <c r="AB154" s="4"/>
      <c r="AC154" s="4"/>
      <c r="AD154" s="4"/>
      <c r="AE154" s="4"/>
    </row>
    <row r="155" spans="1:31" s="44" customFormat="1" ht="23.25" customHeight="1">
      <c r="A155" s="46">
        <v>31</v>
      </c>
      <c r="B155" s="163" t="s">
        <v>136</v>
      </c>
      <c r="C155" s="102" t="str">
        <f t="shared" si="65"/>
        <v>Lâm Chanh Đa Ra</v>
      </c>
      <c r="D155" s="135" t="str">
        <f t="shared" si="66"/>
        <v>Công nhân</v>
      </c>
      <c r="E155" s="103">
        <f t="shared" si="67"/>
        <v>2943000</v>
      </c>
      <c r="F155" s="108">
        <f>VLOOKUP(B155,'CC - 06'!$B$93:$AS$154,36,0)</f>
        <v>26</v>
      </c>
      <c r="G155" s="243">
        <f t="shared" si="50"/>
        <v>3060720</v>
      </c>
      <c r="H155" s="108">
        <f>(VLOOKUP(B155,'CC - 06'!$B$93:$AS$154,37,0)+VLOOKUP(B155,'CC - 06'!$B$93:$AS$154,38,0))</f>
        <v>0</v>
      </c>
      <c r="I155" s="243">
        <f t="shared" si="68"/>
        <v>0</v>
      </c>
      <c r="J155" s="109">
        <f t="shared" si="69"/>
        <v>26</v>
      </c>
      <c r="K155" s="47">
        <f t="shared" si="52"/>
        <v>3060720</v>
      </c>
      <c r="L155" s="103">
        <f t="shared" si="70"/>
        <v>390000</v>
      </c>
      <c r="M155" s="49">
        <f t="shared" si="71"/>
        <v>3450720</v>
      </c>
      <c r="N155" s="48">
        <f t="shared" si="45"/>
        <v>235440</v>
      </c>
      <c r="O155" s="48">
        <f t="shared" si="46"/>
        <v>44145</v>
      </c>
      <c r="P155" s="48">
        <f t="shared" si="47"/>
        <v>29430</v>
      </c>
      <c r="Q155" s="47">
        <f t="shared" si="72"/>
        <v>3141705</v>
      </c>
      <c r="R155" s="47">
        <f t="shared" si="73"/>
        <v>0</v>
      </c>
      <c r="S155" s="55">
        <f t="shared" si="74"/>
        <v>3141705</v>
      </c>
      <c r="T155" s="47"/>
      <c r="U155" s="123"/>
      <c r="V155" s="45"/>
      <c r="W155" s="34"/>
      <c r="X155" s="5"/>
      <c r="Y155" s="5"/>
      <c r="Z155" s="5"/>
      <c r="AA155" s="4"/>
      <c r="AB155" s="4"/>
      <c r="AC155" s="4"/>
      <c r="AD155" s="4"/>
      <c r="AE155" s="4"/>
    </row>
    <row r="156" spans="1:31" s="44" customFormat="1" ht="21" customHeight="1">
      <c r="A156" s="50"/>
      <c r="B156" s="302"/>
      <c r="C156" s="51"/>
      <c r="D156" s="3"/>
      <c r="E156" s="52"/>
      <c r="F156" s="52"/>
      <c r="G156" s="52"/>
      <c r="H156" s="52"/>
      <c r="I156" s="52"/>
      <c r="J156" s="53"/>
      <c r="K156" s="52"/>
      <c r="L156" s="52"/>
      <c r="M156" s="54"/>
      <c r="N156" s="52"/>
      <c r="O156" s="52"/>
      <c r="P156" s="52"/>
      <c r="Q156" s="47">
        <f t="shared" si="48"/>
        <v>0</v>
      </c>
      <c r="R156" s="47"/>
      <c r="S156" s="55">
        <f>Q156-R156</f>
        <v>0</v>
      </c>
      <c r="T156" s="47"/>
      <c r="U156" s="123"/>
      <c r="V156" s="45"/>
      <c r="W156" s="45"/>
      <c r="X156" s="45"/>
      <c r="Y156" s="45"/>
      <c r="Z156" s="45"/>
    </row>
    <row r="157" spans="1:31" s="40" customFormat="1" ht="21" customHeight="1">
      <c r="A157" s="422" t="s">
        <v>26</v>
      </c>
      <c r="B157" s="423"/>
      <c r="C157" s="423"/>
      <c r="D157" s="423"/>
      <c r="E157" s="32">
        <f>SUM(E125:E156)</f>
        <v>91821000</v>
      </c>
      <c r="F157" s="32"/>
      <c r="G157" s="32">
        <f>SUM(G125:G156)</f>
        <v>95493840</v>
      </c>
      <c r="H157" s="32"/>
      <c r="I157" s="32">
        <f>SUM(I125:I156)</f>
        <v>0</v>
      </c>
      <c r="J157" s="32"/>
      <c r="K157" s="32">
        <f>SUM(K125:K156)</f>
        <v>95493840</v>
      </c>
      <c r="L157" s="32">
        <f>SUM(L125:L156)</f>
        <v>12090000</v>
      </c>
      <c r="M157" s="32">
        <f>SUM(M125:M156)</f>
        <v>107583840</v>
      </c>
      <c r="N157" s="32">
        <f>SUM(N125:N156)</f>
        <v>7345680</v>
      </c>
      <c r="O157" s="32">
        <f>SUM(O125:O156)</f>
        <v>1377315</v>
      </c>
      <c r="P157" s="32">
        <f>SUM(P125:P156)</f>
        <v>918210</v>
      </c>
      <c r="Q157" s="32">
        <f>SUM(Q125:Q156)</f>
        <v>97942635</v>
      </c>
      <c r="R157" s="32">
        <f>SUM(R125:R156)</f>
        <v>0</v>
      </c>
      <c r="S157" s="32">
        <f>SUM(S125:S156)</f>
        <v>97942635</v>
      </c>
      <c r="T157" s="32"/>
      <c r="U157" s="123"/>
      <c r="V157" s="41"/>
      <c r="W157" s="41"/>
      <c r="X157" s="41"/>
      <c r="Y157" s="41"/>
      <c r="Z157" s="41"/>
    </row>
    <row r="158" spans="1:31" ht="11.25" customHeight="1">
      <c r="A158" s="10"/>
      <c r="B158" s="38"/>
      <c r="C158" s="11"/>
      <c r="D158" s="136"/>
      <c r="E158" s="110"/>
      <c r="F158" s="11"/>
      <c r="G158" s="11"/>
      <c r="H158" s="11"/>
      <c r="I158" s="11"/>
      <c r="K158" s="11"/>
      <c r="L158" s="11"/>
      <c r="M158" s="121"/>
      <c r="N158" s="11"/>
      <c r="O158" s="11"/>
      <c r="P158" s="11"/>
      <c r="Q158" s="11"/>
      <c r="R158" s="11"/>
      <c r="S158" s="11"/>
      <c r="T158" s="11"/>
      <c r="U158" s="123"/>
    </row>
    <row r="159" spans="1:31" s="44" customFormat="1" ht="11.25" customHeight="1">
      <c r="A159" s="91"/>
      <c r="B159" s="155"/>
      <c r="C159" s="91"/>
      <c r="D159" s="155"/>
      <c r="E159" s="156"/>
      <c r="F159" s="91"/>
      <c r="G159" s="91"/>
      <c r="H159" s="91"/>
      <c r="I159" s="91"/>
      <c r="J159" s="157"/>
      <c r="K159" s="156"/>
      <c r="L159" s="91"/>
      <c r="M159" s="91"/>
      <c r="N159" s="91"/>
      <c r="O159" s="91"/>
      <c r="P159" s="91"/>
      <c r="Q159" s="91"/>
      <c r="R159" s="91"/>
      <c r="S159" s="127" t="str">
        <f>$S$17</f>
        <v>Long An, ngày  30   tháng   06   năm 2015</v>
      </c>
      <c r="T159" s="91"/>
      <c r="U159" s="158"/>
      <c r="V159" s="45"/>
      <c r="W159" s="45"/>
      <c r="X159" s="45"/>
      <c r="Y159" s="45"/>
      <c r="Z159" s="45"/>
    </row>
    <row r="160" spans="1:31" s="44" customFormat="1" ht="14.25" customHeight="1">
      <c r="A160" s="35"/>
      <c r="B160" s="158"/>
      <c r="C160" s="35" t="s">
        <v>63</v>
      </c>
      <c r="D160" s="159"/>
      <c r="E160" s="92"/>
      <c r="F160" s="158"/>
      <c r="G160" s="92"/>
      <c r="H160" s="92"/>
      <c r="I160" s="92"/>
      <c r="J160" s="160"/>
      <c r="K160" s="45"/>
      <c r="L160" s="303"/>
      <c r="M160" s="288"/>
      <c r="N160" s="26"/>
      <c r="O160" s="26"/>
      <c r="P160" s="26"/>
      <c r="Q160" s="26"/>
      <c r="S160" s="26" t="s">
        <v>23</v>
      </c>
      <c r="T160" s="158"/>
      <c r="U160" s="158"/>
      <c r="V160" s="45"/>
      <c r="W160" s="45"/>
      <c r="X160" s="45"/>
      <c r="Y160" s="45"/>
      <c r="Z160" s="45"/>
    </row>
    <row r="161" spans="1:21" ht="12">
      <c r="A161" s="10"/>
      <c r="B161" s="38"/>
      <c r="C161" s="20"/>
      <c r="E161" s="17"/>
      <c r="F161" s="16"/>
      <c r="G161" s="17"/>
      <c r="H161" s="17"/>
      <c r="I161" s="17"/>
      <c r="K161" s="8"/>
      <c r="L161" s="20"/>
      <c r="M161" s="6"/>
      <c r="N161" s="15"/>
      <c r="O161" s="15"/>
      <c r="P161" s="15"/>
      <c r="Q161" s="15"/>
      <c r="S161" s="15"/>
      <c r="T161" s="16"/>
      <c r="U161" s="123"/>
    </row>
    <row r="162" spans="1:21">
      <c r="M162" s="6"/>
    </row>
    <row r="163" spans="1:21">
      <c r="M163" s="6"/>
    </row>
    <row r="164" spans="1:21">
      <c r="M164" s="6"/>
    </row>
    <row r="165" spans="1:21">
      <c r="M165" s="6"/>
    </row>
    <row r="166" spans="1:21">
      <c r="M166" s="6"/>
    </row>
    <row r="167" spans="1:21">
      <c r="M167" s="6"/>
    </row>
    <row r="168" spans="1:21">
      <c r="M168" s="6"/>
    </row>
    <row r="169" spans="1:21">
      <c r="M169" s="6"/>
    </row>
    <row r="170" spans="1:21">
      <c r="M170" s="6"/>
    </row>
    <row r="171" spans="1:21">
      <c r="M171" s="6"/>
    </row>
    <row r="172" spans="1:21">
      <c r="M172" s="6"/>
    </row>
    <row r="173" spans="1:21">
      <c r="M173" s="6"/>
    </row>
    <row r="174" spans="1:21">
      <c r="M174" s="6"/>
    </row>
    <row r="175" spans="1:21">
      <c r="M175" s="6"/>
    </row>
    <row r="176" spans="1:2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sheetData>
  <protectedRanges>
    <protectedRange password="CC78" sqref="V14:IK15 A22 L14 C6:D8 B18:C18 V6:W9 A14:A19 B14:B17 B19 J14:J15 A21:B21 V22:IK22 Q6:T8 V24:IK54 L15:T15 E22:K22 E6:I7 W10:W13 D15:I15 A80:A115 N6:P7 L6 F80:IK109 L65 L18 J7:K8 L8 L63 M22:T22 A24:A57 N14:S14 W55:IK57 V55:V63 F110:T115 W110:IK115 U110:V121 A162:IK65550 C24:T57 C80:E115 A10:B13 Q10:S13 AF6:IK13 K10:K15 B22:B115" name="Range1"/>
    <protectedRange password="CC78" sqref="F8:G8" name="Range1_4"/>
    <protectedRange password="CC78" sqref="V18:IK19 S18:T19 N18:Q19 E18:I19" name="Range1_1_1"/>
    <protectedRange password="CC78" sqref="Q23 C23 N23 V23:IK23 L23 T23 E23:I23" name="Range1_3_1"/>
    <protectedRange password="CC78" sqref="U1 V4:V5 W1:IK5 Q5:T5 N2:S4 T4:U4 B2:M5 B1:C1 X6:AE13 U5:U63" name="Range1_2"/>
    <protectedRange password="CC78" sqref="V10:V13" name="Range1_1"/>
    <protectedRange password="CC78" sqref="S23" name="Range1_3_1_1"/>
    <protectedRange password="CC78" sqref="A1:A4" name="Range1_2_1_1"/>
    <protectedRange password="CC78" sqref="V1:V3" name="Range1_2_1"/>
    <protectedRange password="CC78" sqref="H8:I8" name="Range1_4_1"/>
    <protectedRange password="CC78" sqref="U2:U3" name="Range1_2_2_1"/>
    <protectedRange password="CC78" sqref="V74:IK75 L74 C63:D65 B78:C78 V64:W66 A74:A79 B74:B77 B79 N63:P64 Q63:T65 L75:T75 E63:I64 D75:J75 J74 W67:W73 J64:K65 L78 N74:S74 W63 AF63:IK73 Q67:S73 A67:B73 K67:K75" name="Range1_3"/>
    <protectedRange password="CC78" sqref="F65:G65" name="Range1_4_2"/>
    <protectedRange password="CC78" sqref="V78:IK79 N78:Q79 S78:T79 E78:I79" name="Range1_1_1_1"/>
    <protectedRange password="CC78" sqref="R59:S61 W58:IK62 N62:T62 N58:Q61 T61 B58:M62 X63:AE73 U64:U79" name="Range1_2_2"/>
    <protectedRange password="CC78" sqref="V67:V73" name="Range1_1_2"/>
    <protectedRange password="CC78" sqref="A58:A61 A116:A119" name="Range1_2_1_1_1"/>
    <protectedRange password="CC78" sqref="H65:I65" name="Range1_4_1_1"/>
    <protectedRange password="CC78" sqref="V156:IK157 L156 C121:D123 B160:C160 V122:W124 A156:A161 B156:B159 B161 J156:J157 Q121:T123 N121:P122 E121:I122 W125:W155 D157:I157 J122:K123 L160 L157:T157 N156:P156 W121 Q125:S156 A125:B155 AF121:IK155 K125:K157" name="Range1_5"/>
    <protectedRange password="CC78" sqref="F123:G123" name="Range1_4_3"/>
    <protectedRange password="CC78" sqref="V160:IK161 N160:Q161 S160:T161 E160:I161" name="Range1_1_1_2"/>
    <protectedRange password="CC78" sqref="R117:S119 Q116:Q119 W116:IK120 Q120:T120 T119 B116:P120 X121:AE155 U122:U161" name="Range1_2_3"/>
    <protectedRange password="CC78" sqref="V125:V155" name="Range1_1_3"/>
    <protectedRange password="CC78" sqref="H123:I123" name="Range1_4_1_2"/>
    <protectedRange password="CC78" sqref="L123 L121" name="Range1_3_2"/>
    <protectedRange password="CC78" sqref="D1:Q1" name="Range1_2_4"/>
    <protectedRange password="CC78" sqref="N5:P5" name="Range1_2_5"/>
  </protectedRanges>
  <autoFilter ref="A8:AE10"/>
  <mergeCells count="69">
    <mergeCell ref="M121:M123"/>
    <mergeCell ref="N121:P121"/>
    <mergeCell ref="Q121:Q123"/>
    <mergeCell ref="A157:D157"/>
    <mergeCell ref="F122:G122"/>
    <mergeCell ref="H122:I122"/>
    <mergeCell ref="J122:J123"/>
    <mergeCell ref="K122:K123"/>
    <mergeCell ref="R121:R123"/>
    <mergeCell ref="S121:S123"/>
    <mergeCell ref="T121:T123"/>
    <mergeCell ref="P122:P123"/>
    <mergeCell ref="A75:D75"/>
    <mergeCell ref="D116:Q116"/>
    <mergeCell ref="R116:T116"/>
    <mergeCell ref="A121:A123"/>
    <mergeCell ref="B121:B123"/>
    <mergeCell ref="C121:C123"/>
    <mergeCell ref="D121:D123"/>
    <mergeCell ref="E121:E123"/>
    <mergeCell ref="F121:K121"/>
    <mergeCell ref="L121:L123"/>
    <mergeCell ref="N122:N123"/>
    <mergeCell ref="O122:O123"/>
    <mergeCell ref="S63:S65"/>
    <mergeCell ref="T63:T65"/>
    <mergeCell ref="F64:G64"/>
    <mergeCell ref="H64:I64"/>
    <mergeCell ref="J64:J65"/>
    <mergeCell ref="K64:K65"/>
    <mergeCell ref="N64:N65"/>
    <mergeCell ref="O64:O65"/>
    <mergeCell ref="P64:P65"/>
    <mergeCell ref="F63:K63"/>
    <mergeCell ref="L63:L65"/>
    <mergeCell ref="M63:M65"/>
    <mergeCell ref="N63:P63"/>
    <mergeCell ref="Q63:Q65"/>
    <mergeCell ref="R63:R65"/>
    <mergeCell ref="O7:O8"/>
    <mergeCell ref="P7:P8"/>
    <mergeCell ref="A15:D15"/>
    <mergeCell ref="D58:Q58"/>
    <mergeCell ref="R58:T58"/>
    <mergeCell ref="F7:G7"/>
    <mergeCell ref="H7:I7"/>
    <mergeCell ref="J7:J8"/>
    <mergeCell ref="K7:K8"/>
    <mergeCell ref="A63:A65"/>
    <mergeCell ref="B63:B65"/>
    <mergeCell ref="C63:C65"/>
    <mergeCell ref="D63:D65"/>
    <mergeCell ref="E63:E65"/>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13.xml><?xml version="1.0" encoding="utf-8"?>
<worksheet xmlns="http://schemas.openxmlformats.org/spreadsheetml/2006/main" xmlns:r="http://schemas.openxmlformats.org/officeDocument/2006/relationships">
  <sheetPr>
    <tabColor rgb="FFC00000"/>
  </sheetPr>
  <dimension ref="A1:CM171"/>
  <sheetViews>
    <sheetView zoomScaleNormal="115" workbookViewId="0">
      <pane xSplit="3" ySplit="6" topLeftCell="D7" activePane="bottomRight" state="frozen"/>
      <selection activeCell="S150" sqref="S150"/>
      <selection pane="topRight" activeCell="S150" sqref="S150"/>
      <selection pane="bottomLeft" activeCell="S150" sqref="S150"/>
      <selection pane="bottomRight" activeCell="F93" sqref="F93:AJ154"/>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09"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07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7</v>
      </c>
      <c r="D4" s="74"/>
      <c r="E4" s="75">
        <v>42186</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42186</v>
      </c>
      <c r="G5" s="137">
        <f t="shared" ref="G5:AJ5" si="0">F5+1</f>
        <v>42187</v>
      </c>
      <c r="H5" s="137">
        <f t="shared" si="0"/>
        <v>42188</v>
      </c>
      <c r="I5" s="137">
        <f t="shared" si="0"/>
        <v>42189</v>
      </c>
      <c r="J5" s="137">
        <f t="shared" si="0"/>
        <v>42190</v>
      </c>
      <c r="K5" s="137">
        <f t="shared" si="0"/>
        <v>42191</v>
      </c>
      <c r="L5" s="137">
        <f t="shared" si="0"/>
        <v>42192</v>
      </c>
      <c r="M5" s="137">
        <f t="shared" si="0"/>
        <v>42193</v>
      </c>
      <c r="N5" s="137">
        <f t="shared" si="0"/>
        <v>42194</v>
      </c>
      <c r="O5" s="137">
        <f t="shared" si="0"/>
        <v>42195</v>
      </c>
      <c r="P5" s="137">
        <f t="shared" si="0"/>
        <v>42196</v>
      </c>
      <c r="Q5" s="137">
        <f t="shared" si="0"/>
        <v>42197</v>
      </c>
      <c r="R5" s="137">
        <f t="shared" si="0"/>
        <v>42198</v>
      </c>
      <c r="S5" s="137">
        <f t="shared" si="0"/>
        <v>42199</v>
      </c>
      <c r="T5" s="137">
        <f t="shared" si="0"/>
        <v>42200</v>
      </c>
      <c r="U5" s="137">
        <f t="shared" si="0"/>
        <v>42201</v>
      </c>
      <c r="V5" s="137">
        <f t="shared" si="0"/>
        <v>42202</v>
      </c>
      <c r="W5" s="137">
        <f t="shared" si="0"/>
        <v>42203</v>
      </c>
      <c r="X5" s="137">
        <f t="shared" si="0"/>
        <v>42204</v>
      </c>
      <c r="Y5" s="137">
        <f t="shared" si="0"/>
        <v>42205</v>
      </c>
      <c r="Z5" s="137">
        <f t="shared" si="0"/>
        <v>42206</v>
      </c>
      <c r="AA5" s="137">
        <f t="shared" si="0"/>
        <v>42207</v>
      </c>
      <c r="AB5" s="137">
        <f t="shared" si="0"/>
        <v>42208</v>
      </c>
      <c r="AC5" s="137">
        <f t="shared" si="0"/>
        <v>42209</v>
      </c>
      <c r="AD5" s="137">
        <f t="shared" si="0"/>
        <v>42210</v>
      </c>
      <c r="AE5" s="137">
        <f t="shared" si="0"/>
        <v>42211</v>
      </c>
      <c r="AF5" s="137">
        <f t="shared" si="0"/>
        <v>42212</v>
      </c>
      <c r="AG5" s="137">
        <f t="shared" si="0"/>
        <v>42213</v>
      </c>
      <c r="AH5" s="137">
        <f>AG5+1</f>
        <v>42214</v>
      </c>
      <c r="AI5" s="137">
        <f t="shared" si="0"/>
        <v>42215</v>
      </c>
      <c r="AJ5" s="137">
        <f t="shared" si="0"/>
        <v>42216</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T.Tư</v>
      </c>
      <c r="G6" s="138" t="str">
        <f t="shared" ref="G6:AJ6" si="1">CHOOSE(WEEKDAY(G5),"C.Nhật","T.Hai","T.Ba","T.Tư","T.Năm","T.Sáu","T.Bảy")</f>
        <v>T.Năm</v>
      </c>
      <c r="H6" s="138" t="str">
        <f t="shared" si="1"/>
        <v>T.Sáu</v>
      </c>
      <c r="I6" s="138" t="str">
        <f t="shared" si="1"/>
        <v>T.Bảy</v>
      </c>
      <c r="J6" s="138" t="str">
        <f t="shared" si="1"/>
        <v>C.Nhật</v>
      </c>
      <c r="K6" s="138" t="str">
        <f t="shared" si="1"/>
        <v>T.Hai</v>
      </c>
      <c r="L6" s="138" t="str">
        <f t="shared" si="1"/>
        <v>T.Ba</v>
      </c>
      <c r="M6" s="138" t="str">
        <f t="shared" si="1"/>
        <v>T.Tư</v>
      </c>
      <c r="N6" s="138" t="str">
        <f t="shared" si="1"/>
        <v>T.Năm</v>
      </c>
      <c r="O6" s="138" t="str">
        <f t="shared" si="1"/>
        <v>T.Sáu</v>
      </c>
      <c r="P6" s="138" t="str">
        <f t="shared" si="1"/>
        <v>T.Bảy</v>
      </c>
      <c r="Q6" s="138" t="str">
        <f t="shared" si="1"/>
        <v>C.Nhật</v>
      </c>
      <c r="R6" s="138" t="str">
        <f t="shared" si="1"/>
        <v>T.Hai</v>
      </c>
      <c r="S6" s="138" t="str">
        <f t="shared" si="1"/>
        <v>T.Ba</v>
      </c>
      <c r="T6" s="138" t="str">
        <f t="shared" si="1"/>
        <v>T.Tư</v>
      </c>
      <c r="U6" s="138" t="str">
        <f t="shared" si="1"/>
        <v>T.Năm</v>
      </c>
      <c r="V6" s="138" t="str">
        <f t="shared" si="1"/>
        <v>T.Sáu</v>
      </c>
      <c r="W6" s="138" t="str">
        <f t="shared" si="1"/>
        <v>T.Bảy</v>
      </c>
      <c r="X6" s="138" t="str">
        <f t="shared" si="1"/>
        <v>C.Nhật</v>
      </c>
      <c r="Y6" s="138" t="str">
        <f t="shared" si="1"/>
        <v>T.Hai</v>
      </c>
      <c r="Z6" s="138" t="str">
        <f t="shared" si="1"/>
        <v>T.Ba</v>
      </c>
      <c r="AA6" s="138" t="str">
        <f t="shared" si="1"/>
        <v>T.Tư</v>
      </c>
      <c r="AB6" s="138" t="str">
        <f t="shared" si="1"/>
        <v>T.Năm</v>
      </c>
      <c r="AC6" s="138" t="str">
        <f t="shared" si="1"/>
        <v>T.Sáu</v>
      </c>
      <c r="AD6" s="138" t="str">
        <f t="shared" si="1"/>
        <v>T.Bảy</v>
      </c>
      <c r="AE6" s="138" t="str">
        <f t="shared" si="1"/>
        <v>C.Nhật</v>
      </c>
      <c r="AF6" s="138" t="str">
        <f t="shared" si="1"/>
        <v>T.Hai</v>
      </c>
      <c r="AG6" s="138" t="str">
        <f t="shared" si="1"/>
        <v>T.Ba</v>
      </c>
      <c r="AH6" s="138" t="str">
        <f t="shared" si="1"/>
        <v>T.Tư</v>
      </c>
      <c r="AI6" s="138" t="str">
        <f t="shared" si="1"/>
        <v>T.Năm</v>
      </c>
      <c r="AJ6" s="138" t="str">
        <f t="shared" si="1"/>
        <v>T.Sáu</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297"/>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193">
        <v>8</v>
      </c>
      <c r="G8" s="193">
        <v>8</v>
      </c>
      <c r="H8" s="193">
        <v>8</v>
      </c>
      <c r="I8" s="193">
        <v>8</v>
      </c>
      <c r="J8" s="193"/>
      <c r="K8" s="193">
        <v>8</v>
      </c>
      <c r="L8" s="193">
        <v>8</v>
      </c>
      <c r="M8" s="193">
        <v>8</v>
      </c>
      <c r="N8" s="193">
        <v>8</v>
      </c>
      <c r="O8" s="193">
        <v>8</v>
      </c>
      <c r="P8" s="193">
        <v>8</v>
      </c>
      <c r="Q8" s="193"/>
      <c r="R8" s="193">
        <v>8</v>
      </c>
      <c r="S8" s="193">
        <v>8</v>
      </c>
      <c r="T8" s="193">
        <v>8</v>
      </c>
      <c r="U8" s="193">
        <v>8</v>
      </c>
      <c r="V8" s="193">
        <v>8</v>
      </c>
      <c r="W8" s="193">
        <v>8</v>
      </c>
      <c r="X8" s="193"/>
      <c r="Y8" s="193">
        <v>8</v>
      </c>
      <c r="Z8" s="193">
        <v>8</v>
      </c>
      <c r="AA8" s="193">
        <v>8</v>
      </c>
      <c r="AB8" s="193">
        <v>8</v>
      </c>
      <c r="AC8" s="193">
        <v>8</v>
      </c>
      <c r="AD8" s="193">
        <v>8</v>
      </c>
      <c r="AE8" s="193"/>
      <c r="AF8" s="193">
        <v>8</v>
      </c>
      <c r="AG8" s="193">
        <v>8</v>
      </c>
      <c r="AH8" s="193">
        <v>8</v>
      </c>
      <c r="AI8" s="193">
        <v>8</v>
      </c>
      <c r="AJ8" s="193">
        <v>8</v>
      </c>
      <c r="AK8" s="378">
        <f>((SUM(F8:AJ8))/8)-(SUMIF($F$6:$AJ$6,"C.Nhật",F8:AJ8)/8)</f>
        <v>27</v>
      </c>
      <c r="AL8" s="378">
        <f>SUM(F9:AJ9)/8*1.5</f>
        <v>0</v>
      </c>
      <c r="AM8" s="380">
        <f>SUMIF($F$6:$AJ$6,"C.Nhật",$F8:$AJ9)/8*2</f>
        <v>0</v>
      </c>
      <c r="AN8" s="382">
        <f>SUM(AK8:AM9)</f>
        <v>27</v>
      </c>
      <c r="AO8" s="384">
        <v>0</v>
      </c>
      <c r="AP8" s="382"/>
      <c r="AQ8" s="382"/>
      <c r="AR8" s="382"/>
      <c r="AS8" s="396"/>
      <c r="AT8" s="297"/>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194"/>
      <c r="G9" s="194"/>
      <c r="H9" s="194"/>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379"/>
      <c r="AL9" s="379"/>
      <c r="AM9" s="381"/>
      <c r="AN9" s="383"/>
      <c r="AO9" s="385"/>
      <c r="AP9" s="383"/>
      <c r="AQ9" s="383"/>
      <c r="AR9" s="383"/>
      <c r="AS9" s="397"/>
      <c r="AT9" s="297"/>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193">
        <v>8</v>
      </c>
      <c r="G10" s="193">
        <v>8</v>
      </c>
      <c r="H10" s="193">
        <v>8</v>
      </c>
      <c r="I10" s="193">
        <v>8</v>
      </c>
      <c r="J10" s="193"/>
      <c r="K10" s="193">
        <v>8</v>
      </c>
      <c r="L10" s="193">
        <v>8</v>
      </c>
      <c r="M10" s="193">
        <v>8</v>
      </c>
      <c r="N10" s="193">
        <v>8</v>
      </c>
      <c r="O10" s="193">
        <v>8</v>
      </c>
      <c r="P10" s="193">
        <v>8</v>
      </c>
      <c r="Q10" s="193"/>
      <c r="R10" s="193">
        <v>8</v>
      </c>
      <c r="S10" s="193">
        <v>8</v>
      </c>
      <c r="T10" s="193">
        <v>8</v>
      </c>
      <c r="U10" s="193">
        <v>8</v>
      </c>
      <c r="V10" s="193">
        <v>8</v>
      </c>
      <c r="W10" s="193">
        <v>8</v>
      </c>
      <c r="X10" s="193"/>
      <c r="Y10" s="193">
        <v>8</v>
      </c>
      <c r="Z10" s="193">
        <v>8</v>
      </c>
      <c r="AA10" s="193">
        <v>8</v>
      </c>
      <c r="AB10" s="193">
        <v>8</v>
      </c>
      <c r="AC10" s="193">
        <v>8</v>
      </c>
      <c r="AD10" s="193">
        <v>8</v>
      </c>
      <c r="AE10" s="193"/>
      <c r="AF10" s="193">
        <v>8</v>
      </c>
      <c r="AG10" s="193">
        <v>8</v>
      </c>
      <c r="AH10" s="193">
        <v>8</v>
      </c>
      <c r="AI10" s="193">
        <v>8</v>
      </c>
      <c r="AJ10" s="193">
        <v>8</v>
      </c>
      <c r="AK10" s="378">
        <f>((SUM(F10:AJ10))/8)-(SUMIF($F$6:$AJ$6,"C.Nhật",F10:AJ10)/8)</f>
        <v>27</v>
      </c>
      <c r="AL10" s="378">
        <f t="shared" ref="AL10" si="2">SUM(F11:AJ11)/8*1.5</f>
        <v>0</v>
      </c>
      <c r="AM10" s="380">
        <f t="shared" ref="AM10" si="3">SUMIF($F$6:$AJ$6,"C.Nhật",$F10:$AJ11)/8*2</f>
        <v>0</v>
      </c>
      <c r="AN10" s="382">
        <f t="shared" ref="AN10" si="4">SUM(AK10:AM11)</f>
        <v>27</v>
      </c>
      <c r="AO10" s="384">
        <v>0</v>
      </c>
      <c r="AP10" s="382"/>
      <c r="AQ10" s="382"/>
      <c r="AR10" s="382"/>
      <c r="AS10" s="396" t="s">
        <v>177</v>
      </c>
      <c r="AT10" s="297"/>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194"/>
      <c r="G11" s="194"/>
      <c r="H11" s="194"/>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379"/>
      <c r="AL11" s="379"/>
      <c r="AM11" s="381"/>
      <c r="AN11" s="383"/>
      <c r="AO11" s="385"/>
      <c r="AP11" s="383"/>
      <c r="AQ11" s="383"/>
      <c r="AR11" s="383"/>
      <c r="AS11" s="397"/>
      <c r="AT11" s="297"/>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A10+1</f>
        <v>3</v>
      </c>
      <c r="B12" s="386" t="s">
        <v>70</v>
      </c>
      <c r="C12" s="374" t="str">
        <f>VLOOKUP(B12,DS,2,0)</f>
        <v>Nguyễn Thị Thiết</v>
      </c>
      <c r="D12" s="376" t="str">
        <f>VLOOKUP(B12,DS,3,0)</f>
        <v>KCS</v>
      </c>
      <c r="E12" s="79" t="s">
        <v>33</v>
      </c>
      <c r="F12" s="193">
        <v>8</v>
      </c>
      <c r="G12" s="193">
        <v>8</v>
      </c>
      <c r="H12" s="193">
        <v>8</v>
      </c>
      <c r="I12" s="193">
        <v>8</v>
      </c>
      <c r="J12" s="193"/>
      <c r="K12" s="193">
        <v>8</v>
      </c>
      <c r="L12" s="193">
        <v>8</v>
      </c>
      <c r="M12" s="193">
        <v>8</v>
      </c>
      <c r="N12" s="193">
        <v>8</v>
      </c>
      <c r="O12" s="193">
        <v>8</v>
      </c>
      <c r="P12" s="193">
        <v>8</v>
      </c>
      <c r="Q12" s="193"/>
      <c r="R12" s="193">
        <v>8</v>
      </c>
      <c r="S12" s="193">
        <v>8</v>
      </c>
      <c r="T12" s="193">
        <v>8</v>
      </c>
      <c r="U12" s="193">
        <v>8</v>
      </c>
      <c r="V12" s="193">
        <v>8</v>
      </c>
      <c r="W12" s="193">
        <v>8</v>
      </c>
      <c r="X12" s="193"/>
      <c r="Y12" s="193">
        <v>8</v>
      </c>
      <c r="Z12" s="193">
        <v>8</v>
      </c>
      <c r="AA12" s="193">
        <v>8</v>
      </c>
      <c r="AB12" s="193">
        <v>8</v>
      </c>
      <c r="AC12" s="193">
        <v>8</v>
      </c>
      <c r="AD12" s="193">
        <v>8</v>
      </c>
      <c r="AE12" s="193"/>
      <c r="AF12" s="193">
        <v>8</v>
      </c>
      <c r="AG12" s="193">
        <v>8</v>
      </c>
      <c r="AH12" s="193">
        <v>8</v>
      </c>
      <c r="AI12" s="193">
        <v>8</v>
      </c>
      <c r="AJ12" s="193">
        <v>8</v>
      </c>
      <c r="AK12" s="378">
        <f t="shared" ref="AK12" si="5">((SUM(F12:AJ12))/8)-(SUMIF($F$6:$AJ$6,"C.Nhật",F12:AJ12)/8)</f>
        <v>27</v>
      </c>
      <c r="AL12" s="378">
        <f t="shared" ref="AL12" si="6">SUM(F13:AJ13)/8*1.5</f>
        <v>0</v>
      </c>
      <c r="AM12" s="380">
        <f t="shared" ref="AM12" si="7">SUMIF($F$6:$AJ$6,"C.Nhật",$F12:$AJ13)/8*2</f>
        <v>0</v>
      </c>
      <c r="AN12" s="382">
        <f t="shared" ref="AN12" si="8">SUM(AK12:AM13)</f>
        <v>27</v>
      </c>
      <c r="AO12" s="384">
        <v>0</v>
      </c>
      <c r="AP12" s="382"/>
      <c r="AQ12" s="382"/>
      <c r="AR12" s="382"/>
      <c r="AS12" s="396"/>
      <c r="AT12" s="32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379"/>
      <c r="AL13" s="379"/>
      <c r="AM13" s="381"/>
      <c r="AN13" s="383"/>
      <c r="AO13" s="385"/>
      <c r="AP13" s="383"/>
      <c r="AQ13" s="383"/>
      <c r="AR13" s="383"/>
      <c r="AS13" s="397"/>
      <c r="AT13" s="32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83" customFormat="1" ht="12.75">
      <c r="A14" s="19"/>
      <c r="B14" s="84"/>
      <c r="C14" s="4"/>
      <c r="D14" s="132"/>
      <c r="E14" s="4"/>
      <c r="F14" s="88"/>
      <c r="G14" s="88"/>
      <c r="H14" s="85"/>
      <c r="I14" s="85"/>
      <c r="J14" s="140"/>
      <c r="K14" s="88"/>
      <c r="L14" s="85"/>
      <c r="M14" s="88"/>
      <c r="N14" s="88"/>
      <c r="O14" s="88"/>
      <c r="P14" s="88"/>
      <c r="Q14" s="85"/>
      <c r="R14" s="88"/>
      <c r="S14" s="88"/>
      <c r="T14" s="140"/>
      <c r="U14" s="88"/>
      <c r="V14" s="88"/>
      <c r="W14" s="88"/>
      <c r="X14" s="84"/>
      <c r="Y14" s="88"/>
      <c r="Z14" s="88"/>
      <c r="AA14" s="88"/>
      <c r="AB14" s="88"/>
      <c r="AC14" s="88"/>
      <c r="AD14" s="85"/>
      <c r="AE14" s="88"/>
      <c r="AF14" s="88"/>
      <c r="AG14" s="88"/>
      <c r="AH14" s="88"/>
      <c r="AI14" s="88"/>
      <c r="AJ14" s="88"/>
      <c r="AK14" s="4"/>
      <c r="AL14" s="4"/>
      <c r="AM14" s="117"/>
      <c r="AN14" s="87"/>
      <c r="AO14" s="87"/>
      <c r="AP14" s="87"/>
      <c r="AQ14" s="87"/>
      <c r="AR14" s="87"/>
      <c r="AS14" s="4"/>
      <c r="AT14" s="123"/>
    </row>
    <row r="15" spans="1:91" s="83" customFormat="1" ht="12.75">
      <c r="A15" s="19"/>
      <c r="B15" s="84"/>
      <c r="C15" s="19" t="s">
        <v>14</v>
      </c>
      <c r="D15" s="132"/>
      <c r="E15" s="4"/>
      <c r="F15" s="88"/>
      <c r="G15" s="88"/>
      <c r="H15" s="85"/>
      <c r="I15" s="85"/>
      <c r="J15" s="140"/>
      <c r="K15" s="88"/>
      <c r="L15" s="85"/>
      <c r="M15" s="88"/>
      <c r="N15" s="88"/>
      <c r="O15" s="88"/>
      <c r="P15" s="88"/>
      <c r="Q15" s="85"/>
      <c r="R15" s="88"/>
      <c r="S15" s="88"/>
      <c r="T15" s="140"/>
      <c r="U15" s="88"/>
      <c r="V15" s="88"/>
      <c r="W15" s="88"/>
      <c r="X15" s="84"/>
      <c r="Y15" s="88"/>
      <c r="Z15" s="88"/>
      <c r="AA15" s="88"/>
      <c r="AB15" s="88"/>
      <c r="AC15" s="88"/>
      <c r="AD15" s="85"/>
      <c r="AE15" s="88"/>
      <c r="AF15" s="88"/>
      <c r="AG15" s="88"/>
      <c r="AH15" s="88"/>
      <c r="AI15" s="88"/>
      <c r="AJ15" s="88"/>
      <c r="AK15" s="4"/>
      <c r="AL15" s="4"/>
      <c r="AM15" s="117"/>
      <c r="AN15" s="87"/>
      <c r="AO15" s="87"/>
      <c r="AP15" s="87"/>
      <c r="AQ15" s="87"/>
      <c r="AR15" s="87"/>
      <c r="AS15" s="4"/>
      <c r="AT15" s="123"/>
    </row>
    <row r="16" spans="1:91" s="83" customFormat="1" ht="12.75">
      <c r="A16" s="16"/>
      <c r="B16" s="16"/>
      <c r="C16" s="4"/>
      <c r="D16" s="132"/>
      <c r="E16" s="4"/>
      <c r="F16" s="88"/>
      <c r="G16" s="88"/>
      <c r="H16" s="141"/>
      <c r="I16" s="141"/>
      <c r="J16" s="141"/>
      <c r="K16" s="88"/>
      <c r="L16" s="141"/>
      <c r="M16" s="88"/>
      <c r="N16" s="88"/>
      <c r="O16" s="88"/>
      <c r="P16" s="88"/>
      <c r="Q16" s="88"/>
      <c r="R16" s="88"/>
      <c r="S16" s="88"/>
      <c r="T16" s="88"/>
      <c r="U16" s="88"/>
      <c r="V16" s="88"/>
      <c r="W16" s="88"/>
      <c r="X16" s="88"/>
      <c r="Y16" s="88"/>
      <c r="Z16" s="88"/>
      <c r="AA16" s="88"/>
      <c r="AB16" s="88"/>
      <c r="AC16" s="88"/>
      <c r="AD16" s="141"/>
      <c r="AE16" s="88"/>
      <c r="AF16" s="88"/>
      <c r="AG16" s="88"/>
      <c r="AH16" s="88"/>
      <c r="AI16" s="88"/>
      <c r="AJ16" s="88"/>
      <c r="AK16" s="4"/>
      <c r="AL16" s="4"/>
      <c r="AM16" s="117"/>
      <c r="AN16" s="89"/>
      <c r="AO16" s="89"/>
      <c r="AP16" s="89"/>
      <c r="AQ16" s="89"/>
      <c r="AR16" s="89"/>
      <c r="AS16" s="4"/>
      <c r="AT16" s="123"/>
    </row>
    <row r="17" spans="1:46" s="86" customFormat="1" ht="15" customHeight="1">
      <c r="A17" s="16"/>
      <c r="B17" s="16"/>
      <c r="C17" s="4"/>
      <c r="D17" s="132"/>
      <c r="E17" s="4"/>
      <c r="F17" s="88"/>
      <c r="G17" s="88"/>
      <c r="H17" s="141"/>
      <c r="I17" s="141"/>
      <c r="J17" s="141"/>
      <c r="K17" s="88"/>
      <c r="L17" s="141"/>
      <c r="M17" s="88"/>
      <c r="N17" s="88"/>
      <c r="O17" s="88"/>
      <c r="P17" s="88"/>
      <c r="Q17" s="88"/>
      <c r="R17" s="88"/>
      <c r="S17" s="88"/>
      <c r="T17" s="88"/>
      <c r="U17" s="88"/>
      <c r="V17" s="88"/>
      <c r="W17" s="88"/>
      <c r="X17" s="88"/>
      <c r="Y17" s="88"/>
      <c r="Z17" s="88"/>
      <c r="AA17" s="88"/>
      <c r="AB17" s="88"/>
      <c r="AC17" s="88"/>
      <c r="AD17" s="141"/>
      <c r="AE17" s="88"/>
      <c r="AF17" s="88"/>
      <c r="AG17" s="88"/>
      <c r="AH17" s="88"/>
      <c r="AI17" s="88"/>
      <c r="AJ17" s="88"/>
      <c r="AK17" s="4"/>
      <c r="AL17" s="4"/>
      <c r="AM17" s="117"/>
      <c r="AN17" s="89"/>
      <c r="AO17" s="89"/>
      <c r="AP17" s="89"/>
      <c r="AQ17" s="89"/>
      <c r="AR17" s="89"/>
      <c r="AS17" s="4"/>
      <c r="AT17" s="4"/>
    </row>
    <row r="18" spans="1:46" s="86" customFormat="1" ht="11.25">
      <c r="A18" s="16"/>
      <c r="B18" s="16"/>
      <c r="C18" s="4"/>
      <c r="D18" s="132"/>
      <c r="E18" s="4"/>
      <c r="F18" s="88"/>
      <c r="G18" s="88"/>
      <c r="H18" s="141"/>
      <c r="I18" s="141"/>
      <c r="J18" s="141"/>
      <c r="K18" s="88"/>
      <c r="L18" s="141"/>
      <c r="M18" s="88"/>
      <c r="N18" s="88"/>
      <c r="O18" s="88"/>
      <c r="P18" s="88"/>
      <c r="Q18" s="88"/>
      <c r="R18" s="88"/>
      <c r="S18" s="88"/>
      <c r="T18" s="88"/>
      <c r="U18" s="88"/>
      <c r="V18" s="88"/>
      <c r="W18" s="88"/>
      <c r="X18" s="88"/>
      <c r="Y18" s="88"/>
      <c r="Z18" s="88"/>
      <c r="AA18" s="88"/>
      <c r="AB18" s="88"/>
      <c r="AC18" s="88"/>
      <c r="AD18" s="141"/>
      <c r="AE18" s="88"/>
      <c r="AF18" s="88"/>
      <c r="AG18" s="88"/>
      <c r="AH18" s="88"/>
      <c r="AI18" s="88"/>
      <c r="AJ18" s="88"/>
      <c r="AK18" s="4"/>
      <c r="AL18" s="4"/>
      <c r="AM18" s="117"/>
      <c r="AN18" s="89"/>
      <c r="AO18" s="89"/>
      <c r="AP18" s="89"/>
      <c r="AQ18" s="89"/>
      <c r="AR18" s="89"/>
      <c r="AS18" s="4"/>
      <c r="AT18" s="4"/>
    </row>
    <row r="19" spans="1:46" s="86" customFormat="1" ht="11.25">
      <c r="A19" s="16"/>
      <c r="B19" s="16"/>
      <c r="C19" s="4"/>
      <c r="D19" s="132"/>
      <c r="E19" s="4"/>
      <c r="F19" s="88"/>
      <c r="G19" s="88"/>
      <c r="H19" s="141"/>
      <c r="I19" s="141"/>
      <c r="J19" s="141"/>
      <c r="K19" s="88"/>
      <c r="L19" s="141"/>
      <c r="M19" s="88"/>
      <c r="N19" s="88"/>
      <c r="O19" s="88"/>
      <c r="P19" s="88"/>
      <c r="Q19" s="88"/>
      <c r="R19" s="88"/>
      <c r="S19" s="88"/>
      <c r="T19" s="88"/>
      <c r="U19" s="88"/>
      <c r="V19" s="88"/>
      <c r="W19" s="88"/>
      <c r="X19" s="88"/>
      <c r="Y19" s="88"/>
      <c r="Z19" s="88"/>
      <c r="AA19" s="88"/>
      <c r="AB19" s="88"/>
      <c r="AC19" s="88"/>
      <c r="AD19" s="141"/>
      <c r="AE19" s="88"/>
      <c r="AF19" s="88"/>
      <c r="AG19" s="88"/>
      <c r="AH19" s="88"/>
      <c r="AI19" s="88"/>
      <c r="AJ19" s="88"/>
      <c r="AK19" s="4"/>
      <c r="AL19" s="4"/>
      <c r="AM19" s="117"/>
      <c r="AN19" s="89"/>
      <c r="AO19" s="89"/>
      <c r="AP19" s="89"/>
      <c r="AQ19" s="89"/>
      <c r="AR19" s="89"/>
      <c r="AS19" s="4"/>
      <c r="AT19" s="4"/>
    </row>
    <row r="20" spans="1:46" s="86" customFormat="1" ht="11.25">
      <c r="A20" s="13"/>
      <c r="B20" s="13"/>
      <c r="C20" s="19"/>
      <c r="D20" s="133"/>
      <c r="E20" s="90"/>
      <c r="F20" s="140"/>
      <c r="G20" s="142"/>
      <c r="H20" s="85"/>
      <c r="I20" s="85"/>
      <c r="J20" s="85"/>
      <c r="K20" s="142"/>
      <c r="L20" s="85"/>
      <c r="M20" s="142"/>
      <c r="N20" s="142"/>
      <c r="O20" s="142"/>
      <c r="P20" s="142"/>
      <c r="Q20" s="85"/>
      <c r="R20" s="140"/>
      <c r="S20" s="142"/>
      <c r="T20" s="142"/>
      <c r="U20" s="85"/>
      <c r="V20" s="142"/>
      <c r="W20" s="142"/>
      <c r="X20" s="85"/>
      <c r="Y20" s="142"/>
      <c r="Z20" s="142"/>
      <c r="AA20" s="142"/>
      <c r="AB20" s="142"/>
      <c r="AC20" s="142"/>
      <c r="AD20" s="85"/>
      <c r="AE20" s="142"/>
      <c r="AF20" s="142"/>
      <c r="AG20" s="142"/>
      <c r="AH20" s="142"/>
      <c r="AI20" s="142"/>
      <c r="AJ20" s="142"/>
      <c r="AK20" s="90"/>
      <c r="AM20" s="118"/>
      <c r="AN20" s="13"/>
      <c r="AO20" s="13"/>
      <c r="AP20" s="13"/>
      <c r="AQ20" s="13"/>
      <c r="AR20" s="13"/>
      <c r="AS20" s="19"/>
      <c r="AT20" s="4"/>
    </row>
    <row r="21" spans="1:46" s="86" customFormat="1" ht="12.75">
      <c r="A21" s="2"/>
      <c r="B21" s="2" t="s">
        <v>0</v>
      </c>
      <c r="C21" s="2"/>
      <c r="D21" s="309"/>
      <c r="E21" s="2"/>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4"/>
      <c r="AI21" s="144"/>
      <c r="AJ21" s="144"/>
      <c r="AK21" s="2"/>
      <c r="AL21" s="2"/>
      <c r="AM21" s="119"/>
      <c r="AN21" s="2"/>
      <c r="AO21" s="2"/>
      <c r="AP21" s="2"/>
      <c r="AQ21" s="2"/>
      <c r="AR21" s="2"/>
      <c r="AS21" s="2"/>
      <c r="AT21" s="4"/>
    </row>
    <row r="22" spans="1:46" s="86" customFormat="1" ht="12.75">
      <c r="A22" s="2"/>
      <c r="B22" s="2"/>
      <c r="C22" s="2" t="s">
        <v>48</v>
      </c>
      <c r="D22" s="309"/>
      <c r="E22" s="2"/>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4"/>
      <c r="AI22" s="144"/>
      <c r="AJ22" s="144"/>
      <c r="AK22" s="2"/>
      <c r="AL22" s="2"/>
      <c r="AM22" s="119"/>
      <c r="AN22" s="2"/>
      <c r="AO22" s="2"/>
      <c r="AP22" s="2"/>
      <c r="AQ22" s="2"/>
      <c r="AR22" s="2"/>
      <c r="AS22" s="2"/>
      <c r="AT22" s="19"/>
    </row>
    <row r="23" spans="1:46" ht="15" customHeight="1">
      <c r="C23" s="2" t="s">
        <v>49</v>
      </c>
    </row>
    <row r="24" spans="1:46" ht="15" customHeight="1">
      <c r="C24" s="2" t="s">
        <v>50</v>
      </c>
    </row>
    <row r="25" spans="1:46" ht="15" customHeight="1">
      <c r="C25" s="2" t="s">
        <v>51</v>
      </c>
    </row>
    <row r="26" spans="1:46" ht="15" customHeight="1">
      <c r="C26" s="2" t="s">
        <v>52</v>
      </c>
    </row>
    <row r="27" spans="1:46" ht="15" customHeight="1">
      <c r="C27" s="2" t="s">
        <v>53</v>
      </c>
    </row>
    <row r="28" spans="1:46" ht="15" customHeight="1">
      <c r="C28" s="2" t="s">
        <v>54</v>
      </c>
    </row>
    <row r="29" spans="1:46" ht="15" customHeight="1">
      <c r="C29" s="2" t="s">
        <v>55</v>
      </c>
    </row>
    <row r="30" spans="1:46" ht="15" customHeight="1">
      <c r="C30" s="2" t="s">
        <v>56</v>
      </c>
    </row>
    <row r="41" spans="1:91" s="171" customFormat="1" ht="20.25">
      <c r="A41" s="161" t="str">
        <f>$A$1</f>
        <v>Công ty TNHH Hải sản An Lạc</v>
      </c>
      <c r="B41" s="165"/>
      <c r="C41" s="165"/>
      <c r="D41" s="166"/>
      <c r="E41" s="165"/>
      <c r="F41" s="166"/>
      <c r="G41" s="166"/>
      <c r="H41" s="166"/>
      <c r="I41" s="166"/>
      <c r="J41" s="166"/>
      <c r="K41" s="167"/>
      <c r="L41" s="167"/>
      <c r="M41" s="167"/>
      <c r="N41" s="167"/>
      <c r="O41" s="167"/>
      <c r="P41" s="167"/>
      <c r="Q41" s="167"/>
      <c r="R41" s="167"/>
      <c r="S41" s="168" t="str">
        <f>S1</f>
        <v>BẢNG CHẤM CÔNG THÁNG 07 NĂM 2015</v>
      </c>
      <c r="T41" s="167"/>
      <c r="U41" s="167"/>
      <c r="V41" s="167"/>
      <c r="W41" s="167"/>
      <c r="X41" s="167"/>
      <c r="Y41" s="167"/>
      <c r="Z41" s="167"/>
      <c r="AA41" s="167"/>
      <c r="AB41" s="167"/>
      <c r="AC41" s="167"/>
      <c r="AD41" s="167"/>
      <c r="AE41" s="167"/>
      <c r="AF41" s="167"/>
      <c r="AG41" s="167"/>
      <c r="AH41" s="167"/>
      <c r="AI41" s="167"/>
      <c r="AJ41" s="167"/>
      <c r="AK41" s="169"/>
      <c r="AL41" s="169"/>
      <c r="AM41" s="390" t="s">
        <v>125</v>
      </c>
      <c r="AN41" s="391"/>
      <c r="AO41" s="391"/>
      <c r="AP41" s="391"/>
      <c r="AQ41" s="391"/>
      <c r="AR41" s="391"/>
      <c r="AS41" s="392"/>
      <c r="AT41" s="170"/>
    </row>
    <row r="42" spans="1:91" s="171" customFormat="1" ht="20.25">
      <c r="A42" s="161" t="str">
        <f>$A$2</f>
        <v>Địa chỉ: Lô A14, đường 4A, KCN Hải Sơn, Đức Hòa, Long An</v>
      </c>
      <c r="B42" s="166"/>
      <c r="C42" s="166"/>
      <c r="D42" s="166"/>
      <c r="E42" s="166"/>
      <c r="F42" s="166"/>
      <c r="G42" s="166"/>
      <c r="H42" s="166"/>
      <c r="I42" s="166"/>
      <c r="J42" s="166"/>
      <c r="K42" s="167"/>
      <c r="L42" s="167"/>
      <c r="M42" s="167"/>
      <c r="N42" s="167"/>
      <c r="O42" s="167"/>
      <c r="P42" s="167"/>
      <c r="Q42" s="167"/>
      <c r="R42" s="167"/>
      <c r="S42" s="167"/>
      <c r="T42" s="167"/>
      <c r="U42" s="167"/>
      <c r="V42" s="167"/>
      <c r="W42" s="167"/>
      <c r="X42" s="167"/>
      <c r="Y42" s="167"/>
      <c r="Z42" s="167"/>
      <c r="AA42" s="167"/>
      <c r="AB42" s="167"/>
      <c r="AC42" s="167"/>
      <c r="AD42" s="167"/>
      <c r="AE42" s="167"/>
      <c r="AF42" s="167"/>
      <c r="AG42" s="167"/>
      <c r="AH42" s="167"/>
      <c r="AI42" s="167"/>
      <c r="AJ42" s="167"/>
      <c r="AK42" s="169"/>
      <c r="AL42" s="169"/>
      <c r="AM42" s="172"/>
      <c r="AN42" s="173"/>
      <c r="AO42" s="173"/>
      <c r="AP42" s="173"/>
      <c r="AQ42" s="173"/>
      <c r="AR42" s="173"/>
      <c r="AS42" s="174"/>
      <c r="AT42" s="174"/>
    </row>
    <row r="43" spans="1:91" s="171" customFormat="1" ht="21" customHeight="1">
      <c r="A43" s="161" t="str">
        <f>$A$3</f>
        <v>MST: 1100878093</v>
      </c>
      <c r="B43" s="175"/>
      <c r="C43" s="175"/>
      <c r="D43" s="176"/>
      <c r="E43" s="176"/>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169"/>
      <c r="AL43" s="169"/>
      <c r="AM43" s="172"/>
      <c r="AN43" s="170"/>
      <c r="AO43" s="170"/>
      <c r="AP43" s="170"/>
      <c r="AQ43" s="170"/>
      <c r="AR43" s="170"/>
      <c r="AS43" s="177"/>
      <c r="AT43" s="177"/>
    </row>
    <row r="44" spans="1:91" s="171" customFormat="1" ht="14.25" customHeight="1">
      <c r="A44" s="178"/>
      <c r="B44" s="178"/>
      <c r="C44" s="179"/>
      <c r="D44" s="180"/>
      <c r="E44" s="181">
        <f>$E$4</f>
        <v>42186</v>
      </c>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3"/>
      <c r="AI44" s="183"/>
      <c r="AJ44" s="183"/>
      <c r="AK44" s="178"/>
      <c r="AL44" s="178"/>
      <c r="AM44" s="184"/>
      <c r="AN44" s="178"/>
      <c r="AO44" s="178"/>
      <c r="AP44" s="178"/>
      <c r="AQ44" s="178"/>
      <c r="AR44" s="178"/>
      <c r="AS44" s="178"/>
      <c r="AT44" s="185"/>
    </row>
    <row r="45" spans="1:91" s="187" customFormat="1" ht="18.75" customHeight="1">
      <c r="A45" s="393" t="s">
        <v>29</v>
      </c>
      <c r="B45" s="393" t="s">
        <v>3</v>
      </c>
      <c r="C45" s="393" t="s">
        <v>1</v>
      </c>
      <c r="D45" s="414" t="s">
        <v>30</v>
      </c>
      <c r="E45" s="393" t="s">
        <v>31</v>
      </c>
      <c r="F45" s="186">
        <f>+E44</f>
        <v>42186</v>
      </c>
      <c r="G45" s="186">
        <f t="shared" ref="G45:AJ45" si="9">F45+1</f>
        <v>42187</v>
      </c>
      <c r="H45" s="186">
        <f t="shared" si="9"/>
        <v>42188</v>
      </c>
      <c r="I45" s="186">
        <f t="shared" si="9"/>
        <v>42189</v>
      </c>
      <c r="J45" s="186">
        <f t="shared" si="9"/>
        <v>42190</v>
      </c>
      <c r="K45" s="186">
        <f t="shared" si="9"/>
        <v>42191</v>
      </c>
      <c r="L45" s="186">
        <f t="shared" si="9"/>
        <v>42192</v>
      </c>
      <c r="M45" s="186">
        <f t="shared" si="9"/>
        <v>42193</v>
      </c>
      <c r="N45" s="186">
        <f t="shared" si="9"/>
        <v>42194</v>
      </c>
      <c r="O45" s="186">
        <f t="shared" si="9"/>
        <v>42195</v>
      </c>
      <c r="P45" s="186">
        <f t="shared" si="9"/>
        <v>42196</v>
      </c>
      <c r="Q45" s="186">
        <f t="shared" si="9"/>
        <v>42197</v>
      </c>
      <c r="R45" s="186">
        <f t="shared" si="9"/>
        <v>42198</v>
      </c>
      <c r="S45" s="186">
        <f t="shared" si="9"/>
        <v>42199</v>
      </c>
      <c r="T45" s="186">
        <f t="shared" si="9"/>
        <v>42200</v>
      </c>
      <c r="U45" s="186">
        <f t="shared" si="9"/>
        <v>42201</v>
      </c>
      <c r="V45" s="186">
        <f t="shared" si="9"/>
        <v>42202</v>
      </c>
      <c r="W45" s="186">
        <f t="shared" si="9"/>
        <v>42203</v>
      </c>
      <c r="X45" s="186">
        <f t="shared" si="9"/>
        <v>42204</v>
      </c>
      <c r="Y45" s="186">
        <f t="shared" si="9"/>
        <v>42205</v>
      </c>
      <c r="Z45" s="186">
        <f t="shared" si="9"/>
        <v>42206</v>
      </c>
      <c r="AA45" s="186">
        <f t="shared" si="9"/>
        <v>42207</v>
      </c>
      <c r="AB45" s="186">
        <f t="shared" si="9"/>
        <v>42208</v>
      </c>
      <c r="AC45" s="186">
        <f t="shared" si="9"/>
        <v>42209</v>
      </c>
      <c r="AD45" s="186">
        <f t="shared" si="9"/>
        <v>42210</v>
      </c>
      <c r="AE45" s="186">
        <f t="shared" si="9"/>
        <v>42211</v>
      </c>
      <c r="AF45" s="186">
        <f t="shared" si="9"/>
        <v>42212</v>
      </c>
      <c r="AG45" s="186">
        <f t="shared" si="9"/>
        <v>42213</v>
      </c>
      <c r="AH45" s="186">
        <f>AG45+1</f>
        <v>42214</v>
      </c>
      <c r="AI45" s="186">
        <f t="shared" si="9"/>
        <v>42215</v>
      </c>
      <c r="AJ45" s="186">
        <f t="shared" si="9"/>
        <v>42216</v>
      </c>
      <c r="AK45" s="416" t="s">
        <v>15</v>
      </c>
      <c r="AL45" s="417"/>
      <c r="AM45" s="418"/>
      <c r="AN45" s="419" t="s">
        <v>47</v>
      </c>
      <c r="AO45" s="419" t="s">
        <v>43</v>
      </c>
      <c r="AP45" s="419" t="s">
        <v>44</v>
      </c>
      <c r="AQ45" s="419" t="s">
        <v>45</v>
      </c>
      <c r="AR45" s="419" t="s">
        <v>46</v>
      </c>
      <c r="AS45" s="414" t="s">
        <v>0</v>
      </c>
      <c r="AT45" s="421"/>
      <c r="AV45" s="171"/>
      <c r="AW45" s="171"/>
      <c r="AX45" s="171"/>
      <c r="AY45" s="171"/>
      <c r="AZ45" s="171"/>
      <c r="BA45" s="171"/>
      <c r="BB45" s="171"/>
      <c r="BC45" s="171"/>
      <c r="BD45" s="171"/>
      <c r="BE45" s="171"/>
      <c r="BF45" s="171"/>
      <c r="BG45" s="171"/>
      <c r="BH45" s="171"/>
      <c r="BI45" s="171"/>
      <c r="BJ45" s="171"/>
      <c r="BK45" s="171"/>
      <c r="BL45" s="171"/>
      <c r="BM45" s="171"/>
      <c r="BN45" s="171"/>
      <c r="BO45" s="171"/>
      <c r="BP45" s="171"/>
      <c r="BQ45" s="171"/>
      <c r="BR45" s="171"/>
      <c r="BS45" s="171"/>
      <c r="BT45" s="171"/>
      <c r="BU45" s="171"/>
      <c r="BV45" s="171"/>
      <c r="BW45" s="171"/>
      <c r="BX45" s="171"/>
      <c r="BY45" s="171"/>
      <c r="BZ45" s="171"/>
      <c r="CA45" s="171"/>
      <c r="CB45" s="171"/>
      <c r="CC45" s="171"/>
      <c r="CD45" s="171"/>
      <c r="CE45" s="171"/>
      <c r="CF45" s="171"/>
      <c r="CG45" s="171"/>
      <c r="CH45" s="171"/>
      <c r="CI45" s="171"/>
      <c r="CJ45" s="171"/>
      <c r="CK45" s="171"/>
      <c r="CL45" s="171"/>
      <c r="CM45" s="171"/>
    </row>
    <row r="46" spans="1:91" s="187" customFormat="1" ht="57.75" customHeight="1">
      <c r="A46" s="394"/>
      <c r="B46" s="394"/>
      <c r="C46" s="394"/>
      <c r="D46" s="394"/>
      <c r="E46" s="415"/>
      <c r="F46" s="188" t="str">
        <f>CHOOSE(WEEKDAY(F45),"C.Nhật","T.Hai","T.Ba","T.Tư","T.Năm","T.Sáu","T.Bảy")</f>
        <v>T.Tư</v>
      </c>
      <c r="G46" s="188" t="str">
        <f t="shared" ref="G46:AJ46" si="10">CHOOSE(WEEKDAY(G45),"C.Nhật","T.Hai","T.Ba","T.Tư","T.Năm","T.Sáu","T.Bảy")</f>
        <v>T.Năm</v>
      </c>
      <c r="H46" s="188" t="str">
        <f t="shared" si="10"/>
        <v>T.Sáu</v>
      </c>
      <c r="I46" s="188" t="str">
        <f t="shared" si="10"/>
        <v>T.Bảy</v>
      </c>
      <c r="J46" s="188" t="str">
        <f t="shared" si="10"/>
        <v>C.Nhật</v>
      </c>
      <c r="K46" s="188" t="str">
        <f t="shared" si="10"/>
        <v>T.Hai</v>
      </c>
      <c r="L46" s="188" t="str">
        <f t="shared" si="10"/>
        <v>T.Ba</v>
      </c>
      <c r="M46" s="188" t="str">
        <f t="shared" si="10"/>
        <v>T.Tư</v>
      </c>
      <c r="N46" s="188" t="str">
        <f t="shared" si="10"/>
        <v>T.Năm</v>
      </c>
      <c r="O46" s="188" t="str">
        <f t="shared" si="10"/>
        <v>T.Sáu</v>
      </c>
      <c r="P46" s="188" t="str">
        <f t="shared" si="10"/>
        <v>T.Bảy</v>
      </c>
      <c r="Q46" s="188" t="str">
        <f t="shared" si="10"/>
        <v>C.Nhật</v>
      </c>
      <c r="R46" s="188" t="str">
        <f t="shared" si="10"/>
        <v>T.Hai</v>
      </c>
      <c r="S46" s="188" t="str">
        <f t="shared" si="10"/>
        <v>T.Ba</v>
      </c>
      <c r="T46" s="188" t="str">
        <f t="shared" si="10"/>
        <v>T.Tư</v>
      </c>
      <c r="U46" s="188" t="str">
        <f t="shared" si="10"/>
        <v>T.Năm</v>
      </c>
      <c r="V46" s="188" t="str">
        <f t="shared" si="10"/>
        <v>T.Sáu</v>
      </c>
      <c r="W46" s="188" t="str">
        <f t="shared" si="10"/>
        <v>T.Bảy</v>
      </c>
      <c r="X46" s="188" t="str">
        <f t="shared" si="10"/>
        <v>C.Nhật</v>
      </c>
      <c r="Y46" s="188" t="str">
        <f t="shared" si="10"/>
        <v>T.Hai</v>
      </c>
      <c r="Z46" s="188" t="str">
        <f t="shared" si="10"/>
        <v>T.Ba</v>
      </c>
      <c r="AA46" s="188" t="str">
        <f t="shared" si="10"/>
        <v>T.Tư</v>
      </c>
      <c r="AB46" s="188" t="str">
        <f t="shared" si="10"/>
        <v>T.Năm</v>
      </c>
      <c r="AC46" s="188" t="str">
        <f t="shared" si="10"/>
        <v>T.Sáu</v>
      </c>
      <c r="AD46" s="188" t="str">
        <f t="shared" si="10"/>
        <v>T.Bảy</v>
      </c>
      <c r="AE46" s="188" t="str">
        <f t="shared" si="10"/>
        <v>C.Nhật</v>
      </c>
      <c r="AF46" s="188" t="str">
        <f t="shared" si="10"/>
        <v>T.Hai</v>
      </c>
      <c r="AG46" s="188" t="str">
        <f t="shared" si="10"/>
        <v>T.Ba</v>
      </c>
      <c r="AH46" s="188" t="str">
        <f t="shared" si="10"/>
        <v>T.Tư</v>
      </c>
      <c r="AI46" s="188" t="str">
        <f t="shared" si="10"/>
        <v>T.Năm</v>
      </c>
      <c r="AJ46" s="188" t="str">
        <f t="shared" si="10"/>
        <v>T.Sáu</v>
      </c>
      <c r="AK46" s="189" t="s">
        <v>16</v>
      </c>
      <c r="AL46" s="189" t="s">
        <v>32</v>
      </c>
      <c r="AM46" s="190" t="s">
        <v>17</v>
      </c>
      <c r="AN46" s="420"/>
      <c r="AO46" s="420"/>
      <c r="AP46" s="420"/>
      <c r="AQ46" s="420"/>
      <c r="AR46" s="420"/>
      <c r="AS46" s="394"/>
      <c r="AT46" s="421"/>
      <c r="AV46" s="171"/>
      <c r="AW46" s="171"/>
      <c r="AX46" s="171"/>
      <c r="AY46" s="171"/>
      <c r="AZ46" s="171"/>
      <c r="BA46" s="171"/>
      <c r="BB46" s="171"/>
      <c r="BC46" s="171"/>
      <c r="BD46" s="171"/>
      <c r="BE46" s="171"/>
      <c r="BF46" s="171"/>
      <c r="BG46" s="171"/>
      <c r="BH46" s="171"/>
      <c r="BI46" s="171"/>
      <c r="BJ46" s="171"/>
      <c r="BK46" s="171"/>
      <c r="BL46" s="171"/>
      <c r="BM46" s="171"/>
      <c r="BN46" s="171"/>
      <c r="BO46" s="171"/>
      <c r="BP46" s="171"/>
      <c r="BQ46" s="171"/>
      <c r="BR46" s="171"/>
      <c r="BS46" s="171"/>
      <c r="BT46" s="171"/>
      <c r="BU46" s="171"/>
      <c r="BV46" s="171"/>
      <c r="BW46" s="171"/>
      <c r="BX46" s="171"/>
      <c r="BY46" s="171"/>
      <c r="BZ46" s="171"/>
      <c r="CA46" s="171"/>
      <c r="CB46" s="171"/>
      <c r="CC46" s="171"/>
      <c r="CD46" s="171"/>
      <c r="CE46" s="171"/>
      <c r="CF46" s="171"/>
      <c r="CG46" s="171"/>
      <c r="CH46" s="171"/>
      <c r="CI46" s="171"/>
      <c r="CJ46" s="171"/>
      <c r="CK46" s="171"/>
      <c r="CL46" s="171"/>
      <c r="CM46" s="171"/>
    </row>
    <row r="47" spans="1:91" s="187" customFormat="1" ht="12.75" customHeight="1">
      <c r="A47" s="191">
        <v>1</v>
      </c>
      <c r="B47" s="191">
        <v>2</v>
      </c>
      <c r="C47" s="191">
        <v>3</v>
      </c>
      <c r="D47" s="191">
        <v>4</v>
      </c>
      <c r="E47" s="191">
        <v>5</v>
      </c>
      <c r="F47" s="191">
        <v>6</v>
      </c>
      <c r="G47" s="191">
        <v>7</v>
      </c>
      <c r="H47" s="191">
        <v>8</v>
      </c>
      <c r="I47" s="191">
        <v>9</v>
      </c>
      <c r="J47" s="191">
        <v>10</v>
      </c>
      <c r="K47" s="191">
        <v>11</v>
      </c>
      <c r="L47" s="191">
        <v>12</v>
      </c>
      <c r="M47" s="191">
        <v>13</v>
      </c>
      <c r="N47" s="191">
        <v>14</v>
      </c>
      <c r="O47" s="191">
        <v>15</v>
      </c>
      <c r="P47" s="191">
        <v>16</v>
      </c>
      <c r="Q47" s="191">
        <v>17</v>
      </c>
      <c r="R47" s="191">
        <v>18</v>
      </c>
      <c r="S47" s="191">
        <v>19</v>
      </c>
      <c r="T47" s="191">
        <v>20</v>
      </c>
      <c r="U47" s="191">
        <v>21</v>
      </c>
      <c r="V47" s="191">
        <v>22</v>
      </c>
      <c r="W47" s="191">
        <v>23</v>
      </c>
      <c r="X47" s="191">
        <v>24</v>
      </c>
      <c r="Y47" s="191">
        <v>25</v>
      </c>
      <c r="Z47" s="191">
        <v>26</v>
      </c>
      <c r="AA47" s="191">
        <v>27</v>
      </c>
      <c r="AB47" s="191">
        <v>28</v>
      </c>
      <c r="AC47" s="191">
        <v>29</v>
      </c>
      <c r="AD47" s="191">
        <v>30</v>
      </c>
      <c r="AE47" s="191">
        <v>31</v>
      </c>
      <c r="AF47" s="191">
        <v>32</v>
      </c>
      <c r="AG47" s="191">
        <v>33</v>
      </c>
      <c r="AH47" s="191">
        <v>34</v>
      </c>
      <c r="AI47" s="191">
        <v>35</v>
      </c>
      <c r="AJ47" s="191">
        <v>36</v>
      </c>
      <c r="AK47" s="191">
        <v>37</v>
      </c>
      <c r="AL47" s="191">
        <v>38</v>
      </c>
      <c r="AM47" s="191">
        <v>39</v>
      </c>
      <c r="AN47" s="191">
        <v>40</v>
      </c>
      <c r="AO47" s="191">
        <v>41</v>
      </c>
      <c r="AP47" s="191">
        <v>42</v>
      </c>
      <c r="AQ47" s="191">
        <v>43</v>
      </c>
      <c r="AR47" s="191">
        <v>44</v>
      </c>
      <c r="AS47" s="191">
        <v>45</v>
      </c>
      <c r="AT47" s="296"/>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18" customHeight="1">
      <c r="A48" s="388">
        <v>1</v>
      </c>
      <c r="B48" s="388" t="s">
        <v>78</v>
      </c>
      <c r="C48" s="374" t="str">
        <f>VLOOKUP(B48,DS,2,0)</f>
        <v>Nguyễn Thiện Duy</v>
      </c>
      <c r="D48" s="376" t="str">
        <f>VLOOKUP(B48,DS,3,0)</f>
        <v>Giám đốc</v>
      </c>
      <c r="E48" s="79" t="s">
        <v>33</v>
      </c>
      <c r="F48" s="193">
        <v>8</v>
      </c>
      <c r="G48" s="193">
        <v>8</v>
      </c>
      <c r="H48" s="193">
        <v>8</v>
      </c>
      <c r="I48" s="193">
        <v>8</v>
      </c>
      <c r="J48" s="193"/>
      <c r="K48" s="193">
        <v>8</v>
      </c>
      <c r="L48" s="193">
        <v>8</v>
      </c>
      <c r="M48" s="193">
        <v>8</v>
      </c>
      <c r="N48" s="193">
        <v>8</v>
      </c>
      <c r="O48" s="193">
        <v>8</v>
      </c>
      <c r="P48" s="193">
        <v>8</v>
      </c>
      <c r="Q48" s="193"/>
      <c r="R48" s="193">
        <v>8</v>
      </c>
      <c r="S48" s="193">
        <v>8</v>
      </c>
      <c r="T48" s="193">
        <v>8</v>
      </c>
      <c r="U48" s="193">
        <v>8</v>
      </c>
      <c r="V48" s="193">
        <v>8</v>
      </c>
      <c r="W48" s="193">
        <v>8</v>
      </c>
      <c r="X48" s="193"/>
      <c r="Y48" s="193">
        <v>8</v>
      </c>
      <c r="Z48" s="193">
        <v>8</v>
      </c>
      <c r="AA48" s="193">
        <v>8</v>
      </c>
      <c r="AB48" s="193">
        <v>8</v>
      </c>
      <c r="AC48" s="193">
        <v>8</v>
      </c>
      <c r="AD48" s="193">
        <v>8</v>
      </c>
      <c r="AE48" s="193"/>
      <c r="AF48" s="193">
        <v>8</v>
      </c>
      <c r="AG48" s="193">
        <v>8</v>
      </c>
      <c r="AH48" s="193">
        <v>8</v>
      </c>
      <c r="AI48" s="193">
        <v>8</v>
      </c>
      <c r="AJ48" s="193">
        <v>8</v>
      </c>
      <c r="AK48" s="378">
        <f>((SUM(F48:AJ48))/8)-(SUMIF($F$6:$AJ$6,"C.Nhật",F48:AJ48)/8)</f>
        <v>27</v>
      </c>
      <c r="AL48" s="378">
        <f>SUM(F49:AJ49)/8*1.5</f>
        <v>0</v>
      </c>
      <c r="AM48" s="380">
        <f>SUMIF($F$6:$AJ$6,"C.Nhật",$F48:$AJ49)/8*2</f>
        <v>0</v>
      </c>
      <c r="AN48" s="382">
        <f t="shared" ref="AN48" si="11">SUM(AK48:AM49)</f>
        <v>27</v>
      </c>
      <c r="AO48" s="404">
        <v>0</v>
      </c>
      <c r="AP48" s="398"/>
      <c r="AQ48" s="398"/>
      <c r="AR48" s="398"/>
      <c r="AS48" s="396"/>
      <c r="AT48" s="296"/>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8" customHeight="1">
      <c r="A49" s="389"/>
      <c r="B49" s="389"/>
      <c r="C49" s="375"/>
      <c r="D49" s="377"/>
      <c r="E49" s="81" t="s">
        <v>32</v>
      </c>
      <c r="F49" s="194"/>
      <c r="G49" s="194"/>
      <c r="H49" s="194"/>
      <c r="I49" s="194"/>
      <c r="J49" s="194"/>
      <c r="K49" s="194"/>
      <c r="L49" s="194"/>
      <c r="M49" s="194"/>
      <c r="N49" s="194"/>
      <c r="O49" s="194"/>
      <c r="P49" s="194"/>
      <c r="Q49" s="194"/>
      <c r="R49" s="194"/>
      <c r="S49" s="194"/>
      <c r="T49" s="194"/>
      <c r="U49" s="194"/>
      <c r="V49" s="194"/>
      <c r="W49" s="194"/>
      <c r="X49" s="194"/>
      <c r="Y49" s="194"/>
      <c r="Z49" s="194"/>
      <c r="AA49" s="194"/>
      <c r="AB49" s="194"/>
      <c r="AC49" s="194"/>
      <c r="AD49" s="194"/>
      <c r="AE49" s="194"/>
      <c r="AF49" s="194"/>
      <c r="AG49" s="194"/>
      <c r="AH49" s="194"/>
      <c r="AI49" s="194"/>
      <c r="AJ49" s="194"/>
      <c r="AK49" s="379"/>
      <c r="AL49" s="379"/>
      <c r="AM49" s="381"/>
      <c r="AN49" s="383"/>
      <c r="AO49" s="405"/>
      <c r="AP49" s="399"/>
      <c r="AQ49" s="399"/>
      <c r="AR49" s="399"/>
      <c r="AS49" s="397"/>
      <c r="AT49" s="296"/>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f>A48+1</f>
        <v>2</v>
      </c>
      <c r="B50" s="388" t="s">
        <v>80</v>
      </c>
      <c r="C50" s="374" t="str">
        <f>VLOOKUP(B50,DS,2,0)</f>
        <v>Nguyễn Văn Sẽ</v>
      </c>
      <c r="D50" s="376" t="str">
        <f>VLOOKUP(B50,DS,3,0)</f>
        <v>Kỹ Thuật</v>
      </c>
      <c r="E50" s="79" t="s">
        <v>33</v>
      </c>
      <c r="F50" s="193">
        <v>8</v>
      </c>
      <c r="G50" s="193">
        <v>8</v>
      </c>
      <c r="H50" s="193">
        <v>8</v>
      </c>
      <c r="I50" s="193">
        <v>8</v>
      </c>
      <c r="J50" s="193"/>
      <c r="K50" s="193">
        <v>8</v>
      </c>
      <c r="L50" s="193">
        <v>8</v>
      </c>
      <c r="M50" s="193">
        <v>8</v>
      </c>
      <c r="N50" s="193">
        <v>8</v>
      </c>
      <c r="O50" s="193">
        <v>8</v>
      </c>
      <c r="P50" s="193">
        <v>8</v>
      </c>
      <c r="Q50" s="193"/>
      <c r="R50" s="193">
        <v>8</v>
      </c>
      <c r="S50" s="193">
        <v>8</v>
      </c>
      <c r="T50" s="193">
        <v>8</v>
      </c>
      <c r="U50" s="193">
        <v>8</v>
      </c>
      <c r="V50" s="193">
        <v>8</v>
      </c>
      <c r="W50" s="193">
        <v>8</v>
      </c>
      <c r="X50" s="193"/>
      <c r="Y50" s="193">
        <v>8</v>
      </c>
      <c r="Z50" s="193">
        <v>8</v>
      </c>
      <c r="AA50" s="193">
        <v>8</v>
      </c>
      <c r="AB50" s="193">
        <v>8</v>
      </c>
      <c r="AC50" s="193">
        <v>8</v>
      </c>
      <c r="AD50" s="193">
        <v>8</v>
      </c>
      <c r="AE50" s="193"/>
      <c r="AF50" s="193">
        <v>8</v>
      </c>
      <c r="AG50" s="193">
        <v>8</v>
      </c>
      <c r="AH50" s="193">
        <v>8</v>
      </c>
      <c r="AI50" s="193">
        <v>8</v>
      </c>
      <c r="AJ50" s="193">
        <v>8</v>
      </c>
      <c r="AK50" s="378">
        <f t="shared" ref="AK50" si="12">((SUM(F50:AJ50))/8)-(SUMIF($F$6:$AJ$6,"C.Nhật",F50:AJ50)/8)</f>
        <v>27</v>
      </c>
      <c r="AL50" s="378">
        <f t="shared" ref="AL50" si="13">SUM(F51:AJ51)/8*1.5</f>
        <v>0</v>
      </c>
      <c r="AM50" s="380">
        <f t="shared" ref="AM50" si="14">SUMIF($F$6:$AJ$6,"C.Nhật",$F50:$AJ51)/8*2</f>
        <v>0</v>
      </c>
      <c r="AN50" s="382">
        <f t="shared" ref="AN50" si="15">SUM(AK50:AM51)</f>
        <v>27</v>
      </c>
      <c r="AO50" s="404">
        <v>0</v>
      </c>
      <c r="AP50" s="398"/>
      <c r="AQ50" s="398"/>
      <c r="AR50" s="398"/>
      <c r="AS50" s="396"/>
      <c r="AT50" s="296"/>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c r="AH51" s="194"/>
      <c r="AI51" s="194"/>
      <c r="AJ51" s="194"/>
      <c r="AK51" s="379"/>
      <c r="AL51" s="379"/>
      <c r="AM51" s="381"/>
      <c r="AN51" s="383"/>
      <c r="AO51" s="405"/>
      <c r="AP51" s="399"/>
      <c r="AQ51" s="399"/>
      <c r="AR51" s="399"/>
      <c r="AS51" s="397"/>
      <c r="AT51" s="296"/>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 t="shared" ref="A52" si="16">A50+1</f>
        <v>3</v>
      </c>
      <c r="B52" s="388" t="s">
        <v>82</v>
      </c>
      <c r="C52" s="374" t="str">
        <f>VLOOKUP(B52,DS,2,0)</f>
        <v>Võ Uyên Phương</v>
      </c>
      <c r="D52" s="376" t="str">
        <f>VLOOKUP(B52,DS,3,0)</f>
        <v>LĐ- TL</v>
      </c>
      <c r="E52" s="79" t="s">
        <v>33</v>
      </c>
      <c r="F52" s="193">
        <v>8</v>
      </c>
      <c r="G52" s="193">
        <v>8</v>
      </c>
      <c r="H52" s="193">
        <v>8</v>
      </c>
      <c r="I52" s="193">
        <v>8</v>
      </c>
      <c r="J52" s="193"/>
      <c r="K52" s="193">
        <v>8</v>
      </c>
      <c r="L52" s="193">
        <v>8</v>
      </c>
      <c r="M52" s="193">
        <v>8</v>
      </c>
      <c r="N52" s="193">
        <v>8</v>
      </c>
      <c r="O52" s="193">
        <v>8</v>
      </c>
      <c r="P52" s="193">
        <v>8</v>
      </c>
      <c r="Q52" s="193"/>
      <c r="R52" s="193">
        <v>8</v>
      </c>
      <c r="S52" s="193">
        <v>8</v>
      </c>
      <c r="T52" s="193">
        <v>8</v>
      </c>
      <c r="U52" s="193">
        <v>8</v>
      </c>
      <c r="V52" s="193">
        <v>8</v>
      </c>
      <c r="W52" s="193">
        <v>8</v>
      </c>
      <c r="X52" s="193"/>
      <c r="Y52" s="193">
        <v>8</v>
      </c>
      <c r="Z52" s="193">
        <v>8</v>
      </c>
      <c r="AA52" s="193">
        <v>8</v>
      </c>
      <c r="AB52" s="193">
        <v>8</v>
      </c>
      <c r="AC52" s="193">
        <v>8</v>
      </c>
      <c r="AD52" s="193">
        <v>8</v>
      </c>
      <c r="AE52" s="193"/>
      <c r="AF52" s="193">
        <v>8</v>
      </c>
      <c r="AG52" s="193">
        <v>8</v>
      </c>
      <c r="AH52" s="193">
        <v>8</v>
      </c>
      <c r="AI52" s="193">
        <v>8</v>
      </c>
      <c r="AJ52" s="193">
        <v>8</v>
      </c>
      <c r="AK52" s="378">
        <f t="shared" ref="AK52" si="17">((SUM(F52:AJ52))/8)-(SUMIF($F$6:$AJ$6,"C.Nhật",F52:AJ52)/8)</f>
        <v>27</v>
      </c>
      <c r="AL52" s="378">
        <f t="shared" ref="AL52" si="18">SUM(F53:AJ53)/8*1.5</f>
        <v>0</v>
      </c>
      <c r="AM52" s="380">
        <f t="shared" ref="AM52" si="19">SUMIF($F$6:$AJ$6,"C.Nhật",$F52:$AJ53)/8*2</f>
        <v>0</v>
      </c>
      <c r="AN52" s="382">
        <f t="shared" ref="AN52" si="20">SUM(AK52:AM53)</f>
        <v>27</v>
      </c>
      <c r="AO52" s="404">
        <v>0</v>
      </c>
      <c r="AP52" s="398"/>
      <c r="AQ52" s="398"/>
      <c r="AR52" s="398"/>
      <c r="AS52" s="396"/>
      <c r="AT52" s="296"/>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379"/>
      <c r="AL53" s="379"/>
      <c r="AM53" s="381"/>
      <c r="AN53" s="383"/>
      <c r="AO53" s="405"/>
      <c r="AP53" s="399"/>
      <c r="AQ53" s="399"/>
      <c r="AR53" s="399"/>
      <c r="AS53" s="397"/>
      <c r="AT53" s="296"/>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 t="shared" ref="A54:A62" si="21">A52+1</f>
        <v>4</v>
      </c>
      <c r="B54" s="388" t="s">
        <v>85</v>
      </c>
      <c r="C54" s="374" t="str">
        <f>VLOOKUP(B54,DS,2,0)</f>
        <v>Lê Nguyễn Huy Cường</v>
      </c>
      <c r="D54" s="376" t="str">
        <f>VLOOKUP(B54,DS,3,0)</f>
        <v>XNK</v>
      </c>
      <c r="E54" s="79" t="s">
        <v>33</v>
      </c>
      <c r="F54" s="193">
        <v>8</v>
      </c>
      <c r="G54" s="193">
        <v>8</v>
      </c>
      <c r="H54" s="193">
        <v>8</v>
      </c>
      <c r="I54" s="193">
        <v>8</v>
      </c>
      <c r="J54" s="193"/>
      <c r="K54" s="193">
        <v>8</v>
      </c>
      <c r="L54" s="193">
        <v>8</v>
      </c>
      <c r="M54" s="193">
        <v>8</v>
      </c>
      <c r="N54" s="193">
        <v>8</v>
      </c>
      <c r="O54" s="193">
        <v>8</v>
      </c>
      <c r="P54" s="193">
        <v>8</v>
      </c>
      <c r="Q54" s="193"/>
      <c r="R54" s="193">
        <v>8</v>
      </c>
      <c r="S54" s="193">
        <v>8</v>
      </c>
      <c r="T54" s="193">
        <v>8</v>
      </c>
      <c r="U54" s="193">
        <v>8</v>
      </c>
      <c r="V54" s="193">
        <v>8</v>
      </c>
      <c r="W54" s="193">
        <v>8</v>
      </c>
      <c r="X54" s="193"/>
      <c r="Y54" s="193">
        <v>8</v>
      </c>
      <c r="Z54" s="193">
        <v>8</v>
      </c>
      <c r="AA54" s="193">
        <v>8</v>
      </c>
      <c r="AB54" s="193">
        <v>8</v>
      </c>
      <c r="AC54" s="193">
        <v>8</v>
      </c>
      <c r="AD54" s="193">
        <v>8</v>
      </c>
      <c r="AE54" s="193"/>
      <c r="AF54" s="193">
        <v>8</v>
      </c>
      <c r="AG54" s="193">
        <v>8</v>
      </c>
      <c r="AH54" s="193">
        <v>8</v>
      </c>
      <c r="AI54" s="193">
        <v>8</v>
      </c>
      <c r="AJ54" s="193">
        <v>8</v>
      </c>
      <c r="AK54" s="378">
        <f t="shared" ref="AK54" si="22">((SUM(F54:AJ54))/8)-(SUMIF($F$6:$AJ$6,"C.Nhật",F54:AJ54)/8)</f>
        <v>27</v>
      </c>
      <c r="AL54" s="378">
        <f t="shared" ref="AL54" si="23">SUM(F55:AJ55)/8*1.5</f>
        <v>0</v>
      </c>
      <c r="AM54" s="380">
        <f t="shared" ref="AM54" si="24">SUMIF($F$6:$AJ$6,"C.Nhật",$F54:$AJ55)/8*2</f>
        <v>0</v>
      </c>
      <c r="AN54" s="382">
        <f t="shared" ref="AN54" si="25">SUM(AK54:AM55)</f>
        <v>27</v>
      </c>
      <c r="AO54" s="404">
        <v>0</v>
      </c>
      <c r="AP54" s="398"/>
      <c r="AQ54" s="398"/>
      <c r="AR54" s="398"/>
      <c r="AS54" s="396"/>
      <c r="AT54" s="296"/>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c r="AH55" s="194"/>
      <c r="AI55" s="194"/>
      <c r="AJ55" s="194"/>
      <c r="AK55" s="379"/>
      <c r="AL55" s="379"/>
      <c r="AM55" s="381"/>
      <c r="AN55" s="383"/>
      <c r="AO55" s="405"/>
      <c r="AP55" s="399"/>
      <c r="AQ55" s="399"/>
      <c r="AR55" s="399"/>
      <c r="AS55" s="397"/>
      <c r="AT55" s="296"/>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 t="shared" si="21"/>
        <v>5</v>
      </c>
      <c r="B56" s="388" t="s">
        <v>88</v>
      </c>
      <c r="C56" s="374" t="str">
        <f>VLOOKUP(B56,DS,2,0)</f>
        <v>Nguyễn Văn Bé Tư</v>
      </c>
      <c r="D56" s="376" t="str">
        <f>VLOOKUP(B56,DS,3,0)</f>
        <v>Tài xế</v>
      </c>
      <c r="E56" s="79" t="s">
        <v>33</v>
      </c>
      <c r="F56" s="193">
        <v>8</v>
      </c>
      <c r="G56" s="193">
        <v>8</v>
      </c>
      <c r="H56" s="193">
        <v>8</v>
      </c>
      <c r="I56" s="193">
        <v>8</v>
      </c>
      <c r="J56" s="193"/>
      <c r="K56" s="193">
        <v>8</v>
      </c>
      <c r="L56" s="193">
        <v>8</v>
      </c>
      <c r="M56" s="193">
        <v>8</v>
      </c>
      <c r="N56" s="193">
        <v>8</v>
      </c>
      <c r="O56" s="193">
        <v>8</v>
      </c>
      <c r="P56" s="193">
        <v>8</v>
      </c>
      <c r="Q56" s="193"/>
      <c r="R56" s="193">
        <v>8</v>
      </c>
      <c r="S56" s="193">
        <v>8</v>
      </c>
      <c r="T56" s="193">
        <v>8</v>
      </c>
      <c r="U56" s="193">
        <v>8</v>
      </c>
      <c r="V56" s="193">
        <v>8</v>
      </c>
      <c r="W56" s="193">
        <v>8</v>
      </c>
      <c r="X56" s="193"/>
      <c r="Y56" s="193">
        <v>8</v>
      </c>
      <c r="Z56" s="193">
        <v>8</v>
      </c>
      <c r="AA56" s="193">
        <v>8</v>
      </c>
      <c r="AB56" s="193">
        <v>8</v>
      </c>
      <c r="AC56" s="193">
        <v>8</v>
      </c>
      <c r="AD56" s="193">
        <v>8</v>
      </c>
      <c r="AE56" s="193"/>
      <c r="AF56" s="193">
        <v>8</v>
      </c>
      <c r="AG56" s="193">
        <v>8</v>
      </c>
      <c r="AH56" s="193">
        <v>8</v>
      </c>
      <c r="AI56" s="193">
        <v>8</v>
      </c>
      <c r="AJ56" s="193">
        <v>8</v>
      </c>
      <c r="AK56" s="378">
        <f t="shared" ref="AK56" si="26">((SUM(F56:AJ56))/8)-(SUMIF($F$6:$AJ$6,"C.Nhật",F56:AJ56)/8)</f>
        <v>27</v>
      </c>
      <c r="AL56" s="378">
        <f t="shared" ref="AL56" si="27">SUM(F57:AJ57)/8*1.5</f>
        <v>0</v>
      </c>
      <c r="AM56" s="380">
        <f t="shared" ref="AM56" si="28">SUMIF($F$6:$AJ$6,"C.Nhật",$F56:$AJ57)/8*2</f>
        <v>0</v>
      </c>
      <c r="AN56" s="382">
        <f t="shared" ref="AN56" si="29">SUM(AK56:AM57)</f>
        <v>27</v>
      </c>
      <c r="AO56" s="404">
        <v>0</v>
      </c>
      <c r="AP56" s="398"/>
      <c r="AQ56" s="398"/>
      <c r="AR56" s="398"/>
      <c r="AS56" s="396"/>
      <c r="AT56" s="296"/>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c r="AH57" s="194"/>
      <c r="AI57" s="194"/>
      <c r="AJ57" s="194"/>
      <c r="AK57" s="379"/>
      <c r="AL57" s="379"/>
      <c r="AM57" s="381"/>
      <c r="AN57" s="383"/>
      <c r="AO57" s="405"/>
      <c r="AP57" s="399"/>
      <c r="AQ57" s="399"/>
      <c r="AR57" s="399"/>
      <c r="AS57" s="397"/>
      <c r="AT57" s="296"/>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 t="shared" si="21"/>
        <v>6</v>
      </c>
      <c r="B58" s="388" t="s">
        <v>89</v>
      </c>
      <c r="C58" s="374" t="str">
        <f>VLOOKUP(B58,DS,2,0)</f>
        <v>Dương Thanh Tuấn</v>
      </c>
      <c r="D58" s="376" t="str">
        <f>VLOOKUP(B58,DS,3,0)</f>
        <v>Nhân sự</v>
      </c>
      <c r="E58" s="79" t="s">
        <v>33</v>
      </c>
      <c r="F58" s="193">
        <v>8</v>
      </c>
      <c r="G58" s="193">
        <v>8</v>
      </c>
      <c r="H58" s="193">
        <v>8</v>
      </c>
      <c r="I58" s="193">
        <v>8</v>
      </c>
      <c r="J58" s="193"/>
      <c r="K58" s="193">
        <v>8</v>
      </c>
      <c r="L58" s="193">
        <v>8</v>
      </c>
      <c r="M58" s="193">
        <v>8</v>
      </c>
      <c r="N58" s="193">
        <v>8</v>
      </c>
      <c r="O58" s="193">
        <v>8</v>
      </c>
      <c r="P58" s="193">
        <v>8</v>
      </c>
      <c r="Q58" s="193"/>
      <c r="R58" s="193">
        <v>8</v>
      </c>
      <c r="S58" s="193">
        <v>8</v>
      </c>
      <c r="T58" s="193">
        <v>8</v>
      </c>
      <c r="U58" s="193">
        <v>8</v>
      </c>
      <c r="V58" s="193">
        <v>8</v>
      </c>
      <c r="W58" s="193">
        <v>8</v>
      </c>
      <c r="X58" s="193"/>
      <c r="Y58" s="193">
        <v>8</v>
      </c>
      <c r="Z58" s="193">
        <v>8</v>
      </c>
      <c r="AA58" s="193">
        <v>8</v>
      </c>
      <c r="AB58" s="193">
        <v>8</v>
      </c>
      <c r="AC58" s="193">
        <v>8</v>
      </c>
      <c r="AD58" s="193">
        <v>8</v>
      </c>
      <c r="AE58" s="193"/>
      <c r="AF58" s="193">
        <v>8</v>
      </c>
      <c r="AG58" s="193">
        <v>8</v>
      </c>
      <c r="AH58" s="193">
        <v>8</v>
      </c>
      <c r="AI58" s="193">
        <v>8</v>
      </c>
      <c r="AJ58" s="193">
        <v>8</v>
      </c>
      <c r="AK58" s="378">
        <f t="shared" ref="AK58" si="30">((SUM(F58:AJ58))/8)-(SUMIF($F$6:$AJ$6,"C.Nhật",F58:AJ58)/8)</f>
        <v>27</v>
      </c>
      <c r="AL58" s="378">
        <f t="shared" ref="AL58" si="31">SUM(F59:AJ59)/8*1.5</f>
        <v>0</v>
      </c>
      <c r="AM58" s="380">
        <f t="shared" ref="AM58:AM62" si="32">SUMIF($F$6:$AJ$6,"C.Nhật",$F58:$AJ59)/8*2</f>
        <v>0</v>
      </c>
      <c r="AN58" s="382">
        <f t="shared" ref="AN58" si="33">SUM(AK58:AM59)</f>
        <v>27</v>
      </c>
      <c r="AO58" s="404">
        <v>0</v>
      </c>
      <c r="AP58" s="398"/>
      <c r="AQ58" s="398"/>
      <c r="AR58" s="398"/>
      <c r="AS58" s="396"/>
      <c r="AT58" s="354"/>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c r="AH59" s="194"/>
      <c r="AI59" s="194"/>
      <c r="AJ59" s="194"/>
      <c r="AK59" s="379"/>
      <c r="AL59" s="379"/>
      <c r="AM59" s="381"/>
      <c r="AN59" s="383"/>
      <c r="AO59" s="405"/>
      <c r="AP59" s="399"/>
      <c r="AQ59" s="399"/>
      <c r="AR59" s="399"/>
      <c r="AS59" s="397"/>
      <c r="AT59" s="354"/>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si="21"/>
        <v>7</v>
      </c>
      <c r="B60" s="388" t="s">
        <v>92</v>
      </c>
      <c r="C60" s="374" t="str">
        <f>VLOOKUP(B60,DS,2,0)</f>
        <v>Trần Văn Đoạn</v>
      </c>
      <c r="D60" s="376" t="str">
        <f>VLOOKUP(B60,DS,3,0)</f>
        <v>Tài xế</v>
      </c>
      <c r="E60" s="79" t="s">
        <v>33</v>
      </c>
      <c r="F60" s="193">
        <v>8</v>
      </c>
      <c r="G60" s="193">
        <v>8</v>
      </c>
      <c r="H60" s="193">
        <v>8</v>
      </c>
      <c r="I60" s="193">
        <v>8</v>
      </c>
      <c r="J60" s="193"/>
      <c r="K60" s="193">
        <v>8</v>
      </c>
      <c r="L60" s="193">
        <v>8</v>
      </c>
      <c r="M60" s="193">
        <v>8</v>
      </c>
      <c r="N60" s="193">
        <v>8</v>
      </c>
      <c r="O60" s="193">
        <v>8</v>
      </c>
      <c r="P60" s="193">
        <v>8</v>
      </c>
      <c r="Q60" s="193"/>
      <c r="R60" s="193">
        <v>8</v>
      </c>
      <c r="S60" s="193">
        <v>8</v>
      </c>
      <c r="T60" s="193">
        <v>8</v>
      </c>
      <c r="U60" s="193">
        <v>8</v>
      </c>
      <c r="V60" s="193">
        <v>8</v>
      </c>
      <c r="W60" s="193">
        <v>8</v>
      </c>
      <c r="X60" s="193"/>
      <c r="Y60" s="193">
        <v>8</v>
      </c>
      <c r="Z60" s="193">
        <v>8</v>
      </c>
      <c r="AA60" s="193">
        <v>8</v>
      </c>
      <c r="AB60" s="193">
        <v>8</v>
      </c>
      <c r="AC60" s="193">
        <v>8</v>
      </c>
      <c r="AD60" s="193">
        <v>8</v>
      </c>
      <c r="AE60" s="193"/>
      <c r="AF60" s="193">
        <v>8</v>
      </c>
      <c r="AG60" s="193">
        <v>8</v>
      </c>
      <c r="AH60" s="193">
        <v>8</v>
      </c>
      <c r="AI60" s="193">
        <v>8</v>
      </c>
      <c r="AJ60" s="193">
        <v>8</v>
      </c>
      <c r="AK60" s="378">
        <f t="shared" ref="AK60" si="34">((SUM(F60:AJ60))/8)-(SUMIF($F$6:$AJ$6,"C.Nhật",F60:AJ60)/8)</f>
        <v>27</v>
      </c>
      <c r="AL60" s="378">
        <f t="shared" ref="AL60" si="35">SUM(F61:AJ61)/8*1.5</f>
        <v>0</v>
      </c>
      <c r="AM60" s="380">
        <f t="shared" si="32"/>
        <v>0</v>
      </c>
      <c r="AN60" s="382">
        <f t="shared" ref="AN60" si="36">SUM(AK60:AM61)</f>
        <v>27</v>
      </c>
      <c r="AO60" s="404">
        <v>0</v>
      </c>
      <c r="AP60" s="398"/>
      <c r="AQ60" s="398"/>
      <c r="AR60" s="398"/>
      <c r="AS60" s="396"/>
      <c r="AT60" s="354"/>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379"/>
      <c r="AL61" s="379"/>
      <c r="AM61" s="381"/>
      <c r="AN61" s="383"/>
      <c r="AO61" s="405"/>
      <c r="AP61" s="399"/>
      <c r="AQ61" s="399"/>
      <c r="AR61" s="399"/>
      <c r="AS61" s="397"/>
      <c r="AT61" s="354"/>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si="21"/>
        <v>8</v>
      </c>
      <c r="B62" s="388" t="s">
        <v>196</v>
      </c>
      <c r="C62" s="374" t="str">
        <f>VLOOKUP(B62,DS,2,0)</f>
        <v>Nguyễn Thiện Duyệt</v>
      </c>
      <c r="D62" s="376" t="str">
        <f>VLOOKUP(B62,DS,3,0)</f>
        <v>XNK</v>
      </c>
      <c r="E62" s="79" t="s">
        <v>33</v>
      </c>
      <c r="F62" s="193">
        <v>8</v>
      </c>
      <c r="G62" s="193">
        <v>8</v>
      </c>
      <c r="H62" s="193">
        <v>8</v>
      </c>
      <c r="I62" s="193">
        <v>8</v>
      </c>
      <c r="J62" s="193"/>
      <c r="K62" s="193">
        <v>8</v>
      </c>
      <c r="L62" s="193">
        <v>8</v>
      </c>
      <c r="M62" s="193">
        <v>8</v>
      </c>
      <c r="N62" s="193">
        <v>8</v>
      </c>
      <c r="O62" s="193">
        <v>8</v>
      </c>
      <c r="P62" s="193">
        <v>8</v>
      </c>
      <c r="Q62" s="193"/>
      <c r="R62" s="193">
        <v>8</v>
      </c>
      <c r="S62" s="193">
        <v>8</v>
      </c>
      <c r="T62" s="193">
        <v>8</v>
      </c>
      <c r="U62" s="193">
        <v>8</v>
      </c>
      <c r="V62" s="193">
        <v>8</v>
      </c>
      <c r="W62" s="193">
        <v>8</v>
      </c>
      <c r="X62" s="193"/>
      <c r="Y62" s="193">
        <v>8</v>
      </c>
      <c r="Z62" s="193">
        <v>8</v>
      </c>
      <c r="AA62" s="193">
        <v>8</v>
      </c>
      <c r="AB62" s="193">
        <v>8</v>
      </c>
      <c r="AC62" s="193">
        <v>8</v>
      </c>
      <c r="AD62" s="193">
        <v>8</v>
      </c>
      <c r="AE62" s="193"/>
      <c r="AF62" s="193">
        <v>8</v>
      </c>
      <c r="AG62" s="193">
        <v>8</v>
      </c>
      <c r="AH62" s="193">
        <v>8</v>
      </c>
      <c r="AI62" s="193">
        <v>8</v>
      </c>
      <c r="AJ62" s="193">
        <v>8</v>
      </c>
      <c r="AK62" s="378">
        <f t="shared" ref="AK62" si="37">((SUM(F62:AJ62))/8)-(SUMIF($F$6:$AJ$6,"C.Nhật",F62:AJ62)/8)</f>
        <v>27</v>
      </c>
      <c r="AL62" s="378">
        <f t="shared" ref="AL62" si="38">SUM(F63:AJ63)/8*1.5</f>
        <v>0</v>
      </c>
      <c r="AM62" s="380">
        <f t="shared" si="32"/>
        <v>0</v>
      </c>
      <c r="AN62" s="382">
        <f t="shared" ref="AN62" si="39">SUM(AK62:AM63)</f>
        <v>27</v>
      </c>
      <c r="AO62" s="404">
        <v>0</v>
      </c>
      <c r="AP62" s="398"/>
      <c r="AQ62" s="398"/>
      <c r="AR62" s="398"/>
      <c r="AS62" s="396"/>
      <c r="AT62" s="321"/>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c r="AH63" s="194"/>
      <c r="AI63" s="194"/>
      <c r="AJ63" s="194"/>
      <c r="AK63" s="379"/>
      <c r="AL63" s="379"/>
      <c r="AM63" s="381"/>
      <c r="AN63" s="383"/>
      <c r="AO63" s="405"/>
      <c r="AP63" s="399"/>
      <c r="AQ63" s="399"/>
      <c r="AR63" s="399"/>
      <c r="AS63" s="397"/>
      <c r="AT63" s="321"/>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205" customFormat="1" ht="12.75">
      <c r="A64" s="195"/>
      <c r="B64" s="196"/>
      <c r="C64" s="197"/>
      <c r="D64" s="198"/>
      <c r="E64" s="197"/>
      <c r="F64" s="199"/>
      <c r="G64" s="199"/>
      <c r="H64" s="200"/>
      <c r="I64" s="200"/>
      <c r="J64" s="201"/>
      <c r="K64" s="199"/>
      <c r="L64" s="200"/>
      <c r="M64" s="199"/>
      <c r="N64" s="199"/>
      <c r="O64" s="199"/>
      <c r="P64" s="199"/>
      <c r="Q64" s="200"/>
      <c r="R64" s="199"/>
      <c r="S64" s="199"/>
      <c r="T64" s="201"/>
      <c r="U64" s="199"/>
      <c r="V64" s="199"/>
      <c r="W64" s="199"/>
      <c r="X64" s="196"/>
      <c r="Y64" s="199"/>
      <c r="Z64" s="199"/>
      <c r="AA64" s="199"/>
      <c r="AB64" s="199"/>
      <c r="AC64" s="199"/>
      <c r="AD64" s="200"/>
      <c r="AE64" s="199"/>
      <c r="AF64" s="199"/>
      <c r="AG64" s="199"/>
      <c r="AH64" s="199"/>
      <c r="AI64" s="199"/>
      <c r="AJ64" s="199"/>
      <c r="AK64" s="197"/>
      <c r="AL64" s="197"/>
      <c r="AM64" s="202"/>
      <c r="AN64" s="203"/>
      <c r="AO64" s="203"/>
      <c r="AP64" s="203"/>
      <c r="AQ64" s="203"/>
      <c r="AR64" s="203"/>
      <c r="AS64" s="197"/>
      <c r="AT64" s="204"/>
    </row>
    <row r="65" spans="1:46" s="205" customFormat="1" ht="12.75">
      <c r="A65" s="195"/>
      <c r="B65" s="196"/>
      <c r="C65" s="206" t="s">
        <v>14</v>
      </c>
      <c r="D65" s="198"/>
      <c r="E65" s="197"/>
      <c r="F65" s="199"/>
      <c r="G65" s="199"/>
      <c r="H65" s="200"/>
      <c r="I65" s="200"/>
      <c r="J65" s="201"/>
      <c r="K65" s="199"/>
      <c r="L65" s="200"/>
      <c r="M65" s="199"/>
      <c r="N65" s="199"/>
      <c r="O65" s="199"/>
      <c r="P65" s="199"/>
      <c r="Q65" s="200"/>
      <c r="R65" s="199"/>
      <c r="S65" s="199"/>
      <c r="T65" s="201"/>
      <c r="U65" s="199"/>
      <c r="V65" s="199"/>
      <c r="W65" s="199"/>
      <c r="X65" s="196"/>
      <c r="Y65" s="199"/>
      <c r="Z65" s="199"/>
      <c r="AA65" s="199"/>
      <c r="AB65" s="199"/>
      <c r="AC65" s="199"/>
      <c r="AD65" s="200"/>
      <c r="AE65" s="199"/>
      <c r="AF65" s="199"/>
      <c r="AG65" s="199"/>
      <c r="AH65" s="199"/>
      <c r="AI65" s="199"/>
      <c r="AJ65" s="199"/>
      <c r="AK65" s="197"/>
      <c r="AL65" s="197"/>
      <c r="AM65" s="202"/>
      <c r="AN65" s="203"/>
      <c r="AO65" s="203"/>
      <c r="AP65" s="203"/>
      <c r="AQ65" s="203"/>
      <c r="AR65" s="203"/>
      <c r="AS65" s="197"/>
      <c r="AT65" s="204"/>
    </row>
    <row r="66" spans="1:46" s="205" customFormat="1" ht="12.75">
      <c r="A66" s="207"/>
      <c r="B66" s="207"/>
      <c r="C66" s="197"/>
      <c r="D66" s="198"/>
      <c r="E66" s="197"/>
      <c r="F66" s="199"/>
      <c r="G66" s="199"/>
      <c r="H66" s="208"/>
      <c r="I66" s="208"/>
      <c r="J66" s="208"/>
      <c r="K66" s="199"/>
      <c r="L66" s="208"/>
      <c r="M66" s="199"/>
      <c r="N66" s="199"/>
      <c r="O66" s="199"/>
      <c r="P66" s="199"/>
      <c r="Q66" s="199"/>
      <c r="R66" s="199"/>
      <c r="S66" s="199"/>
      <c r="T66" s="199"/>
      <c r="U66" s="199"/>
      <c r="V66" s="199"/>
      <c r="W66" s="199"/>
      <c r="X66" s="199"/>
      <c r="Y66" s="199"/>
      <c r="Z66" s="199"/>
      <c r="AA66" s="199"/>
      <c r="AB66" s="199"/>
      <c r="AC66" s="199"/>
      <c r="AD66" s="208"/>
      <c r="AE66" s="199"/>
      <c r="AF66" s="199"/>
      <c r="AG66" s="199"/>
      <c r="AH66" s="199"/>
      <c r="AI66" s="199"/>
      <c r="AJ66" s="199"/>
      <c r="AK66" s="197"/>
      <c r="AL66" s="197"/>
      <c r="AM66" s="202"/>
      <c r="AN66" s="209"/>
      <c r="AO66" s="209"/>
      <c r="AP66" s="209"/>
      <c r="AQ66" s="209"/>
      <c r="AR66" s="209"/>
      <c r="AS66" s="197"/>
      <c r="AT66" s="204"/>
    </row>
    <row r="67" spans="1:46" s="210" customFormat="1" ht="15" customHeight="1">
      <c r="A67" s="207"/>
      <c r="B67" s="207"/>
      <c r="C67" s="197"/>
      <c r="D67" s="198"/>
      <c r="E67" s="197"/>
      <c r="F67" s="199"/>
      <c r="G67" s="199"/>
      <c r="H67" s="208"/>
      <c r="I67" s="208"/>
      <c r="J67" s="208"/>
      <c r="K67" s="199"/>
      <c r="L67" s="208"/>
      <c r="M67" s="199"/>
      <c r="N67" s="199"/>
      <c r="O67" s="199"/>
      <c r="P67" s="199"/>
      <c r="Q67" s="199"/>
      <c r="R67" s="199"/>
      <c r="S67" s="199"/>
      <c r="T67" s="199"/>
      <c r="U67" s="199"/>
      <c r="V67" s="199"/>
      <c r="W67" s="199"/>
      <c r="X67" s="199"/>
      <c r="Y67" s="199"/>
      <c r="Z67" s="199"/>
      <c r="AA67" s="199"/>
      <c r="AB67" s="199"/>
      <c r="AC67" s="199"/>
      <c r="AD67" s="208"/>
      <c r="AE67" s="199"/>
      <c r="AF67" s="199"/>
      <c r="AG67" s="199"/>
      <c r="AH67" s="199"/>
      <c r="AI67" s="199"/>
      <c r="AJ67" s="199"/>
      <c r="AK67" s="197"/>
      <c r="AL67" s="197"/>
      <c r="AM67" s="202"/>
      <c r="AN67" s="209"/>
      <c r="AO67" s="209"/>
      <c r="AP67" s="209"/>
      <c r="AQ67" s="209"/>
      <c r="AR67" s="209"/>
      <c r="AS67" s="197"/>
      <c r="AT67" s="197"/>
    </row>
    <row r="68" spans="1:46" s="210" customFormat="1" ht="11.2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197"/>
    </row>
    <row r="69" spans="1:46" s="210" customFormat="1" ht="11.25">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46" s="210" customFormat="1" ht="11.25">
      <c r="A70" s="206"/>
      <c r="B70" s="206"/>
      <c r="C70" s="195"/>
      <c r="D70" s="211"/>
      <c r="E70" s="212"/>
      <c r="F70" s="201"/>
      <c r="G70" s="213"/>
      <c r="H70" s="200"/>
      <c r="I70" s="200"/>
      <c r="J70" s="200"/>
      <c r="K70" s="213"/>
      <c r="L70" s="200"/>
      <c r="M70" s="213"/>
      <c r="N70" s="213"/>
      <c r="O70" s="213"/>
      <c r="P70" s="213"/>
      <c r="Q70" s="200"/>
      <c r="R70" s="201"/>
      <c r="S70" s="213"/>
      <c r="T70" s="213"/>
      <c r="U70" s="200"/>
      <c r="V70" s="213"/>
      <c r="W70" s="213"/>
      <c r="X70" s="200"/>
      <c r="Y70" s="213"/>
      <c r="Z70" s="213"/>
      <c r="AA70" s="213"/>
      <c r="AB70" s="213"/>
      <c r="AC70" s="213"/>
      <c r="AD70" s="200"/>
      <c r="AE70" s="213"/>
      <c r="AF70" s="213"/>
      <c r="AG70" s="213"/>
      <c r="AH70" s="213"/>
      <c r="AI70" s="213"/>
      <c r="AJ70" s="213"/>
      <c r="AK70" s="212"/>
      <c r="AM70" s="214"/>
      <c r="AN70" s="206"/>
      <c r="AO70" s="206"/>
      <c r="AP70" s="206"/>
      <c r="AQ70" s="206"/>
      <c r="AR70" s="206"/>
      <c r="AS70" s="195"/>
      <c r="AT70" s="197"/>
    </row>
    <row r="71" spans="1:46" s="210" customFormat="1" ht="12.75">
      <c r="A71" s="171"/>
      <c r="B71" s="171" t="s">
        <v>0</v>
      </c>
      <c r="C71" s="171"/>
      <c r="D71" s="215"/>
      <c r="E71" s="171"/>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7"/>
      <c r="AI71" s="217"/>
      <c r="AJ71" s="217"/>
      <c r="AK71" s="171"/>
      <c r="AL71" s="171"/>
      <c r="AM71" s="218"/>
      <c r="AN71" s="171"/>
      <c r="AO71" s="171"/>
      <c r="AP71" s="171"/>
      <c r="AQ71" s="171"/>
      <c r="AR71" s="171"/>
      <c r="AS71" s="171"/>
      <c r="AT71" s="197"/>
    </row>
    <row r="72" spans="1:46" s="210" customFormat="1" ht="12.75">
      <c r="A72" s="171"/>
      <c r="B72" s="171"/>
      <c r="C72" s="171" t="s">
        <v>48</v>
      </c>
      <c r="D72" s="215"/>
      <c r="E72" s="171"/>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7"/>
      <c r="AI72" s="217"/>
      <c r="AJ72" s="217"/>
      <c r="AK72" s="171"/>
      <c r="AL72" s="171"/>
      <c r="AM72" s="218"/>
      <c r="AN72" s="171"/>
      <c r="AO72" s="171"/>
      <c r="AP72" s="171"/>
      <c r="AQ72" s="171"/>
      <c r="AR72" s="171"/>
      <c r="AS72" s="171"/>
      <c r="AT72" s="195"/>
    </row>
    <row r="73" spans="1:46" s="171" customFormat="1" ht="15" customHeight="1">
      <c r="C73" s="171" t="s">
        <v>49</v>
      </c>
      <c r="D73" s="215"/>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M73" s="218"/>
    </row>
    <row r="74" spans="1:46" s="171" customFormat="1" ht="15" customHeight="1">
      <c r="C74" s="171" t="s">
        <v>50</v>
      </c>
      <c r="D74" s="215"/>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M74" s="218"/>
    </row>
    <row r="75" spans="1:46" s="171" customFormat="1" ht="15" customHeight="1">
      <c r="C75" s="171" t="s">
        <v>51</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46" s="171" customFormat="1" ht="15" customHeight="1">
      <c r="C76" s="171" t="s">
        <v>52</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46" s="171" customFormat="1" ht="15" customHeight="1">
      <c r="C77" s="171" t="s">
        <v>53</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46" s="171" customFormat="1" ht="15" customHeight="1">
      <c r="C78" s="171" t="s">
        <v>54</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46" s="171" customFormat="1" ht="15" customHeight="1">
      <c r="C79" s="171" t="s">
        <v>55</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46" s="171" customFormat="1" ht="15" customHeight="1">
      <c r="C80" s="171" t="s">
        <v>56</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6" spans="1:90" ht="20.25">
      <c r="A86" s="161" t="str">
        <f>$A$1</f>
        <v>Công ty TNHH Hải sản An Lạc</v>
      </c>
      <c r="B86" s="64"/>
      <c r="C86" s="64"/>
      <c r="D86" s="68"/>
      <c r="E86" s="64"/>
      <c r="F86" s="68"/>
      <c r="G86" s="68"/>
      <c r="H86" s="68"/>
      <c r="I86" s="68"/>
      <c r="J86" s="68"/>
      <c r="K86" s="139"/>
      <c r="L86" s="139"/>
      <c r="M86" s="139"/>
      <c r="N86" s="139"/>
      <c r="O86" s="139"/>
      <c r="P86" s="139"/>
      <c r="Q86" s="139"/>
      <c r="R86" s="139"/>
      <c r="S86" s="66" t="str">
        <f>S1</f>
        <v>BẢNG CHẤM CÔNG THÁNG 07 NĂM 2015</v>
      </c>
      <c r="T86" s="139"/>
      <c r="U86" s="139"/>
      <c r="V86" s="139"/>
      <c r="W86" s="139"/>
      <c r="X86" s="139"/>
      <c r="Y86" s="139"/>
      <c r="Z86" s="139"/>
      <c r="AA86" s="139"/>
      <c r="AB86" s="139"/>
      <c r="AC86" s="139"/>
      <c r="AD86" s="139"/>
      <c r="AE86" s="139"/>
      <c r="AF86" s="139"/>
      <c r="AG86" s="139"/>
      <c r="AH86" s="139"/>
      <c r="AI86" s="139"/>
      <c r="AJ86" s="139"/>
      <c r="AK86" s="65"/>
      <c r="AL86" s="65"/>
      <c r="AM86" s="411" t="s">
        <v>154</v>
      </c>
      <c r="AN86" s="412"/>
      <c r="AO86" s="412"/>
      <c r="AP86" s="412"/>
      <c r="AQ86" s="412"/>
      <c r="AR86" s="412"/>
      <c r="AS86" s="413"/>
      <c r="AT86" s="67"/>
    </row>
    <row r="87" spans="1:90" ht="20.25">
      <c r="A87" s="161" t="str">
        <f>$A$2</f>
        <v>Địa chỉ: Lô A14, đường 4A, KCN Hải Sơn, Đức Hòa, Long An</v>
      </c>
      <c r="B87" s="68"/>
      <c r="C87" s="68"/>
      <c r="D87" s="68"/>
      <c r="E87" s="68"/>
      <c r="F87" s="68"/>
      <c r="G87" s="68"/>
      <c r="H87" s="68"/>
      <c r="I87" s="68"/>
      <c r="J87" s="68"/>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65"/>
      <c r="AL87" s="65"/>
      <c r="AM87" s="114"/>
      <c r="AN87" s="69"/>
      <c r="AO87" s="69"/>
      <c r="AP87" s="69"/>
      <c r="AQ87" s="69"/>
      <c r="AR87" s="69"/>
      <c r="AS87" s="113"/>
      <c r="AT87" s="113"/>
    </row>
    <row r="88" spans="1:90" ht="21" customHeight="1">
      <c r="A88" s="161" t="str">
        <f>$A$3</f>
        <v>MST: 1100878093</v>
      </c>
      <c r="B88" s="70"/>
      <c r="C88" s="70"/>
      <c r="D88" s="71"/>
      <c r="E88" s="71"/>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65"/>
      <c r="AL88" s="65"/>
      <c r="AM88" s="114"/>
      <c r="AN88" s="67"/>
      <c r="AO88" s="67"/>
      <c r="AP88" s="67"/>
      <c r="AQ88" s="67"/>
      <c r="AR88" s="67"/>
      <c r="AS88" s="72"/>
      <c r="AT88" s="72"/>
    </row>
    <row r="89" spans="1:90" ht="14.25" customHeight="1">
      <c r="A89" s="73"/>
      <c r="B89" s="73"/>
      <c r="C89" s="149"/>
      <c r="D89" s="74"/>
      <c r="E89" s="75">
        <f>$E$4</f>
        <v>42186</v>
      </c>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7"/>
      <c r="AI89" s="77"/>
      <c r="AJ89" s="77"/>
      <c r="AK89" s="73"/>
      <c r="AL89" s="73"/>
      <c r="AM89" s="115"/>
      <c r="AN89" s="73"/>
      <c r="AO89" s="73"/>
      <c r="AP89" s="73"/>
      <c r="AQ89" s="73"/>
      <c r="AR89" s="73"/>
      <c r="AS89" s="73"/>
      <c r="AT89" s="120"/>
    </row>
    <row r="90" spans="1:90" s="78" customFormat="1" ht="18.75" customHeight="1">
      <c r="A90" s="406" t="s">
        <v>29</v>
      </c>
      <c r="B90" s="406" t="s">
        <v>3</v>
      </c>
      <c r="C90" s="406" t="s">
        <v>1</v>
      </c>
      <c r="D90" s="402" t="s">
        <v>30</v>
      </c>
      <c r="E90" s="406" t="s">
        <v>31</v>
      </c>
      <c r="F90" s="137">
        <f>+E89</f>
        <v>42186</v>
      </c>
      <c r="G90" s="137">
        <f t="shared" ref="G90:AJ90" si="40">F90+1</f>
        <v>42187</v>
      </c>
      <c r="H90" s="137">
        <f t="shared" si="40"/>
        <v>42188</v>
      </c>
      <c r="I90" s="137">
        <f t="shared" si="40"/>
        <v>42189</v>
      </c>
      <c r="J90" s="137">
        <f t="shared" si="40"/>
        <v>42190</v>
      </c>
      <c r="K90" s="137">
        <f t="shared" si="40"/>
        <v>42191</v>
      </c>
      <c r="L90" s="137">
        <f t="shared" si="40"/>
        <v>42192</v>
      </c>
      <c r="M90" s="137">
        <f t="shared" si="40"/>
        <v>42193</v>
      </c>
      <c r="N90" s="137">
        <f t="shared" si="40"/>
        <v>42194</v>
      </c>
      <c r="O90" s="137">
        <f t="shared" si="40"/>
        <v>42195</v>
      </c>
      <c r="P90" s="137">
        <f t="shared" si="40"/>
        <v>42196</v>
      </c>
      <c r="Q90" s="137">
        <f t="shared" si="40"/>
        <v>42197</v>
      </c>
      <c r="R90" s="137">
        <f t="shared" si="40"/>
        <v>42198</v>
      </c>
      <c r="S90" s="137">
        <f t="shared" si="40"/>
        <v>42199</v>
      </c>
      <c r="T90" s="137">
        <f t="shared" si="40"/>
        <v>42200</v>
      </c>
      <c r="U90" s="137">
        <f t="shared" si="40"/>
        <v>42201</v>
      </c>
      <c r="V90" s="137">
        <f t="shared" si="40"/>
        <v>42202</v>
      </c>
      <c r="W90" s="137">
        <f t="shared" si="40"/>
        <v>42203</v>
      </c>
      <c r="X90" s="137">
        <f t="shared" si="40"/>
        <v>42204</v>
      </c>
      <c r="Y90" s="137">
        <f t="shared" si="40"/>
        <v>42205</v>
      </c>
      <c r="Z90" s="137">
        <f t="shared" si="40"/>
        <v>42206</v>
      </c>
      <c r="AA90" s="137">
        <f t="shared" si="40"/>
        <v>42207</v>
      </c>
      <c r="AB90" s="137">
        <f t="shared" si="40"/>
        <v>42208</v>
      </c>
      <c r="AC90" s="137">
        <f t="shared" si="40"/>
        <v>42209</v>
      </c>
      <c r="AD90" s="137">
        <f t="shared" si="40"/>
        <v>42210</v>
      </c>
      <c r="AE90" s="137">
        <f t="shared" si="40"/>
        <v>42211</v>
      </c>
      <c r="AF90" s="137">
        <f t="shared" si="40"/>
        <v>42212</v>
      </c>
      <c r="AG90" s="137">
        <f t="shared" si="40"/>
        <v>42213</v>
      </c>
      <c r="AH90" s="137">
        <f>AG90+1</f>
        <v>42214</v>
      </c>
      <c r="AI90" s="137">
        <f t="shared" si="40"/>
        <v>42215</v>
      </c>
      <c r="AJ90" s="137">
        <f t="shared" si="40"/>
        <v>42216</v>
      </c>
      <c r="AK90" s="408" t="s">
        <v>15</v>
      </c>
      <c r="AL90" s="409"/>
      <c r="AM90" s="410"/>
      <c r="AN90" s="400" t="s">
        <v>47</v>
      </c>
      <c r="AO90" s="400" t="s">
        <v>43</v>
      </c>
      <c r="AP90" s="400" t="s">
        <v>44</v>
      </c>
      <c r="AQ90" s="400" t="s">
        <v>45</v>
      </c>
      <c r="AR90" s="400" t="s">
        <v>46</v>
      </c>
      <c r="AS90" s="402" t="s">
        <v>11</v>
      </c>
      <c r="AT90" s="395"/>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s="78" customFormat="1" ht="47.25" customHeight="1">
      <c r="A91" s="403"/>
      <c r="B91" s="403"/>
      <c r="C91" s="403"/>
      <c r="D91" s="403"/>
      <c r="E91" s="407"/>
      <c r="F91" s="138" t="str">
        <f>CHOOSE(WEEKDAY(F90),"C.Nhật","T.Hai","T.Ba","T.Tư","T.Năm","T.Sáu","T.Bảy")</f>
        <v>T.Tư</v>
      </c>
      <c r="G91" s="138" t="str">
        <f t="shared" ref="G91:AJ91" si="41">CHOOSE(WEEKDAY(G90),"C.Nhật","T.Hai","T.Ba","T.Tư","T.Năm","T.Sáu","T.Bảy")</f>
        <v>T.Năm</v>
      </c>
      <c r="H91" s="138" t="str">
        <f t="shared" si="41"/>
        <v>T.Sáu</v>
      </c>
      <c r="I91" s="138" t="str">
        <f t="shared" si="41"/>
        <v>T.Bảy</v>
      </c>
      <c r="J91" s="138" t="str">
        <f t="shared" si="41"/>
        <v>C.Nhật</v>
      </c>
      <c r="K91" s="138" t="str">
        <f t="shared" si="41"/>
        <v>T.Hai</v>
      </c>
      <c r="L91" s="138" t="str">
        <f t="shared" si="41"/>
        <v>T.Ba</v>
      </c>
      <c r="M91" s="138" t="str">
        <f t="shared" si="41"/>
        <v>T.Tư</v>
      </c>
      <c r="N91" s="138" t="str">
        <f t="shared" si="41"/>
        <v>T.Năm</v>
      </c>
      <c r="O91" s="138" t="str">
        <f t="shared" si="41"/>
        <v>T.Sáu</v>
      </c>
      <c r="P91" s="138" t="str">
        <f t="shared" si="41"/>
        <v>T.Bảy</v>
      </c>
      <c r="Q91" s="138" t="str">
        <f t="shared" si="41"/>
        <v>C.Nhật</v>
      </c>
      <c r="R91" s="138" t="str">
        <f t="shared" si="41"/>
        <v>T.Hai</v>
      </c>
      <c r="S91" s="138" t="str">
        <f t="shared" si="41"/>
        <v>T.Ba</v>
      </c>
      <c r="T91" s="138" t="str">
        <f t="shared" si="41"/>
        <v>T.Tư</v>
      </c>
      <c r="U91" s="138" t="str">
        <f t="shared" si="41"/>
        <v>T.Năm</v>
      </c>
      <c r="V91" s="138" t="str">
        <f t="shared" si="41"/>
        <v>T.Sáu</v>
      </c>
      <c r="W91" s="138" t="str">
        <f t="shared" si="41"/>
        <v>T.Bảy</v>
      </c>
      <c r="X91" s="138" t="str">
        <f t="shared" si="41"/>
        <v>C.Nhật</v>
      </c>
      <c r="Y91" s="138" t="str">
        <f t="shared" si="41"/>
        <v>T.Hai</v>
      </c>
      <c r="Z91" s="138" t="str">
        <f t="shared" si="41"/>
        <v>T.Ba</v>
      </c>
      <c r="AA91" s="138" t="str">
        <f t="shared" si="41"/>
        <v>T.Tư</v>
      </c>
      <c r="AB91" s="138" t="str">
        <f t="shared" si="41"/>
        <v>T.Năm</v>
      </c>
      <c r="AC91" s="138" t="str">
        <f t="shared" si="41"/>
        <v>T.Sáu</v>
      </c>
      <c r="AD91" s="138" t="str">
        <f t="shared" si="41"/>
        <v>T.Bảy</v>
      </c>
      <c r="AE91" s="138" t="str">
        <f t="shared" si="41"/>
        <v>C.Nhật</v>
      </c>
      <c r="AF91" s="138" t="str">
        <f t="shared" si="41"/>
        <v>T.Hai</v>
      </c>
      <c r="AG91" s="138" t="str">
        <f t="shared" si="41"/>
        <v>T.Ba</v>
      </c>
      <c r="AH91" s="138" t="str">
        <f t="shared" si="41"/>
        <v>T.Tư</v>
      </c>
      <c r="AI91" s="138" t="str">
        <f t="shared" si="41"/>
        <v>T.Năm</v>
      </c>
      <c r="AJ91" s="138" t="str">
        <f t="shared" si="41"/>
        <v>T.Sáu</v>
      </c>
      <c r="AK91" s="112" t="s">
        <v>16</v>
      </c>
      <c r="AL91" s="112" t="s">
        <v>32</v>
      </c>
      <c r="AM91" s="116" t="s">
        <v>17</v>
      </c>
      <c r="AN91" s="401"/>
      <c r="AO91" s="401"/>
      <c r="AP91" s="401"/>
      <c r="AQ91" s="401"/>
      <c r="AR91" s="401"/>
      <c r="AS91" s="403"/>
      <c r="AT91" s="395"/>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s="78" customFormat="1" ht="12.75" customHeight="1">
      <c r="A92" s="151">
        <v>1</v>
      </c>
      <c r="B92" s="151">
        <v>1</v>
      </c>
      <c r="C92" s="151">
        <v>2</v>
      </c>
      <c r="D92" s="151">
        <v>3</v>
      </c>
      <c r="E92" s="151">
        <v>4</v>
      </c>
      <c r="F92" s="151">
        <v>5</v>
      </c>
      <c r="G92" s="151">
        <v>6</v>
      </c>
      <c r="H92" s="151">
        <v>7</v>
      </c>
      <c r="I92" s="151">
        <v>8</v>
      </c>
      <c r="J92" s="151">
        <v>9</v>
      </c>
      <c r="K92" s="151">
        <v>10</v>
      </c>
      <c r="L92" s="151">
        <v>11</v>
      </c>
      <c r="M92" s="151">
        <v>12</v>
      </c>
      <c r="N92" s="151">
        <v>13</v>
      </c>
      <c r="O92" s="151">
        <v>14</v>
      </c>
      <c r="P92" s="151">
        <v>15</v>
      </c>
      <c r="Q92" s="151">
        <v>16</v>
      </c>
      <c r="R92" s="151">
        <v>17</v>
      </c>
      <c r="S92" s="151">
        <v>18</v>
      </c>
      <c r="T92" s="151">
        <v>19</v>
      </c>
      <c r="U92" s="151">
        <v>20</v>
      </c>
      <c r="V92" s="151">
        <v>21</v>
      </c>
      <c r="W92" s="151">
        <v>22</v>
      </c>
      <c r="X92" s="151">
        <v>23</v>
      </c>
      <c r="Y92" s="151">
        <v>24</v>
      </c>
      <c r="Z92" s="151">
        <v>25</v>
      </c>
      <c r="AA92" s="151">
        <v>26</v>
      </c>
      <c r="AB92" s="151">
        <v>27</v>
      </c>
      <c r="AC92" s="151">
        <v>28</v>
      </c>
      <c r="AD92" s="151">
        <v>29</v>
      </c>
      <c r="AE92" s="151">
        <v>30</v>
      </c>
      <c r="AF92" s="151">
        <v>31</v>
      </c>
      <c r="AG92" s="151">
        <v>32</v>
      </c>
      <c r="AH92" s="151">
        <v>33</v>
      </c>
      <c r="AI92" s="151">
        <v>34</v>
      </c>
      <c r="AJ92" s="151">
        <v>35</v>
      </c>
      <c r="AK92" s="151">
        <v>36</v>
      </c>
      <c r="AL92" s="151">
        <v>37</v>
      </c>
      <c r="AM92" s="151">
        <v>38</v>
      </c>
      <c r="AN92" s="151">
        <v>39</v>
      </c>
      <c r="AO92" s="151">
        <v>40</v>
      </c>
      <c r="AP92" s="151">
        <v>41</v>
      </c>
      <c r="AQ92" s="151">
        <v>42</v>
      </c>
      <c r="AR92" s="151">
        <v>43</v>
      </c>
      <c r="AS92" s="151">
        <v>44</v>
      </c>
      <c r="AT92" s="297"/>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18" customHeight="1">
      <c r="A93" s="386">
        <v>1</v>
      </c>
      <c r="B93" s="386" t="s">
        <v>96</v>
      </c>
      <c r="C93" s="374" t="str">
        <f>VLOOKUP(B93,DS,2,0)</f>
        <v xml:space="preserve"> Lâm Thị Mộng Kiều </v>
      </c>
      <c r="D93" s="376" t="str">
        <f>VLOOKUP(B93,DS,3,0)</f>
        <v>Công nhân</v>
      </c>
      <c r="E93" s="79" t="s">
        <v>33</v>
      </c>
      <c r="F93" s="193">
        <v>8</v>
      </c>
      <c r="G93" s="193">
        <v>8</v>
      </c>
      <c r="H93" s="193">
        <v>8</v>
      </c>
      <c r="I93" s="193">
        <v>8</v>
      </c>
      <c r="J93" s="193"/>
      <c r="K93" s="193">
        <v>8</v>
      </c>
      <c r="L93" s="193">
        <v>8</v>
      </c>
      <c r="M93" s="193">
        <v>8</v>
      </c>
      <c r="N93" s="193">
        <v>8</v>
      </c>
      <c r="O93" s="193">
        <v>8</v>
      </c>
      <c r="P93" s="193">
        <v>8</v>
      </c>
      <c r="Q93" s="193"/>
      <c r="R93" s="193">
        <v>8</v>
      </c>
      <c r="S93" s="193">
        <v>8</v>
      </c>
      <c r="T93" s="193">
        <v>8</v>
      </c>
      <c r="U93" s="193">
        <v>8</v>
      </c>
      <c r="V93" s="193">
        <v>8</v>
      </c>
      <c r="W93" s="193">
        <v>8</v>
      </c>
      <c r="X93" s="193"/>
      <c r="Y93" s="193">
        <v>8</v>
      </c>
      <c r="Z93" s="193">
        <v>8</v>
      </c>
      <c r="AA93" s="193">
        <v>8</v>
      </c>
      <c r="AB93" s="193">
        <v>8</v>
      </c>
      <c r="AC93" s="193">
        <v>8</v>
      </c>
      <c r="AD93" s="193">
        <v>8</v>
      </c>
      <c r="AE93" s="193"/>
      <c r="AF93" s="193">
        <v>8</v>
      </c>
      <c r="AG93" s="193">
        <v>8</v>
      </c>
      <c r="AH93" s="193">
        <v>8</v>
      </c>
      <c r="AI93" s="193">
        <v>8</v>
      </c>
      <c r="AJ93" s="193">
        <v>8</v>
      </c>
      <c r="AK93" s="378">
        <f t="shared" ref="AK93" si="42">((SUM(F93:AJ93))/8)-(SUMIF($F$6:$AJ$6,"C.Nhật",F93:AJ93)/8)</f>
        <v>27</v>
      </c>
      <c r="AL93" s="378">
        <f t="shared" ref="AL93" si="43">SUM(F94:AJ94)/8*1.5</f>
        <v>0</v>
      </c>
      <c r="AM93" s="380">
        <f t="shared" ref="AM93" si="44">SUMIF($F$6:$AJ$6,"C.Nhật",$F93:$AJ94)/8*2</f>
        <v>0</v>
      </c>
      <c r="AN93" s="382">
        <f t="shared" ref="AN93" si="45">SUM(AK93:AM94)</f>
        <v>27</v>
      </c>
      <c r="AO93" s="384">
        <v>0</v>
      </c>
      <c r="AP93" s="382"/>
      <c r="AQ93" s="382"/>
      <c r="AR93" s="382"/>
      <c r="AS93" s="372"/>
      <c r="AT93" s="297"/>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8" customHeight="1">
      <c r="A94" s="387"/>
      <c r="B94" s="387"/>
      <c r="C94" s="375"/>
      <c r="D94" s="377"/>
      <c r="E94" s="81" t="s">
        <v>32</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c r="AH94" s="194"/>
      <c r="AI94" s="194"/>
      <c r="AJ94" s="194"/>
      <c r="AK94" s="379"/>
      <c r="AL94" s="379"/>
      <c r="AM94" s="381"/>
      <c r="AN94" s="383"/>
      <c r="AO94" s="385"/>
      <c r="AP94" s="383"/>
      <c r="AQ94" s="383"/>
      <c r="AR94" s="383"/>
      <c r="AS94" s="373"/>
      <c r="AT94" s="297"/>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f>A93+1</f>
        <v>2</v>
      </c>
      <c r="B95" s="386" t="s">
        <v>97</v>
      </c>
      <c r="C95" s="374" t="str">
        <f>VLOOKUP(B95,DS,2,0)</f>
        <v>Huỳnh Thị Hường</v>
      </c>
      <c r="D95" s="376" t="str">
        <f>VLOOKUP(B95,DS,3,0)</f>
        <v>Công nhân</v>
      </c>
      <c r="E95" s="79" t="s">
        <v>33</v>
      </c>
      <c r="F95" s="193">
        <v>8</v>
      </c>
      <c r="G95" s="193">
        <v>8</v>
      </c>
      <c r="H95" s="193">
        <v>8</v>
      </c>
      <c r="I95" s="193">
        <v>8</v>
      </c>
      <c r="J95" s="193"/>
      <c r="K95" s="193">
        <v>8</v>
      </c>
      <c r="L95" s="193">
        <v>8</v>
      </c>
      <c r="M95" s="193">
        <v>8</v>
      </c>
      <c r="N95" s="193">
        <v>8</v>
      </c>
      <c r="O95" s="193">
        <v>8</v>
      </c>
      <c r="P95" s="193">
        <v>8</v>
      </c>
      <c r="Q95" s="193"/>
      <c r="R95" s="193">
        <v>8</v>
      </c>
      <c r="S95" s="193">
        <v>8</v>
      </c>
      <c r="T95" s="193">
        <v>8</v>
      </c>
      <c r="U95" s="193">
        <v>8</v>
      </c>
      <c r="V95" s="193">
        <v>8</v>
      </c>
      <c r="W95" s="193">
        <v>8</v>
      </c>
      <c r="X95" s="193"/>
      <c r="Y95" s="193">
        <v>8</v>
      </c>
      <c r="Z95" s="193">
        <v>8</v>
      </c>
      <c r="AA95" s="193">
        <v>8</v>
      </c>
      <c r="AB95" s="193">
        <v>8</v>
      </c>
      <c r="AC95" s="193">
        <v>8</v>
      </c>
      <c r="AD95" s="193">
        <v>8</v>
      </c>
      <c r="AE95" s="193"/>
      <c r="AF95" s="193">
        <v>8</v>
      </c>
      <c r="AG95" s="193">
        <v>8</v>
      </c>
      <c r="AH95" s="193">
        <v>8</v>
      </c>
      <c r="AI95" s="193">
        <v>8</v>
      </c>
      <c r="AJ95" s="193">
        <v>8</v>
      </c>
      <c r="AK95" s="378">
        <f t="shared" ref="AK95" si="46">((SUM(F95:AJ95))/8)-(SUMIF($F$6:$AJ$6,"C.Nhật",F95:AJ95)/8)</f>
        <v>27</v>
      </c>
      <c r="AL95" s="378">
        <f t="shared" ref="AL95" si="47">SUM(F96:AJ96)/8*1.5</f>
        <v>0</v>
      </c>
      <c r="AM95" s="380">
        <f t="shared" ref="AM95" si="48">SUMIF($F$6:$AJ$6,"C.Nhật",$F95:$AJ96)/8*2</f>
        <v>0</v>
      </c>
      <c r="AN95" s="382">
        <f t="shared" ref="AN95" si="49">SUM(AK95:AM96)</f>
        <v>27</v>
      </c>
      <c r="AO95" s="384">
        <v>0</v>
      </c>
      <c r="AP95" s="382"/>
      <c r="AQ95" s="382"/>
      <c r="AR95" s="382"/>
      <c r="AS95" s="372"/>
      <c r="AT95" s="297"/>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c r="AK96" s="379"/>
      <c r="AL96" s="379"/>
      <c r="AM96" s="381"/>
      <c r="AN96" s="383"/>
      <c r="AO96" s="385"/>
      <c r="AP96" s="383"/>
      <c r="AQ96" s="383"/>
      <c r="AR96" s="383"/>
      <c r="AS96" s="373"/>
      <c r="AT96" s="297"/>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3</v>
      </c>
      <c r="B97" s="386" t="s">
        <v>98</v>
      </c>
      <c r="C97" s="374" t="str">
        <f>VLOOKUP(B97,DS,2,0)</f>
        <v>Nguyễn Thị Rong</v>
      </c>
      <c r="D97" s="376" t="str">
        <f>VLOOKUP(B97,DS,3,0)</f>
        <v>Công nhân</v>
      </c>
      <c r="E97" s="79" t="s">
        <v>33</v>
      </c>
      <c r="F97" s="193">
        <v>8</v>
      </c>
      <c r="G97" s="193">
        <v>8</v>
      </c>
      <c r="H97" s="193">
        <v>8</v>
      </c>
      <c r="I97" s="193">
        <v>8</v>
      </c>
      <c r="J97" s="193"/>
      <c r="K97" s="193">
        <v>8</v>
      </c>
      <c r="L97" s="193">
        <v>8</v>
      </c>
      <c r="M97" s="193">
        <v>8</v>
      </c>
      <c r="N97" s="193">
        <v>8</v>
      </c>
      <c r="O97" s="193">
        <v>8</v>
      </c>
      <c r="P97" s="193">
        <v>8</v>
      </c>
      <c r="Q97" s="193"/>
      <c r="R97" s="193">
        <v>8</v>
      </c>
      <c r="S97" s="193">
        <v>8</v>
      </c>
      <c r="T97" s="193">
        <v>8</v>
      </c>
      <c r="U97" s="193">
        <v>8</v>
      </c>
      <c r="V97" s="193">
        <v>8</v>
      </c>
      <c r="W97" s="193">
        <v>8</v>
      </c>
      <c r="X97" s="193"/>
      <c r="Y97" s="193">
        <v>8</v>
      </c>
      <c r="Z97" s="193">
        <v>8</v>
      </c>
      <c r="AA97" s="193">
        <v>8</v>
      </c>
      <c r="AB97" s="193">
        <v>8</v>
      </c>
      <c r="AC97" s="193">
        <v>8</v>
      </c>
      <c r="AD97" s="193">
        <v>8</v>
      </c>
      <c r="AE97" s="193"/>
      <c r="AF97" s="193">
        <v>8</v>
      </c>
      <c r="AG97" s="193">
        <v>8</v>
      </c>
      <c r="AH97" s="193">
        <v>8</v>
      </c>
      <c r="AI97" s="193">
        <v>8</v>
      </c>
      <c r="AJ97" s="193">
        <v>8</v>
      </c>
      <c r="AK97" s="378">
        <f t="shared" ref="AK97" si="50">((SUM(F97:AJ97))/8)-(SUMIF($F$6:$AJ$6,"C.Nhật",F97:AJ97)/8)</f>
        <v>27</v>
      </c>
      <c r="AL97" s="378">
        <f t="shared" ref="AL97" si="51">SUM(F98:AJ98)/8*1.5</f>
        <v>0</v>
      </c>
      <c r="AM97" s="380">
        <f t="shared" ref="AM97" si="52">SUMIF($F$6:$AJ$6,"C.Nhật",$F97:$AJ98)/8*2</f>
        <v>0</v>
      </c>
      <c r="AN97" s="382">
        <f t="shared" ref="AN97" si="53">SUM(AK97:AM98)</f>
        <v>27</v>
      </c>
      <c r="AO97" s="384">
        <v>0</v>
      </c>
      <c r="AP97" s="382"/>
      <c r="AQ97" s="382"/>
      <c r="AR97" s="382"/>
      <c r="AS97" s="372"/>
      <c r="AT97" s="297"/>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c r="AK98" s="379"/>
      <c r="AL98" s="379"/>
      <c r="AM98" s="381"/>
      <c r="AN98" s="383"/>
      <c r="AO98" s="385"/>
      <c r="AP98" s="383"/>
      <c r="AQ98" s="383"/>
      <c r="AR98" s="383"/>
      <c r="AS98" s="373"/>
      <c r="AT98" s="297"/>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4</v>
      </c>
      <c r="B99" s="386" t="s">
        <v>99</v>
      </c>
      <c r="C99" s="374" t="str">
        <f>VLOOKUP(B99,DS,2,0)</f>
        <v>Sơn Thị Nil</v>
      </c>
      <c r="D99" s="376" t="str">
        <f>VLOOKUP(B99,DS,3,0)</f>
        <v>Công nhân</v>
      </c>
      <c r="E99" s="79" t="s">
        <v>33</v>
      </c>
      <c r="F99" s="193">
        <v>8</v>
      </c>
      <c r="G99" s="193">
        <v>8</v>
      </c>
      <c r="H99" s="193">
        <v>8</v>
      </c>
      <c r="I99" s="193">
        <v>8</v>
      </c>
      <c r="J99" s="193"/>
      <c r="K99" s="193">
        <v>8</v>
      </c>
      <c r="L99" s="193">
        <v>8</v>
      </c>
      <c r="M99" s="193">
        <v>8</v>
      </c>
      <c r="N99" s="193">
        <v>8</v>
      </c>
      <c r="O99" s="193">
        <v>8</v>
      </c>
      <c r="P99" s="193">
        <v>8</v>
      </c>
      <c r="Q99" s="193"/>
      <c r="R99" s="193">
        <v>8</v>
      </c>
      <c r="S99" s="193">
        <v>8</v>
      </c>
      <c r="T99" s="193">
        <v>8</v>
      </c>
      <c r="U99" s="193">
        <v>8</v>
      </c>
      <c r="V99" s="193">
        <v>8</v>
      </c>
      <c r="W99" s="193">
        <v>8</v>
      </c>
      <c r="X99" s="193"/>
      <c r="Y99" s="193">
        <v>8</v>
      </c>
      <c r="Z99" s="193">
        <v>8</v>
      </c>
      <c r="AA99" s="193">
        <v>8</v>
      </c>
      <c r="AB99" s="193">
        <v>8</v>
      </c>
      <c r="AC99" s="193">
        <v>8</v>
      </c>
      <c r="AD99" s="193">
        <v>8</v>
      </c>
      <c r="AE99" s="193"/>
      <c r="AF99" s="193">
        <v>8</v>
      </c>
      <c r="AG99" s="193">
        <v>8</v>
      </c>
      <c r="AH99" s="193">
        <v>8</v>
      </c>
      <c r="AI99" s="193">
        <v>8</v>
      </c>
      <c r="AJ99" s="193">
        <v>8</v>
      </c>
      <c r="AK99" s="378">
        <f t="shared" ref="AK99" si="54">((SUM(F99:AJ99))/8)-(SUMIF($F$6:$AJ$6,"C.Nhật",F99:AJ99)/8)</f>
        <v>27</v>
      </c>
      <c r="AL99" s="378">
        <f t="shared" ref="AL99" si="55">SUM(F100:AJ100)/8*1.5</f>
        <v>0</v>
      </c>
      <c r="AM99" s="380">
        <f t="shared" ref="AM99" si="56">SUMIF($F$6:$AJ$6,"C.Nhật",$F99:$AJ100)/8*2</f>
        <v>0</v>
      </c>
      <c r="AN99" s="382">
        <f t="shared" ref="AN99" si="57">SUM(AK99:AM100)</f>
        <v>27</v>
      </c>
      <c r="AO99" s="384">
        <v>0</v>
      </c>
      <c r="AP99" s="382"/>
      <c r="AQ99" s="382"/>
      <c r="AR99" s="382"/>
      <c r="AS99" s="372"/>
      <c r="AT99" s="297"/>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c r="AK100" s="379"/>
      <c r="AL100" s="379"/>
      <c r="AM100" s="381"/>
      <c r="AN100" s="383"/>
      <c r="AO100" s="385"/>
      <c r="AP100" s="383"/>
      <c r="AQ100" s="383"/>
      <c r="AR100" s="383"/>
      <c r="AS100" s="373"/>
      <c r="AT100" s="297"/>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5</v>
      </c>
      <c r="B101" s="386" t="s">
        <v>100</v>
      </c>
      <c r="C101" s="374" t="str">
        <f>VLOOKUP(B101,DS,2,0)</f>
        <v>Huỳnh Thị Bé Tha</v>
      </c>
      <c r="D101" s="376" t="str">
        <f>VLOOKUP(B101,DS,3,0)</f>
        <v>Công nhân</v>
      </c>
      <c r="E101" s="79" t="s">
        <v>33</v>
      </c>
      <c r="F101" s="193">
        <v>8</v>
      </c>
      <c r="G101" s="193">
        <v>8</v>
      </c>
      <c r="H101" s="193">
        <v>8</v>
      </c>
      <c r="I101" s="193">
        <v>8</v>
      </c>
      <c r="J101" s="193"/>
      <c r="K101" s="193">
        <v>8</v>
      </c>
      <c r="L101" s="193">
        <v>8</v>
      </c>
      <c r="M101" s="193">
        <v>8</v>
      </c>
      <c r="N101" s="193">
        <v>8</v>
      </c>
      <c r="O101" s="193">
        <v>8</v>
      </c>
      <c r="P101" s="193">
        <v>8</v>
      </c>
      <c r="Q101" s="193"/>
      <c r="R101" s="193">
        <v>8</v>
      </c>
      <c r="S101" s="193">
        <v>8</v>
      </c>
      <c r="T101" s="193">
        <v>8</v>
      </c>
      <c r="U101" s="193">
        <v>8</v>
      </c>
      <c r="V101" s="193">
        <v>8</v>
      </c>
      <c r="W101" s="193">
        <v>8</v>
      </c>
      <c r="X101" s="193"/>
      <c r="Y101" s="193">
        <v>8</v>
      </c>
      <c r="Z101" s="193">
        <v>8</v>
      </c>
      <c r="AA101" s="193">
        <v>8</v>
      </c>
      <c r="AB101" s="193">
        <v>8</v>
      </c>
      <c r="AC101" s="193">
        <v>8</v>
      </c>
      <c r="AD101" s="193">
        <v>8</v>
      </c>
      <c r="AE101" s="193"/>
      <c r="AF101" s="193">
        <v>8</v>
      </c>
      <c r="AG101" s="193">
        <v>8</v>
      </c>
      <c r="AH101" s="193">
        <v>8</v>
      </c>
      <c r="AI101" s="193">
        <v>8</v>
      </c>
      <c r="AJ101" s="193">
        <v>8</v>
      </c>
      <c r="AK101" s="378">
        <f t="shared" ref="AK101" si="58">((SUM(F101:AJ101))/8)-(SUMIF($F$6:$AJ$6,"C.Nhật",F101:AJ101)/8)</f>
        <v>27</v>
      </c>
      <c r="AL101" s="378">
        <f t="shared" ref="AL101" si="59">SUM(F102:AJ102)/8*1.5</f>
        <v>0</v>
      </c>
      <c r="AM101" s="380">
        <f t="shared" ref="AM101" si="60">SUMIF($F$6:$AJ$6,"C.Nhật",$F101:$AJ102)/8*2</f>
        <v>0</v>
      </c>
      <c r="AN101" s="382">
        <f t="shared" ref="AN101" si="61">SUM(AK101:AM102)</f>
        <v>27</v>
      </c>
      <c r="AO101" s="384">
        <v>0</v>
      </c>
      <c r="AP101" s="382"/>
      <c r="AQ101" s="382"/>
      <c r="AR101" s="382"/>
      <c r="AS101" s="372"/>
      <c r="AT101" s="297"/>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c r="AK102" s="379"/>
      <c r="AL102" s="379"/>
      <c r="AM102" s="381"/>
      <c r="AN102" s="383"/>
      <c r="AO102" s="385"/>
      <c r="AP102" s="383"/>
      <c r="AQ102" s="383"/>
      <c r="AR102" s="383"/>
      <c r="AS102" s="373"/>
      <c r="AT102" s="297"/>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6</v>
      </c>
      <c r="B103" s="386" t="s">
        <v>101</v>
      </c>
      <c r="C103" s="374" t="str">
        <f>VLOOKUP(B103,DS,2,0)</f>
        <v>Huỳnh Thị Bé Thi</v>
      </c>
      <c r="D103" s="376" t="str">
        <f>VLOOKUP(B103,DS,3,0)</f>
        <v>Công nhân</v>
      </c>
      <c r="E103" s="79" t="s">
        <v>33</v>
      </c>
      <c r="F103" s="193">
        <v>8</v>
      </c>
      <c r="G103" s="193">
        <v>8</v>
      </c>
      <c r="H103" s="193">
        <v>8</v>
      </c>
      <c r="I103" s="193">
        <v>8</v>
      </c>
      <c r="J103" s="193"/>
      <c r="K103" s="193">
        <v>8</v>
      </c>
      <c r="L103" s="193">
        <v>8</v>
      </c>
      <c r="M103" s="193">
        <v>8</v>
      </c>
      <c r="N103" s="193">
        <v>8</v>
      </c>
      <c r="O103" s="193">
        <v>8</v>
      </c>
      <c r="P103" s="193">
        <v>8</v>
      </c>
      <c r="Q103" s="193"/>
      <c r="R103" s="193">
        <v>8</v>
      </c>
      <c r="S103" s="193">
        <v>8</v>
      </c>
      <c r="T103" s="193">
        <v>8</v>
      </c>
      <c r="U103" s="193">
        <v>8</v>
      </c>
      <c r="V103" s="193">
        <v>8</v>
      </c>
      <c r="W103" s="193">
        <v>8</v>
      </c>
      <c r="X103" s="193"/>
      <c r="Y103" s="193">
        <v>8</v>
      </c>
      <c r="Z103" s="193">
        <v>8</v>
      </c>
      <c r="AA103" s="193">
        <v>8</v>
      </c>
      <c r="AB103" s="193">
        <v>8</v>
      </c>
      <c r="AC103" s="193">
        <v>8</v>
      </c>
      <c r="AD103" s="193">
        <v>8</v>
      </c>
      <c r="AE103" s="193"/>
      <c r="AF103" s="193">
        <v>8</v>
      </c>
      <c r="AG103" s="193">
        <v>8</v>
      </c>
      <c r="AH103" s="193">
        <v>8</v>
      </c>
      <c r="AI103" s="193">
        <v>8</v>
      </c>
      <c r="AJ103" s="193">
        <v>8</v>
      </c>
      <c r="AK103" s="378">
        <f t="shared" ref="AK103" si="62">((SUM(F103:AJ103))/8)-(SUMIF($F$6:$AJ$6,"C.Nhật",F103:AJ103)/8)</f>
        <v>27</v>
      </c>
      <c r="AL103" s="378">
        <f t="shared" ref="AL103" si="63">SUM(F104:AJ104)/8*1.5</f>
        <v>0</v>
      </c>
      <c r="AM103" s="380">
        <f t="shared" ref="AM103" si="64">SUMIF($F$6:$AJ$6,"C.Nhật",$F103:$AJ104)/8*2</f>
        <v>0</v>
      </c>
      <c r="AN103" s="382">
        <f t="shared" ref="AN103" si="65">SUM(AK103:AM104)</f>
        <v>27</v>
      </c>
      <c r="AO103" s="384">
        <v>0</v>
      </c>
      <c r="AP103" s="382"/>
      <c r="AQ103" s="382"/>
      <c r="AR103" s="382"/>
      <c r="AS103" s="372"/>
      <c r="AT103" s="297"/>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c r="AK104" s="379"/>
      <c r="AL104" s="379"/>
      <c r="AM104" s="381"/>
      <c r="AN104" s="383"/>
      <c r="AO104" s="385"/>
      <c r="AP104" s="383"/>
      <c r="AQ104" s="383"/>
      <c r="AR104" s="383"/>
      <c r="AS104" s="373"/>
      <c r="AT104" s="297"/>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7</v>
      </c>
      <c r="B105" s="386" t="s">
        <v>102</v>
      </c>
      <c r="C105" s="374" t="str">
        <f>VLOOKUP(B105,DS,2,0)</f>
        <v>Nguyễn Thị Kim Hồng</v>
      </c>
      <c r="D105" s="376" t="str">
        <f>VLOOKUP(B105,DS,3,0)</f>
        <v>Công nhân</v>
      </c>
      <c r="E105" s="79" t="s">
        <v>33</v>
      </c>
      <c r="F105" s="193">
        <v>8</v>
      </c>
      <c r="G105" s="193">
        <v>8</v>
      </c>
      <c r="H105" s="193">
        <v>8</v>
      </c>
      <c r="I105" s="193">
        <v>8</v>
      </c>
      <c r="J105" s="193"/>
      <c r="K105" s="193">
        <v>8</v>
      </c>
      <c r="L105" s="193">
        <v>8</v>
      </c>
      <c r="M105" s="193">
        <v>8</v>
      </c>
      <c r="N105" s="193">
        <v>8</v>
      </c>
      <c r="O105" s="193">
        <v>8</v>
      </c>
      <c r="P105" s="193">
        <v>8</v>
      </c>
      <c r="Q105" s="193"/>
      <c r="R105" s="193">
        <v>8</v>
      </c>
      <c r="S105" s="193">
        <v>8</v>
      </c>
      <c r="T105" s="193">
        <v>8</v>
      </c>
      <c r="U105" s="193">
        <v>8</v>
      </c>
      <c r="V105" s="193">
        <v>8</v>
      </c>
      <c r="W105" s="193">
        <v>8</v>
      </c>
      <c r="X105" s="193"/>
      <c r="Y105" s="193">
        <v>8</v>
      </c>
      <c r="Z105" s="193">
        <v>8</v>
      </c>
      <c r="AA105" s="193">
        <v>8</v>
      </c>
      <c r="AB105" s="193">
        <v>8</v>
      </c>
      <c r="AC105" s="193">
        <v>8</v>
      </c>
      <c r="AD105" s="193">
        <v>8</v>
      </c>
      <c r="AE105" s="193"/>
      <c r="AF105" s="193">
        <v>8</v>
      </c>
      <c r="AG105" s="193">
        <v>8</v>
      </c>
      <c r="AH105" s="193">
        <v>8</v>
      </c>
      <c r="AI105" s="193">
        <v>8</v>
      </c>
      <c r="AJ105" s="193">
        <v>8</v>
      </c>
      <c r="AK105" s="378">
        <f t="shared" ref="AK105" si="66">((SUM(F105:AJ105))/8)-(SUMIF($F$6:$AJ$6,"C.Nhật",F105:AJ105)/8)</f>
        <v>27</v>
      </c>
      <c r="AL105" s="378">
        <f t="shared" ref="AL105" si="67">SUM(F106:AJ106)/8*1.5</f>
        <v>0</v>
      </c>
      <c r="AM105" s="380">
        <f t="shared" ref="AM105" si="68">SUMIF($F$6:$AJ$6,"C.Nhật",$F105:$AJ106)/8*2</f>
        <v>0</v>
      </c>
      <c r="AN105" s="382">
        <f t="shared" ref="AN105" si="69">SUM(AK105:AM106)</f>
        <v>27</v>
      </c>
      <c r="AO105" s="384">
        <v>0</v>
      </c>
      <c r="AP105" s="382"/>
      <c r="AQ105" s="382"/>
      <c r="AR105" s="382"/>
      <c r="AS105" s="372"/>
      <c r="AT105" s="297"/>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379"/>
      <c r="AL106" s="379"/>
      <c r="AM106" s="381"/>
      <c r="AN106" s="383"/>
      <c r="AO106" s="385"/>
      <c r="AP106" s="383"/>
      <c r="AQ106" s="383"/>
      <c r="AR106" s="383"/>
      <c r="AS106" s="373"/>
      <c r="AT106" s="297"/>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 t="shared" ref="A107" si="70">A105+1</f>
        <v>8</v>
      </c>
      <c r="B107" s="386" t="s">
        <v>103</v>
      </c>
      <c r="C107" s="374" t="str">
        <f>VLOOKUP(B107,DS,2,0)</f>
        <v>Nguyễn Thị Lựu</v>
      </c>
      <c r="D107" s="376" t="str">
        <f>VLOOKUP(B107,DS,3,0)</f>
        <v>Công nhân</v>
      </c>
      <c r="E107" s="79" t="s">
        <v>33</v>
      </c>
      <c r="F107" s="193">
        <v>8</v>
      </c>
      <c r="G107" s="193">
        <v>8</v>
      </c>
      <c r="H107" s="193">
        <v>8</v>
      </c>
      <c r="I107" s="193">
        <v>8</v>
      </c>
      <c r="J107" s="193"/>
      <c r="K107" s="193">
        <v>8</v>
      </c>
      <c r="L107" s="193">
        <v>8</v>
      </c>
      <c r="M107" s="193">
        <v>8</v>
      </c>
      <c r="N107" s="193">
        <v>8</v>
      </c>
      <c r="O107" s="193">
        <v>8</v>
      </c>
      <c r="P107" s="193">
        <v>8</v>
      </c>
      <c r="Q107" s="193"/>
      <c r="R107" s="193">
        <v>8</v>
      </c>
      <c r="S107" s="193">
        <v>8</v>
      </c>
      <c r="T107" s="193">
        <v>8</v>
      </c>
      <c r="U107" s="193">
        <v>8</v>
      </c>
      <c r="V107" s="193">
        <v>8</v>
      </c>
      <c r="W107" s="193">
        <v>8</v>
      </c>
      <c r="X107" s="193"/>
      <c r="Y107" s="193">
        <v>8</v>
      </c>
      <c r="Z107" s="193">
        <v>8</v>
      </c>
      <c r="AA107" s="193">
        <v>8</v>
      </c>
      <c r="AB107" s="193">
        <v>8</v>
      </c>
      <c r="AC107" s="193">
        <v>8</v>
      </c>
      <c r="AD107" s="193">
        <v>8</v>
      </c>
      <c r="AE107" s="193"/>
      <c r="AF107" s="193">
        <v>8</v>
      </c>
      <c r="AG107" s="193">
        <v>8</v>
      </c>
      <c r="AH107" s="193">
        <v>8</v>
      </c>
      <c r="AI107" s="193">
        <v>8</v>
      </c>
      <c r="AJ107" s="193">
        <v>8</v>
      </c>
      <c r="AK107" s="378">
        <f t="shared" ref="AK107" si="71">((SUM(F107:AJ107))/8)-(SUMIF($F$6:$AJ$6,"C.Nhật",F107:AJ107)/8)</f>
        <v>27</v>
      </c>
      <c r="AL107" s="378">
        <f t="shared" ref="AL107" si="72">SUM(F108:AJ108)/8*1.5</f>
        <v>0</v>
      </c>
      <c r="AM107" s="380">
        <f t="shared" ref="AM107" si="73">SUMIF($F$6:$AJ$6,"C.Nhật",$F107:$AJ108)/8*2</f>
        <v>0</v>
      </c>
      <c r="AN107" s="382">
        <f t="shared" ref="AN107" si="74">SUM(AK107:AM108)</f>
        <v>27</v>
      </c>
      <c r="AO107" s="384">
        <v>0</v>
      </c>
      <c r="AP107" s="382"/>
      <c r="AQ107" s="382"/>
      <c r="AR107" s="382"/>
      <c r="AS107" s="372"/>
      <c r="AT107" s="297"/>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c r="AK108" s="379"/>
      <c r="AL108" s="379"/>
      <c r="AM108" s="381"/>
      <c r="AN108" s="383"/>
      <c r="AO108" s="385"/>
      <c r="AP108" s="383"/>
      <c r="AQ108" s="383"/>
      <c r="AR108" s="383"/>
      <c r="AS108" s="373"/>
      <c r="AT108" s="297"/>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f t="shared" ref="A109" si="75">A107+1</f>
        <v>9</v>
      </c>
      <c r="B109" s="386" t="s">
        <v>104</v>
      </c>
      <c r="C109" s="374" t="str">
        <f>VLOOKUP(B109,DS,2,0)</f>
        <v>Lý Thị Được</v>
      </c>
      <c r="D109" s="376" t="str">
        <f>VLOOKUP(B109,DS,3,0)</f>
        <v>Công nhân</v>
      </c>
      <c r="E109" s="79" t="s">
        <v>33</v>
      </c>
      <c r="F109" s="193">
        <v>8</v>
      </c>
      <c r="G109" s="193">
        <v>8</v>
      </c>
      <c r="H109" s="193">
        <v>8</v>
      </c>
      <c r="I109" s="193">
        <v>8</v>
      </c>
      <c r="J109" s="193"/>
      <c r="K109" s="193">
        <v>8</v>
      </c>
      <c r="L109" s="193">
        <v>8</v>
      </c>
      <c r="M109" s="193">
        <v>8</v>
      </c>
      <c r="N109" s="193">
        <v>8</v>
      </c>
      <c r="O109" s="193">
        <v>8</v>
      </c>
      <c r="P109" s="193">
        <v>8</v>
      </c>
      <c r="Q109" s="193"/>
      <c r="R109" s="193">
        <v>8</v>
      </c>
      <c r="S109" s="193">
        <v>8</v>
      </c>
      <c r="T109" s="193">
        <v>8</v>
      </c>
      <c r="U109" s="193">
        <v>8</v>
      </c>
      <c r="V109" s="193">
        <v>8</v>
      </c>
      <c r="W109" s="193">
        <v>8</v>
      </c>
      <c r="X109" s="193"/>
      <c r="Y109" s="193">
        <v>8</v>
      </c>
      <c r="Z109" s="193">
        <v>8</v>
      </c>
      <c r="AA109" s="193">
        <v>8</v>
      </c>
      <c r="AB109" s="193">
        <v>8</v>
      </c>
      <c r="AC109" s="193">
        <v>8</v>
      </c>
      <c r="AD109" s="193">
        <v>8</v>
      </c>
      <c r="AE109" s="193"/>
      <c r="AF109" s="193">
        <v>8</v>
      </c>
      <c r="AG109" s="193">
        <v>8</v>
      </c>
      <c r="AH109" s="193">
        <v>8</v>
      </c>
      <c r="AI109" s="193">
        <v>8</v>
      </c>
      <c r="AJ109" s="193">
        <v>8</v>
      </c>
      <c r="AK109" s="378">
        <f t="shared" ref="AK109" si="76">((SUM(F109:AJ109))/8)-(SUMIF($F$6:$AJ$6,"C.Nhật",F109:AJ109)/8)</f>
        <v>27</v>
      </c>
      <c r="AL109" s="378">
        <f t="shared" ref="AL109" si="77">SUM(F110:AJ110)/8*1.5</f>
        <v>0</v>
      </c>
      <c r="AM109" s="380">
        <f t="shared" ref="AM109" si="78">SUMIF($F$6:$AJ$6,"C.Nhật",$F109:$AJ110)/8*2</f>
        <v>0</v>
      </c>
      <c r="AN109" s="382">
        <f t="shared" ref="AN109" si="79">SUM(AK109:AM110)</f>
        <v>27</v>
      </c>
      <c r="AO109" s="384">
        <v>0</v>
      </c>
      <c r="AP109" s="382"/>
      <c r="AQ109" s="382"/>
      <c r="AR109" s="382"/>
      <c r="AS109" s="372"/>
      <c r="AT109" s="297"/>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379"/>
      <c r="AL110" s="379"/>
      <c r="AM110" s="381"/>
      <c r="AN110" s="383"/>
      <c r="AO110" s="385"/>
      <c r="AP110" s="383"/>
      <c r="AQ110" s="383"/>
      <c r="AR110" s="383"/>
      <c r="AS110" s="373"/>
      <c r="AT110" s="297"/>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 t="shared" ref="A111" si="80">A109+1</f>
        <v>10</v>
      </c>
      <c r="B111" s="386" t="s">
        <v>105</v>
      </c>
      <c r="C111" s="374" t="str">
        <f>VLOOKUP(B111,DS,2,0)</f>
        <v>Lý La Quan</v>
      </c>
      <c r="D111" s="376" t="str">
        <f>VLOOKUP(B111,DS,3,0)</f>
        <v>Công nhân</v>
      </c>
      <c r="E111" s="79" t="s">
        <v>33</v>
      </c>
      <c r="F111" s="193">
        <v>8</v>
      </c>
      <c r="G111" s="193">
        <v>8</v>
      </c>
      <c r="H111" s="193">
        <v>8</v>
      </c>
      <c r="I111" s="193">
        <v>8</v>
      </c>
      <c r="J111" s="193"/>
      <c r="K111" s="193">
        <v>8</v>
      </c>
      <c r="L111" s="193">
        <v>8</v>
      </c>
      <c r="M111" s="193">
        <v>8</v>
      </c>
      <c r="N111" s="193">
        <v>8</v>
      </c>
      <c r="O111" s="193">
        <v>8</v>
      </c>
      <c r="P111" s="193">
        <v>8</v>
      </c>
      <c r="Q111" s="193"/>
      <c r="R111" s="193">
        <v>8</v>
      </c>
      <c r="S111" s="193">
        <v>8</v>
      </c>
      <c r="T111" s="193">
        <v>8</v>
      </c>
      <c r="U111" s="193">
        <v>8</v>
      </c>
      <c r="V111" s="193">
        <v>8</v>
      </c>
      <c r="W111" s="193">
        <v>8</v>
      </c>
      <c r="X111" s="193"/>
      <c r="Y111" s="193">
        <v>8</v>
      </c>
      <c r="Z111" s="193">
        <v>8</v>
      </c>
      <c r="AA111" s="193">
        <v>8</v>
      </c>
      <c r="AB111" s="193">
        <v>8</v>
      </c>
      <c r="AC111" s="193">
        <v>8</v>
      </c>
      <c r="AD111" s="193">
        <v>8</v>
      </c>
      <c r="AE111" s="193"/>
      <c r="AF111" s="193">
        <v>8</v>
      </c>
      <c r="AG111" s="193">
        <v>8</v>
      </c>
      <c r="AH111" s="193">
        <v>8</v>
      </c>
      <c r="AI111" s="193">
        <v>8</v>
      </c>
      <c r="AJ111" s="193">
        <v>8</v>
      </c>
      <c r="AK111" s="378">
        <f t="shared" ref="AK111" si="81">((SUM(F111:AJ111))/8)-(SUMIF($F$6:$AJ$6,"C.Nhật",F111:AJ111)/8)</f>
        <v>27</v>
      </c>
      <c r="AL111" s="378">
        <f t="shared" ref="AL111" si="82">SUM(F112:AJ112)/8*1.5</f>
        <v>0</v>
      </c>
      <c r="AM111" s="380">
        <f t="shared" ref="AM111" si="83">SUMIF($F$6:$AJ$6,"C.Nhật",$F111:$AJ112)/8*2</f>
        <v>0</v>
      </c>
      <c r="AN111" s="382">
        <f t="shared" ref="AN111" si="84">SUM(AK111:AM112)</f>
        <v>27</v>
      </c>
      <c r="AO111" s="384">
        <v>0</v>
      </c>
      <c r="AP111" s="382"/>
      <c r="AQ111" s="382"/>
      <c r="AR111" s="382"/>
      <c r="AS111" s="372"/>
      <c r="AT111" s="297"/>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379"/>
      <c r="AL112" s="379"/>
      <c r="AM112" s="381"/>
      <c r="AN112" s="383"/>
      <c r="AO112" s="385"/>
      <c r="AP112" s="383"/>
      <c r="AQ112" s="383"/>
      <c r="AR112" s="383"/>
      <c r="AS112" s="373"/>
      <c r="AT112" s="297"/>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 t="shared" ref="A113" si="85">A111+1</f>
        <v>11</v>
      </c>
      <c r="B113" s="386" t="s">
        <v>106</v>
      </c>
      <c r="C113" s="374" t="str">
        <f>VLOOKUP(B113,DS,2,0)</f>
        <v>Trà Thị Soi</v>
      </c>
      <c r="D113" s="376" t="str">
        <f>VLOOKUP(B113,DS,3,0)</f>
        <v>Công nhân</v>
      </c>
      <c r="E113" s="79" t="s">
        <v>33</v>
      </c>
      <c r="F113" s="193">
        <v>8</v>
      </c>
      <c r="G113" s="193">
        <v>8</v>
      </c>
      <c r="H113" s="193">
        <v>8</v>
      </c>
      <c r="I113" s="193">
        <v>8</v>
      </c>
      <c r="J113" s="193"/>
      <c r="K113" s="193">
        <v>8</v>
      </c>
      <c r="L113" s="193">
        <v>8</v>
      </c>
      <c r="M113" s="193">
        <v>8</v>
      </c>
      <c r="N113" s="193">
        <v>8</v>
      </c>
      <c r="O113" s="193">
        <v>8</v>
      </c>
      <c r="P113" s="193">
        <v>8</v>
      </c>
      <c r="Q113" s="193"/>
      <c r="R113" s="193">
        <v>8</v>
      </c>
      <c r="S113" s="193">
        <v>8</v>
      </c>
      <c r="T113" s="193">
        <v>8</v>
      </c>
      <c r="U113" s="193">
        <v>8</v>
      </c>
      <c r="V113" s="193">
        <v>8</v>
      </c>
      <c r="W113" s="193">
        <v>8</v>
      </c>
      <c r="X113" s="193"/>
      <c r="Y113" s="193">
        <v>8</v>
      </c>
      <c r="Z113" s="193">
        <v>8</v>
      </c>
      <c r="AA113" s="193">
        <v>8</v>
      </c>
      <c r="AB113" s="193">
        <v>8</v>
      </c>
      <c r="AC113" s="193">
        <v>8</v>
      </c>
      <c r="AD113" s="193">
        <v>8</v>
      </c>
      <c r="AE113" s="193"/>
      <c r="AF113" s="193">
        <v>8</v>
      </c>
      <c r="AG113" s="193">
        <v>8</v>
      </c>
      <c r="AH113" s="193">
        <v>8</v>
      </c>
      <c r="AI113" s="193">
        <v>8</v>
      </c>
      <c r="AJ113" s="193">
        <v>8</v>
      </c>
      <c r="AK113" s="378">
        <f t="shared" ref="AK113" si="86">((SUM(F113:AJ113))/8)-(SUMIF($F$6:$AJ$6,"C.Nhật",F113:AJ113)/8)</f>
        <v>27</v>
      </c>
      <c r="AL113" s="378">
        <f t="shared" ref="AL113" si="87">SUM(F114:AJ114)/8*1.5</f>
        <v>0</v>
      </c>
      <c r="AM113" s="380">
        <f t="shared" ref="AM113" si="88">SUMIF($F$6:$AJ$6,"C.Nhật",$F113:$AJ114)/8*2</f>
        <v>0</v>
      </c>
      <c r="AN113" s="382">
        <f t="shared" ref="AN113" si="89">SUM(AK113:AM114)</f>
        <v>27</v>
      </c>
      <c r="AO113" s="384">
        <v>0</v>
      </c>
      <c r="AP113" s="382"/>
      <c r="AQ113" s="382"/>
      <c r="AR113" s="382"/>
      <c r="AS113" s="372"/>
      <c r="AT113" s="297"/>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379"/>
      <c r="AL114" s="379"/>
      <c r="AM114" s="381"/>
      <c r="AN114" s="383"/>
      <c r="AO114" s="385"/>
      <c r="AP114" s="383"/>
      <c r="AQ114" s="383"/>
      <c r="AR114" s="383"/>
      <c r="AS114" s="373"/>
      <c r="AT114" s="297"/>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12</v>
      </c>
      <c r="B115" s="386" t="s">
        <v>108</v>
      </c>
      <c r="C115" s="374" t="str">
        <f>VLOOKUP(B115,DS,2,0)</f>
        <v>Sơn Thị Muỗi Tron</v>
      </c>
      <c r="D115" s="376" t="str">
        <f>VLOOKUP(B115,DS,3,0)</f>
        <v>Công nhân</v>
      </c>
      <c r="E115" s="79" t="s">
        <v>33</v>
      </c>
      <c r="F115" s="193">
        <v>8</v>
      </c>
      <c r="G115" s="193">
        <v>8</v>
      </c>
      <c r="H115" s="193">
        <v>8</v>
      </c>
      <c r="I115" s="193">
        <v>8</v>
      </c>
      <c r="J115" s="193"/>
      <c r="K115" s="193">
        <v>8</v>
      </c>
      <c r="L115" s="193">
        <v>8</v>
      </c>
      <c r="M115" s="193">
        <v>8</v>
      </c>
      <c r="N115" s="193">
        <v>8</v>
      </c>
      <c r="O115" s="193">
        <v>8</v>
      </c>
      <c r="P115" s="193">
        <v>8</v>
      </c>
      <c r="Q115" s="193"/>
      <c r="R115" s="193">
        <v>8</v>
      </c>
      <c r="S115" s="193">
        <v>8</v>
      </c>
      <c r="T115" s="193">
        <v>8</v>
      </c>
      <c r="U115" s="193">
        <v>8</v>
      </c>
      <c r="V115" s="193">
        <v>8</v>
      </c>
      <c r="W115" s="193">
        <v>8</v>
      </c>
      <c r="X115" s="193"/>
      <c r="Y115" s="193">
        <v>8</v>
      </c>
      <c r="Z115" s="193">
        <v>8</v>
      </c>
      <c r="AA115" s="193">
        <v>8</v>
      </c>
      <c r="AB115" s="193">
        <v>8</v>
      </c>
      <c r="AC115" s="193">
        <v>8</v>
      </c>
      <c r="AD115" s="193">
        <v>8</v>
      </c>
      <c r="AE115" s="193"/>
      <c r="AF115" s="193">
        <v>8</v>
      </c>
      <c r="AG115" s="193">
        <v>8</v>
      </c>
      <c r="AH115" s="193">
        <v>8</v>
      </c>
      <c r="AI115" s="193">
        <v>8</v>
      </c>
      <c r="AJ115" s="193">
        <v>8</v>
      </c>
      <c r="AK115" s="378">
        <f t="shared" ref="AK115" si="90">((SUM(F115:AJ115))/8)-(SUMIF($F$6:$AJ$6,"C.Nhật",F115:AJ115)/8)</f>
        <v>27</v>
      </c>
      <c r="AL115" s="378">
        <f t="shared" ref="AL115" si="91">SUM(F116:AJ116)/8*1.5</f>
        <v>0</v>
      </c>
      <c r="AM115" s="380">
        <f t="shared" ref="AM115" si="92">SUMIF($F$6:$AJ$6,"C.Nhật",$F115:$AJ116)/8*2</f>
        <v>0</v>
      </c>
      <c r="AN115" s="382">
        <f t="shared" ref="AN115" si="93">SUM(AK115:AM116)</f>
        <v>27</v>
      </c>
      <c r="AO115" s="384">
        <v>0</v>
      </c>
      <c r="AP115" s="382"/>
      <c r="AQ115" s="382"/>
      <c r="AR115" s="382"/>
      <c r="AS115" s="372"/>
      <c r="AT115" s="297"/>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c r="AK116" s="379"/>
      <c r="AL116" s="379"/>
      <c r="AM116" s="381"/>
      <c r="AN116" s="383"/>
      <c r="AO116" s="385"/>
      <c r="AP116" s="383"/>
      <c r="AQ116" s="383"/>
      <c r="AR116" s="383"/>
      <c r="AS116" s="373"/>
      <c r="AT116" s="297"/>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A115+1</f>
        <v>13</v>
      </c>
      <c r="B117" s="386" t="s">
        <v>109</v>
      </c>
      <c r="C117" s="374" t="str">
        <f>VLOOKUP(B117,DS,2,0)</f>
        <v>Sơn Thị Thương</v>
      </c>
      <c r="D117" s="376" t="str">
        <f>VLOOKUP(B117,DS,3,0)</f>
        <v>Công nhân</v>
      </c>
      <c r="E117" s="79" t="s">
        <v>33</v>
      </c>
      <c r="F117" s="193">
        <v>8</v>
      </c>
      <c r="G117" s="193">
        <v>8</v>
      </c>
      <c r="H117" s="193">
        <v>8</v>
      </c>
      <c r="I117" s="193">
        <v>8</v>
      </c>
      <c r="J117" s="193"/>
      <c r="K117" s="193">
        <v>8</v>
      </c>
      <c r="L117" s="193">
        <v>8</v>
      </c>
      <c r="M117" s="193">
        <v>8</v>
      </c>
      <c r="N117" s="193">
        <v>8</v>
      </c>
      <c r="O117" s="193">
        <v>8</v>
      </c>
      <c r="P117" s="193">
        <v>8</v>
      </c>
      <c r="Q117" s="193"/>
      <c r="R117" s="193">
        <v>8</v>
      </c>
      <c r="S117" s="193">
        <v>8</v>
      </c>
      <c r="T117" s="193">
        <v>8</v>
      </c>
      <c r="U117" s="193">
        <v>8</v>
      </c>
      <c r="V117" s="193">
        <v>8</v>
      </c>
      <c r="W117" s="193">
        <v>8</v>
      </c>
      <c r="X117" s="193"/>
      <c r="Y117" s="193">
        <v>8</v>
      </c>
      <c r="Z117" s="193">
        <v>8</v>
      </c>
      <c r="AA117" s="193">
        <v>8</v>
      </c>
      <c r="AB117" s="193">
        <v>8</v>
      </c>
      <c r="AC117" s="193">
        <v>8</v>
      </c>
      <c r="AD117" s="193">
        <v>8</v>
      </c>
      <c r="AE117" s="193"/>
      <c r="AF117" s="193">
        <v>8</v>
      </c>
      <c r="AG117" s="193">
        <v>8</v>
      </c>
      <c r="AH117" s="193">
        <v>8</v>
      </c>
      <c r="AI117" s="193">
        <v>8</v>
      </c>
      <c r="AJ117" s="193">
        <v>8</v>
      </c>
      <c r="AK117" s="378">
        <f t="shared" ref="AK117" si="94">((SUM(F117:AJ117))/8)-(SUMIF($F$6:$AJ$6,"C.Nhật",F117:AJ117)/8)</f>
        <v>27</v>
      </c>
      <c r="AL117" s="378">
        <f t="shared" ref="AL117" si="95">SUM(F118:AJ118)/8*1.5</f>
        <v>0</v>
      </c>
      <c r="AM117" s="380">
        <f t="shared" ref="AM117" si="96">SUMIF($F$6:$AJ$6,"C.Nhật",$F117:$AJ118)/8*2</f>
        <v>0</v>
      </c>
      <c r="AN117" s="382">
        <f t="shared" ref="AN117" si="97">SUM(AK117:AM118)</f>
        <v>27</v>
      </c>
      <c r="AO117" s="384">
        <v>0</v>
      </c>
      <c r="AP117" s="382"/>
      <c r="AQ117" s="382"/>
      <c r="AR117" s="382"/>
      <c r="AS117" s="372"/>
      <c r="AT117" s="297"/>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c r="AK118" s="379"/>
      <c r="AL118" s="379"/>
      <c r="AM118" s="381"/>
      <c r="AN118" s="383"/>
      <c r="AO118" s="385"/>
      <c r="AP118" s="383"/>
      <c r="AQ118" s="383"/>
      <c r="AR118" s="383"/>
      <c r="AS118" s="373"/>
      <c r="AT118" s="297"/>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A117+1</f>
        <v>14</v>
      </c>
      <c r="B119" s="386" t="s">
        <v>110</v>
      </c>
      <c r="C119" s="374" t="str">
        <f>VLOOKUP(B119,DS,2,0)</f>
        <v>Thạch Thị Som Ươne</v>
      </c>
      <c r="D119" s="376" t="str">
        <f>VLOOKUP(B119,DS,3,0)</f>
        <v>Công nhân</v>
      </c>
      <c r="E119" s="79" t="s">
        <v>33</v>
      </c>
      <c r="F119" s="193">
        <v>8</v>
      </c>
      <c r="G119" s="193">
        <v>8</v>
      </c>
      <c r="H119" s="193">
        <v>8</v>
      </c>
      <c r="I119" s="193">
        <v>8</v>
      </c>
      <c r="J119" s="193"/>
      <c r="K119" s="193">
        <v>8</v>
      </c>
      <c r="L119" s="193">
        <v>8</v>
      </c>
      <c r="M119" s="193">
        <v>8</v>
      </c>
      <c r="N119" s="193">
        <v>8</v>
      </c>
      <c r="O119" s="193">
        <v>8</v>
      </c>
      <c r="P119" s="193">
        <v>8</v>
      </c>
      <c r="Q119" s="193"/>
      <c r="R119" s="193">
        <v>8</v>
      </c>
      <c r="S119" s="193">
        <v>8</v>
      </c>
      <c r="T119" s="193">
        <v>8</v>
      </c>
      <c r="U119" s="193">
        <v>8</v>
      </c>
      <c r="V119" s="193">
        <v>8</v>
      </c>
      <c r="W119" s="193">
        <v>8</v>
      </c>
      <c r="X119" s="193"/>
      <c r="Y119" s="193">
        <v>8</v>
      </c>
      <c r="Z119" s="193">
        <v>8</v>
      </c>
      <c r="AA119" s="193">
        <v>8</v>
      </c>
      <c r="AB119" s="193">
        <v>8</v>
      </c>
      <c r="AC119" s="193">
        <v>8</v>
      </c>
      <c r="AD119" s="193">
        <v>8</v>
      </c>
      <c r="AE119" s="193"/>
      <c r="AF119" s="193">
        <v>8</v>
      </c>
      <c r="AG119" s="193">
        <v>8</v>
      </c>
      <c r="AH119" s="193">
        <v>8</v>
      </c>
      <c r="AI119" s="193">
        <v>8</v>
      </c>
      <c r="AJ119" s="193">
        <v>8</v>
      </c>
      <c r="AK119" s="378">
        <f t="shared" ref="AK119" si="98">((SUM(F119:AJ119))/8)-(SUMIF($F$6:$AJ$6,"C.Nhật",F119:AJ119)/8)</f>
        <v>27</v>
      </c>
      <c r="AL119" s="378">
        <f t="shared" ref="AL119" si="99">SUM(F120:AJ120)/8*1.5</f>
        <v>0</v>
      </c>
      <c r="AM119" s="380">
        <f t="shared" ref="AM119" si="100">SUMIF($F$6:$AJ$6,"C.Nhật",$F119:$AJ120)/8*2</f>
        <v>0</v>
      </c>
      <c r="AN119" s="382">
        <f t="shared" ref="AN119" si="101">SUM(AK119:AM120)</f>
        <v>27</v>
      </c>
      <c r="AO119" s="384">
        <v>0</v>
      </c>
      <c r="AP119" s="382"/>
      <c r="AQ119" s="382"/>
      <c r="AR119" s="382"/>
      <c r="AS119" s="372"/>
      <c r="AT119" s="297"/>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c r="AK120" s="379"/>
      <c r="AL120" s="379"/>
      <c r="AM120" s="381"/>
      <c r="AN120" s="383"/>
      <c r="AO120" s="385"/>
      <c r="AP120" s="383"/>
      <c r="AQ120" s="383"/>
      <c r="AR120" s="383"/>
      <c r="AS120" s="373"/>
      <c r="AT120" s="297"/>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A119+1</f>
        <v>15</v>
      </c>
      <c r="B121" s="386" t="s">
        <v>111</v>
      </c>
      <c r="C121" s="374" t="str">
        <f>VLOOKUP(B121,DS,2,0)</f>
        <v>Huỳnh Thị Như</v>
      </c>
      <c r="D121" s="376" t="str">
        <f>VLOOKUP(B121,DS,3,0)</f>
        <v>Công nhân</v>
      </c>
      <c r="E121" s="79" t="s">
        <v>33</v>
      </c>
      <c r="F121" s="193">
        <v>8</v>
      </c>
      <c r="G121" s="193">
        <v>8</v>
      </c>
      <c r="H121" s="193">
        <v>8</v>
      </c>
      <c r="I121" s="193">
        <v>8</v>
      </c>
      <c r="J121" s="193"/>
      <c r="K121" s="193">
        <v>8</v>
      </c>
      <c r="L121" s="193">
        <v>8</v>
      </c>
      <c r="M121" s="193">
        <v>8</v>
      </c>
      <c r="N121" s="193">
        <v>8</v>
      </c>
      <c r="O121" s="193">
        <v>8</v>
      </c>
      <c r="P121" s="193">
        <v>8</v>
      </c>
      <c r="Q121" s="193"/>
      <c r="R121" s="193">
        <v>8</v>
      </c>
      <c r="S121" s="193">
        <v>8</v>
      </c>
      <c r="T121" s="193">
        <v>8</v>
      </c>
      <c r="U121" s="193">
        <v>8</v>
      </c>
      <c r="V121" s="193">
        <v>8</v>
      </c>
      <c r="W121" s="193">
        <v>8</v>
      </c>
      <c r="X121" s="193"/>
      <c r="Y121" s="193">
        <v>8</v>
      </c>
      <c r="Z121" s="193">
        <v>8</v>
      </c>
      <c r="AA121" s="193">
        <v>8</v>
      </c>
      <c r="AB121" s="193">
        <v>8</v>
      </c>
      <c r="AC121" s="193">
        <v>8</v>
      </c>
      <c r="AD121" s="193">
        <v>8</v>
      </c>
      <c r="AE121" s="193"/>
      <c r="AF121" s="193">
        <v>8</v>
      </c>
      <c r="AG121" s="193">
        <v>8</v>
      </c>
      <c r="AH121" s="193">
        <v>8</v>
      </c>
      <c r="AI121" s="193">
        <v>8</v>
      </c>
      <c r="AJ121" s="193">
        <v>8</v>
      </c>
      <c r="AK121" s="378">
        <f t="shared" ref="AK121" si="102">((SUM(F121:AJ121))/8)-(SUMIF($F$6:$AJ$6,"C.Nhật",F121:AJ121)/8)</f>
        <v>27</v>
      </c>
      <c r="AL121" s="378">
        <f t="shared" ref="AL121" si="103">SUM(F122:AJ122)/8*1.5</f>
        <v>0</v>
      </c>
      <c r="AM121" s="380">
        <f t="shared" ref="AM121" si="104">SUMIF($F$6:$AJ$6,"C.Nhật",$F121:$AJ122)/8*2</f>
        <v>0</v>
      </c>
      <c r="AN121" s="382">
        <f t="shared" ref="AN121" si="105">SUM(AK121:AM122)</f>
        <v>27</v>
      </c>
      <c r="AO121" s="384">
        <v>0</v>
      </c>
      <c r="AP121" s="382"/>
      <c r="AQ121" s="382"/>
      <c r="AR121" s="382"/>
      <c r="AS121" s="372"/>
      <c r="AT121" s="297"/>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c r="AK122" s="379"/>
      <c r="AL122" s="379"/>
      <c r="AM122" s="381"/>
      <c r="AN122" s="383"/>
      <c r="AO122" s="385"/>
      <c r="AP122" s="383"/>
      <c r="AQ122" s="383"/>
      <c r="AR122" s="383"/>
      <c r="AS122" s="373"/>
      <c r="AT122" s="297"/>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A121+1</f>
        <v>16</v>
      </c>
      <c r="B123" s="386" t="s">
        <v>112</v>
      </c>
      <c r="C123" s="374" t="str">
        <f>VLOOKUP(B123,DS,2,0)</f>
        <v>Sơn Thị Chành Ny</v>
      </c>
      <c r="D123" s="376" t="str">
        <f>VLOOKUP(B123,DS,3,0)</f>
        <v>Công nhân</v>
      </c>
      <c r="E123" s="79" t="s">
        <v>33</v>
      </c>
      <c r="F123" s="193">
        <v>8</v>
      </c>
      <c r="G123" s="193">
        <v>8</v>
      </c>
      <c r="H123" s="193">
        <v>8</v>
      </c>
      <c r="I123" s="193">
        <v>8</v>
      </c>
      <c r="J123" s="193"/>
      <c r="K123" s="193">
        <v>8</v>
      </c>
      <c r="L123" s="193">
        <v>8</v>
      </c>
      <c r="M123" s="193">
        <v>8</v>
      </c>
      <c r="N123" s="193">
        <v>8</v>
      </c>
      <c r="O123" s="193">
        <v>8</v>
      </c>
      <c r="P123" s="193">
        <v>8</v>
      </c>
      <c r="Q123" s="193"/>
      <c r="R123" s="193">
        <v>8</v>
      </c>
      <c r="S123" s="193">
        <v>8</v>
      </c>
      <c r="T123" s="193">
        <v>8</v>
      </c>
      <c r="U123" s="193">
        <v>8</v>
      </c>
      <c r="V123" s="193">
        <v>8</v>
      </c>
      <c r="W123" s="193">
        <v>8</v>
      </c>
      <c r="X123" s="193"/>
      <c r="Y123" s="193">
        <v>8</v>
      </c>
      <c r="Z123" s="193">
        <v>8</v>
      </c>
      <c r="AA123" s="193">
        <v>8</v>
      </c>
      <c r="AB123" s="193">
        <v>8</v>
      </c>
      <c r="AC123" s="193">
        <v>8</v>
      </c>
      <c r="AD123" s="193">
        <v>8</v>
      </c>
      <c r="AE123" s="193"/>
      <c r="AF123" s="193">
        <v>8</v>
      </c>
      <c r="AG123" s="193">
        <v>8</v>
      </c>
      <c r="AH123" s="193">
        <v>8</v>
      </c>
      <c r="AI123" s="193">
        <v>8</v>
      </c>
      <c r="AJ123" s="193">
        <v>8</v>
      </c>
      <c r="AK123" s="378">
        <f t="shared" ref="AK123" si="106">((SUM(F123:AJ123))/8)-(SUMIF($F$6:$AJ$6,"C.Nhật",F123:AJ123)/8)</f>
        <v>27</v>
      </c>
      <c r="AL123" s="378">
        <f t="shared" ref="AL123" si="107">SUM(F124:AJ124)/8*1.5</f>
        <v>0</v>
      </c>
      <c r="AM123" s="380">
        <f t="shared" ref="AM123" si="108">SUMIF($F$6:$AJ$6,"C.Nhật",$F123:$AJ124)/8*2</f>
        <v>0</v>
      </c>
      <c r="AN123" s="382">
        <f t="shared" ref="AN123" si="109">SUM(AK123:AM124)</f>
        <v>27</v>
      </c>
      <c r="AO123" s="384">
        <v>0</v>
      </c>
      <c r="AP123" s="382"/>
      <c r="AQ123" s="382"/>
      <c r="AR123" s="382"/>
      <c r="AS123" s="372"/>
      <c r="AT123" s="297"/>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379"/>
      <c r="AL124" s="379"/>
      <c r="AM124" s="381"/>
      <c r="AN124" s="383"/>
      <c r="AO124" s="385"/>
      <c r="AP124" s="383"/>
      <c r="AQ124" s="383"/>
      <c r="AR124" s="383"/>
      <c r="AS124" s="373"/>
      <c r="AT124" s="297"/>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A123+1</f>
        <v>17</v>
      </c>
      <c r="B125" s="386" t="s">
        <v>113</v>
      </c>
      <c r="C125" s="374" t="str">
        <f>VLOOKUP(B125,DS,2,0)</f>
        <v>Sơn Thị Chành Đa</v>
      </c>
      <c r="D125" s="376" t="str">
        <f>VLOOKUP(B125,DS,3,0)</f>
        <v>Công nhân</v>
      </c>
      <c r="E125" s="79" t="s">
        <v>33</v>
      </c>
      <c r="F125" s="193">
        <v>8</v>
      </c>
      <c r="G125" s="193">
        <v>8</v>
      </c>
      <c r="H125" s="193">
        <v>8</v>
      </c>
      <c r="I125" s="193">
        <v>8</v>
      </c>
      <c r="J125" s="193"/>
      <c r="K125" s="193">
        <v>8</v>
      </c>
      <c r="L125" s="193">
        <v>8</v>
      </c>
      <c r="M125" s="193">
        <v>8</v>
      </c>
      <c r="N125" s="193">
        <v>8</v>
      </c>
      <c r="O125" s="193">
        <v>8</v>
      </c>
      <c r="P125" s="193">
        <v>8</v>
      </c>
      <c r="Q125" s="193"/>
      <c r="R125" s="193">
        <v>8</v>
      </c>
      <c r="S125" s="193">
        <v>8</v>
      </c>
      <c r="T125" s="193">
        <v>8</v>
      </c>
      <c r="U125" s="193">
        <v>8</v>
      </c>
      <c r="V125" s="193">
        <v>8</v>
      </c>
      <c r="W125" s="193">
        <v>8</v>
      </c>
      <c r="X125" s="193"/>
      <c r="Y125" s="193">
        <v>8</v>
      </c>
      <c r="Z125" s="193">
        <v>8</v>
      </c>
      <c r="AA125" s="193">
        <v>8</v>
      </c>
      <c r="AB125" s="193">
        <v>8</v>
      </c>
      <c r="AC125" s="193">
        <v>8</v>
      </c>
      <c r="AD125" s="193">
        <v>8</v>
      </c>
      <c r="AE125" s="193"/>
      <c r="AF125" s="193">
        <v>8</v>
      </c>
      <c r="AG125" s="193">
        <v>8</v>
      </c>
      <c r="AH125" s="193">
        <v>8</v>
      </c>
      <c r="AI125" s="193">
        <v>8</v>
      </c>
      <c r="AJ125" s="193">
        <v>8</v>
      </c>
      <c r="AK125" s="378">
        <f t="shared" ref="AK125" si="110">((SUM(F125:AJ125))/8)-(SUMIF($F$6:$AJ$6,"C.Nhật",F125:AJ125)/8)</f>
        <v>27</v>
      </c>
      <c r="AL125" s="378">
        <f t="shared" ref="AL125" si="111">SUM(F126:AJ126)/8*1.5</f>
        <v>0</v>
      </c>
      <c r="AM125" s="380">
        <f t="shared" ref="AM125" si="112">SUMIF($F$6:$AJ$6,"C.Nhật",$F125:$AJ126)/8*2</f>
        <v>0</v>
      </c>
      <c r="AN125" s="382">
        <f t="shared" ref="AN125" si="113">SUM(AK125:AM126)</f>
        <v>27</v>
      </c>
      <c r="AO125" s="384">
        <v>0</v>
      </c>
      <c r="AP125" s="382"/>
      <c r="AQ125" s="382"/>
      <c r="AR125" s="382"/>
      <c r="AS125" s="372"/>
      <c r="AT125" s="297"/>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c r="AK126" s="379"/>
      <c r="AL126" s="379"/>
      <c r="AM126" s="381"/>
      <c r="AN126" s="383"/>
      <c r="AO126" s="385"/>
      <c r="AP126" s="383"/>
      <c r="AQ126" s="383"/>
      <c r="AR126" s="383"/>
      <c r="AS126" s="373"/>
      <c r="AT126" s="297"/>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A125+1</f>
        <v>18</v>
      </c>
      <c r="B127" s="386" t="s">
        <v>114</v>
      </c>
      <c r="C127" s="374" t="str">
        <f>VLOOKUP(B127,DS,2,0)</f>
        <v>Trần Thị Bích Phượng</v>
      </c>
      <c r="D127" s="376" t="str">
        <f>VLOOKUP(B127,DS,3,0)</f>
        <v>Công nhân</v>
      </c>
      <c r="E127" s="79" t="s">
        <v>33</v>
      </c>
      <c r="F127" s="193">
        <v>8</v>
      </c>
      <c r="G127" s="193">
        <v>8</v>
      </c>
      <c r="H127" s="193">
        <v>8</v>
      </c>
      <c r="I127" s="193">
        <v>8</v>
      </c>
      <c r="J127" s="193"/>
      <c r="K127" s="193">
        <v>8</v>
      </c>
      <c r="L127" s="193">
        <v>8</v>
      </c>
      <c r="M127" s="193">
        <v>8</v>
      </c>
      <c r="N127" s="193">
        <v>8</v>
      </c>
      <c r="O127" s="193">
        <v>8</v>
      </c>
      <c r="P127" s="193">
        <v>8</v>
      </c>
      <c r="Q127" s="193"/>
      <c r="R127" s="193">
        <v>8</v>
      </c>
      <c r="S127" s="193">
        <v>8</v>
      </c>
      <c r="T127" s="193">
        <v>8</v>
      </c>
      <c r="U127" s="193">
        <v>8</v>
      </c>
      <c r="V127" s="193">
        <v>8</v>
      </c>
      <c r="W127" s="193">
        <v>8</v>
      </c>
      <c r="X127" s="193"/>
      <c r="Y127" s="193">
        <v>8</v>
      </c>
      <c r="Z127" s="193">
        <v>8</v>
      </c>
      <c r="AA127" s="193">
        <v>8</v>
      </c>
      <c r="AB127" s="193">
        <v>8</v>
      </c>
      <c r="AC127" s="193">
        <v>8</v>
      </c>
      <c r="AD127" s="193">
        <v>8</v>
      </c>
      <c r="AE127" s="193"/>
      <c r="AF127" s="193">
        <v>8</v>
      </c>
      <c r="AG127" s="193">
        <v>8</v>
      </c>
      <c r="AH127" s="193">
        <v>8</v>
      </c>
      <c r="AI127" s="193">
        <v>8</v>
      </c>
      <c r="AJ127" s="193">
        <v>8</v>
      </c>
      <c r="AK127" s="378">
        <f t="shared" ref="AK127" si="114">((SUM(F127:AJ127))/8)-(SUMIF($F$6:$AJ$6,"C.Nhật",F127:AJ127)/8)</f>
        <v>27</v>
      </c>
      <c r="AL127" s="378">
        <f t="shared" ref="AL127" si="115">SUM(F128:AJ128)/8*1.5</f>
        <v>0</v>
      </c>
      <c r="AM127" s="380">
        <f t="shared" ref="AM127" si="116">SUMIF($F$6:$AJ$6,"C.Nhật",$F127:$AJ128)/8*2</f>
        <v>0</v>
      </c>
      <c r="AN127" s="382">
        <f t="shared" ref="AN127" si="117">SUM(AK127:AM128)</f>
        <v>27</v>
      </c>
      <c r="AO127" s="384">
        <v>0</v>
      </c>
      <c r="AP127" s="382"/>
      <c r="AQ127" s="382"/>
      <c r="AR127" s="382"/>
      <c r="AS127" s="372"/>
      <c r="AT127" s="297"/>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c r="AK128" s="379"/>
      <c r="AL128" s="379"/>
      <c r="AM128" s="381"/>
      <c r="AN128" s="383"/>
      <c r="AO128" s="385"/>
      <c r="AP128" s="383"/>
      <c r="AQ128" s="383"/>
      <c r="AR128" s="383"/>
      <c r="AS128" s="373"/>
      <c r="AT128" s="297"/>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A127+1</f>
        <v>19</v>
      </c>
      <c r="B129" s="386" t="s">
        <v>115</v>
      </c>
      <c r="C129" s="374" t="str">
        <f>VLOOKUP(B129,DS,2,0)</f>
        <v>Sơn Thị Trường Sa</v>
      </c>
      <c r="D129" s="376" t="str">
        <f>VLOOKUP(B129,DS,3,0)</f>
        <v>Công nhân</v>
      </c>
      <c r="E129" s="79" t="s">
        <v>33</v>
      </c>
      <c r="F129" s="193">
        <v>8</v>
      </c>
      <c r="G129" s="193">
        <v>8</v>
      </c>
      <c r="H129" s="193">
        <v>8</v>
      </c>
      <c r="I129" s="193">
        <v>8</v>
      </c>
      <c r="J129" s="193"/>
      <c r="K129" s="193">
        <v>8</v>
      </c>
      <c r="L129" s="193">
        <v>8</v>
      </c>
      <c r="M129" s="193">
        <v>8</v>
      </c>
      <c r="N129" s="193">
        <v>8</v>
      </c>
      <c r="O129" s="193">
        <v>8</v>
      </c>
      <c r="P129" s="193">
        <v>8</v>
      </c>
      <c r="Q129" s="193"/>
      <c r="R129" s="193">
        <v>8</v>
      </c>
      <c r="S129" s="193">
        <v>8</v>
      </c>
      <c r="T129" s="193">
        <v>8</v>
      </c>
      <c r="U129" s="193">
        <v>8</v>
      </c>
      <c r="V129" s="193">
        <v>8</v>
      </c>
      <c r="W129" s="193">
        <v>8</v>
      </c>
      <c r="X129" s="193"/>
      <c r="Y129" s="193">
        <v>8</v>
      </c>
      <c r="Z129" s="193">
        <v>8</v>
      </c>
      <c r="AA129" s="193">
        <v>8</v>
      </c>
      <c r="AB129" s="193">
        <v>8</v>
      </c>
      <c r="AC129" s="193">
        <v>8</v>
      </c>
      <c r="AD129" s="193">
        <v>8</v>
      </c>
      <c r="AE129" s="193"/>
      <c r="AF129" s="193">
        <v>8</v>
      </c>
      <c r="AG129" s="193">
        <v>8</v>
      </c>
      <c r="AH129" s="193">
        <v>8</v>
      </c>
      <c r="AI129" s="193">
        <v>8</v>
      </c>
      <c r="AJ129" s="193">
        <v>8</v>
      </c>
      <c r="AK129" s="378">
        <f t="shared" ref="AK129" si="118">((SUM(F129:AJ129))/8)-(SUMIF($F$6:$AJ$6,"C.Nhật",F129:AJ129)/8)</f>
        <v>27</v>
      </c>
      <c r="AL129" s="378">
        <f t="shared" ref="AL129" si="119">SUM(F130:AJ130)/8*1.5</f>
        <v>0</v>
      </c>
      <c r="AM129" s="380">
        <f t="shared" ref="AM129" si="120">SUMIF($F$6:$AJ$6,"C.Nhật",$F129:$AJ130)/8*2</f>
        <v>0</v>
      </c>
      <c r="AN129" s="382">
        <f t="shared" ref="AN129" si="121">SUM(AK129:AM130)</f>
        <v>27</v>
      </c>
      <c r="AO129" s="384">
        <v>0</v>
      </c>
      <c r="AP129" s="382"/>
      <c r="AQ129" s="382"/>
      <c r="AR129" s="382"/>
      <c r="AS129" s="372"/>
      <c r="AT129" s="297"/>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379"/>
      <c r="AL130" s="379"/>
      <c r="AM130" s="381"/>
      <c r="AN130" s="383"/>
      <c r="AO130" s="385"/>
      <c r="AP130" s="383"/>
      <c r="AQ130" s="383"/>
      <c r="AR130" s="383"/>
      <c r="AS130" s="373"/>
      <c r="AT130" s="297"/>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A129+1</f>
        <v>20</v>
      </c>
      <c r="B131" s="386" t="s">
        <v>120</v>
      </c>
      <c r="C131" s="374" t="str">
        <f>VLOOKUP(B131,DS,2,0)</f>
        <v>Lý Thị Sà Kha</v>
      </c>
      <c r="D131" s="376" t="str">
        <f>VLOOKUP(B131,DS,3,0)</f>
        <v>Công nhân</v>
      </c>
      <c r="E131" s="79" t="s">
        <v>33</v>
      </c>
      <c r="F131" s="193">
        <v>8</v>
      </c>
      <c r="G131" s="193">
        <v>8</v>
      </c>
      <c r="H131" s="193">
        <v>8</v>
      </c>
      <c r="I131" s="193">
        <v>8</v>
      </c>
      <c r="J131" s="193"/>
      <c r="K131" s="193">
        <v>8</v>
      </c>
      <c r="L131" s="193">
        <v>8</v>
      </c>
      <c r="M131" s="193">
        <v>8</v>
      </c>
      <c r="N131" s="193">
        <v>8</v>
      </c>
      <c r="O131" s="193">
        <v>8</v>
      </c>
      <c r="P131" s="193">
        <v>8</v>
      </c>
      <c r="Q131" s="193"/>
      <c r="R131" s="193">
        <v>8</v>
      </c>
      <c r="S131" s="193">
        <v>8</v>
      </c>
      <c r="T131" s="193">
        <v>8</v>
      </c>
      <c r="U131" s="193">
        <v>8</v>
      </c>
      <c r="V131" s="193">
        <v>8</v>
      </c>
      <c r="W131" s="193">
        <v>8</v>
      </c>
      <c r="X131" s="193"/>
      <c r="Y131" s="193">
        <v>8</v>
      </c>
      <c r="Z131" s="193">
        <v>8</v>
      </c>
      <c r="AA131" s="193">
        <v>8</v>
      </c>
      <c r="AB131" s="193">
        <v>8</v>
      </c>
      <c r="AC131" s="193">
        <v>8</v>
      </c>
      <c r="AD131" s="193">
        <v>8</v>
      </c>
      <c r="AE131" s="193"/>
      <c r="AF131" s="193">
        <v>8</v>
      </c>
      <c r="AG131" s="193">
        <v>8</v>
      </c>
      <c r="AH131" s="193">
        <v>8</v>
      </c>
      <c r="AI131" s="193">
        <v>8</v>
      </c>
      <c r="AJ131" s="193">
        <v>8</v>
      </c>
      <c r="AK131" s="378">
        <f t="shared" ref="AK131" si="122">((SUM(F131:AJ131))/8)-(SUMIF($F$6:$AJ$6,"C.Nhật",F131:AJ131)/8)</f>
        <v>27</v>
      </c>
      <c r="AL131" s="378">
        <f t="shared" ref="AL131" si="123">SUM(F132:AJ132)/8*1.5</f>
        <v>0</v>
      </c>
      <c r="AM131" s="380">
        <f t="shared" ref="AM131" si="124">SUMIF($F$6:$AJ$6,"C.Nhật",$F131:$AJ132)/8*2</f>
        <v>0</v>
      </c>
      <c r="AN131" s="382">
        <f t="shared" ref="AN131" si="125">SUM(AK131:AM132)</f>
        <v>27</v>
      </c>
      <c r="AO131" s="384">
        <v>0</v>
      </c>
      <c r="AP131" s="382"/>
      <c r="AQ131" s="382"/>
      <c r="AR131" s="382"/>
      <c r="AS131" s="372"/>
      <c r="AT131" s="297"/>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379"/>
      <c r="AL132" s="379"/>
      <c r="AM132" s="381"/>
      <c r="AN132" s="383"/>
      <c r="AO132" s="385"/>
      <c r="AP132" s="383"/>
      <c r="AQ132" s="383"/>
      <c r="AR132" s="383"/>
      <c r="AS132" s="373"/>
      <c r="AT132" s="297"/>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A131+1</f>
        <v>21</v>
      </c>
      <c r="B133" s="386" t="s">
        <v>122</v>
      </c>
      <c r="C133" s="374" t="str">
        <f>VLOOKUP(B133,DS,2,0)</f>
        <v xml:space="preserve"> Lâm Thị Mộng Thường</v>
      </c>
      <c r="D133" s="376" t="str">
        <f>VLOOKUP(B133,DS,3,0)</f>
        <v>Công nhân</v>
      </c>
      <c r="E133" s="79" t="s">
        <v>33</v>
      </c>
      <c r="F133" s="193">
        <v>8</v>
      </c>
      <c r="G133" s="193">
        <v>8</v>
      </c>
      <c r="H133" s="193">
        <v>8</v>
      </c>
      <c r="I133" s="193">
        <v>8</v>
      </c>
      <c r="J133" s="193"/>
      <c r="K133" s="193">
        <v>8</v>
      </c>
      <c r="L133" s="193">
        <v>8</v>
      </c>
      <c r="M133" s="193">
        <v>8</v>
      </c>
      <c r="N133" s="193">
        <v>8</v>
      </c>
      <c r="O133" s="193">
        <v>8</v>
      </c>
      <c r="P133" s="193">
        <v>8</v>
      </c>
      <c r="Q133" s="193"/>
      <c r="R133" s="193">
        <v>8</v>
      </c>
      <c r="S133" s="193">
        <v>8</v>
      </c>
      <c r="T133" s="193">
        <v>8</v>
      </c>
      <c r="U133" s="193">
        <v>8</v>
      </c>
      <c r="V133" s="193">
        <v>8</v>
      </c>
      <c r="W133" s="193">
        <v>8</v>
      </c>
      <c r="X133" s="193"/>
      <c r="Y133" s="193">
        <v>8</v>
      </c>
      <c r="Z133" s="193">
        <v>8</v>
      </c>
      <c r="AA133" s="193">
        <v>8</v>
      </c>
      <c r="AB133" s="193">
        <v>8</v>
      </c>
      <c r="AC133" s="193">
        <v>8</v>
      </c>
      <c r="AD133" s="193">
        <v>8</v>
      </c>
      <c r="AE133" s="193"/>
      <c r="AF133" s="193">
        <v>8</v>
      </c>
      <c r="AG133" s="193">
        <v>8</v>
      </c>
      <c r="AH133" s="193">
        <v>8</v>
      </c>
      <c r="AI133" s="193">
        <v>8</v>
      </c>
      <c r="AJ133" s="193">
        <v>8</v>
      </c>
      <c r="AK133" s="378">
        <f t="shared" ref="AK133" si="126">((SUM(F133:AJ133))/8)-(SUMIF($F$6:$AJ$6,"C.Nhật",F133:AJ133)/8)</f>
        <v>27</v>
      </c>
      <c r="AL133" s="378">
        <f t="shared" ref="AL133" si="127">SUM(F134:AJ134)/8*1.5</f>
        <v>0</v>
      </c>
      <c r="AM133" s="380">
        <f t="shared" ref="AM133" si="128">SUMIF($F$6:$AJ$6,"C.Nhật",$F133:$AJ134)/8*2</f>
        <v>0</v>
      </c>
      <c r="AN133" s="382">
        <f t="shared" ref="AN133" si="129">SUM(AK133:AM134)</f>
        <v>27</v>
      </c>
      <c r="AO133" s="384">
        <v>0</v>
      </c>
      <c r="AP133" s="382"/>
      <c r="AQ133" s="382"/>
      <c r="AR133" s="382"/>
      <c r="AS133" s="372"/>
      <c r="AT133" s="297"/>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c r="AK134" s="379"/>
      <c r="AL134" s="379"/>
      <c r="AM134" s="381"/>
      <c r="AN134" s="383"/>
      <c r="AO134" s="385"/>
      <c r="AP134" s="383"/>
      <c r="AQ134" s="383"/>
      <c r="AR134" s="383"/>
      <c r="AS134" s="373"/>
      <c r="AT134" s="297"/>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A133+1</f>
        <v>22</v>
      </c>
      <c r="B135" s="386" t="s">
        <v>126</v>
      </c>
      <c r="C135" s="374" t="str">
        <f>VLOOKUP(B135,DS,2,0)</f>
        <v>Nguyễn Văn Bé Hai</v>
      </c>
      <c r="D135" s="376" t="str">
        <f>VLOOKUP(B135,DS,3,0)</f>
        <v>Công nhân</v>
      </c>
      <c r="E135" s="79" t="s">
        <v>33</v>
      </c>
      <c r="F135" s="193">
        <v>8</v>
      </c>
      <c r="G135" s="193">
        <v>8</v>
      </c>
      <c r="H135" s="193">
        <v>8</v>
      </c>
      <c r="I135" s="193">
        <v>8</v>
      </c>
      <c r="J135" s="193"/>
      <c r="K135" s="193">
        <v>8</v>
      </c>
      <c r="L135" s="193">
        <v>8</v>
      </c>
      <c r="M135" s="193">
        <v>8</v>
      </c>
      <c r="N135" s="193">
        <v>8</v>
      </c>
      <c r="O135" s="193">
        <v>8</v>
      </c>
      <c r="P135" s="193">
        <v>8</v>
      </c>
      <c r="Q135" s="193"/>
      <c r="R135" s="193">
        <v>8</v>
      </c>
      <c r="S135" s="193">
        <v>8</v>
      </c>
      <c r="T135" s="193">
        <v>8</v>
      </c>
      <c r="U135" s="193">
        <v>8</v>
      </c>
      <c r="V135" s="193">
        <v>8</v>
      </c>
      <c r="W135" s="193">
        <v>8</v>
      </c>
      <c r="X135" s="193"/>
      <c r="Y135" s="193">
        <v>8</v>
      </c>
      <c r="Z135" s="193">
        <v>8</v>
      </c>
      <c r="AA135" s="193">
        <v>8</v>
      </c>
      <c r="AB135" s="193">
        <v>8</v>
      </c>
      <c r="AC135" s="193">
        <v>8</v>
      </c>
      <c r="AD135" s="193">
        <v>8</v>
      </c>
      <c r="AE135" s="193"/>
      <c r="AF135" s="193">
        <v>8</v>
      </c>
      <c r="AG135" s="193">
        <v>8</v>
      </c>
      <c r="AH135" s="193">
        <v>8</v>
      </c>
      <c r="AI135" s="193">
        <v>8</v>
      </c>
      <c r="AJ135" s="193">
        <v>8</v>
      </c>
      <c r="AK135" s="378">
        <f t="shared" ref="AK135" si="130">((SUM(F135:AJ135))/8)-(SUMIF($F$6:$AJ$6,"C.Nhật",F135:AJ135)/8)</f>
        <v>27</v>
      </c>
      <c r="AL135" s="378">
        <f t="shared" ref="AL135" si="131">SUM(F136:AJ136)/8*1.5</f>
        <v>0</v>
      </c>
      <c r="AM135" s="380">
        <f t="shared" ref="AM135" si="132">SUMIF($F$6:$AJ$6,"C.Nhật",$F135:$AJ136)/8*2</f>
        <v>0</v>
      </c>
      <c r="AN135" s="382">
        <f t="shared" ref="AN135" si="133">SUM(AK135:AM136)</f>
        <v>27</v>
      </c>
      <c r="AO135" s="384">
        <v>0</v>
      </c>
      <c r="AP135" s="382"/>
      <c r="AQ135" s="382"/>
      <c r="AR135" s="382"/>
      <c r="AS135" s="372"/>
      <c r="AT135" s="297"/>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c r="AK136" s="379"/>
      <c r="AL136" s="379"/>
      <c r="AM136" s="381"/>
      <c r="AN136" s="383"/>
      <c r="AO136" s="385"/>
      <c r="AP136" s="383"/>
      <c r="AQ136" s="383"/>
      <c r="AR136" s="383"/>
      <c r="AS136" s="373"/>
      <c r="AT136" s="297"/>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A135+1</f>
        <v>23</v>
      </c>
      <c r="B137" s="386" t="s">
        <v>127</v>
      </c>
      <c r="C137" s="374" t="str">
        <f>VLOOKUP(B137,DS,2,0)</f>
        <v>Thạch Tiền</v>
      </c>
      <c r="D137" s="376" t="str">
        <f>VLOOKUP(B137,DS,3,0)</f>
        <v>Công nhân</v>
      </c>
      <c r="E137" s="79" t="s">
        <v>33</v>
      </c>
      <c r="F137" s="193">
        <v>8</v>
      </c>
      <c r="G137" s="193">
        <v>8</v>
      </c>
      <c r="H137" s="193">
        <v>8</v>
      </c>
      <c r="I137" s="193">
        <v>8</v>
      </c>
      <c r="J137" s="193"/>
      <c r="K137" s="193">
        <v>8</v>
      </c>
      <c r="L137" s="193">
        <v>8</v>
      </c>
      <c r="M137" s="193">
        <v>8</v>
      </c>
      <c r="N137" s="193">
        <v>8</v>
      </c>
      <c r="O137" s="193">
        <v>8</v>
      </c>
      <c r="P137" s="193">
        <v>8</v>
      </c>
      <c r="Q137" s="193"/>
      <c r="R137" s="193">
        <v>8</v>
      </c>
      <c r="S137" s="193">
        <v>8</v>
      </c>
      <c r="T137" s="193">
        <v>8</v>
      </c>
      <c r="U137" s="193">
        <v>8</v>
      </c>
      <c r="V137" s="193">
        <v>8</v>
      </c>
      <c r="W137" s="193">
        <v>8</v>
      </c>
      <c r="X137" s="193"/>
      <c r="Y137" s="193">
        <v>8</v>
      </c>
      <c r="Z137" s="193">
        <v>8</v>
      </c>
      <c r="AA137" s="193">
        <v>8</v>
      </c>
      <c r="AB137" s="193">
        <v>8</v>
      </c>
      <c r="AC137" s="193">
        <v>8</v>
      </c>
      <c r="AD137" s="193">
        <v>8</v>
      </c>
      <c r="AE137" s="193"/>
      <c r="AF137" s="193">
        <v>8</v>
      </c>
      <c r="AG137" s="193">
        <v>8</v>
      </c>
      <c r="AH137" s="193">
        <v>8</v>
      </c>
      <c r="AI137" s="193">
        <v>8</v>
      </c>
      <c r="AJ137" s="193">
        <v>8</v>
      </c>
      <c r="AK137" s="378">
        <f t="shared" ref="AK137" si="134">((SUM(F137:AJ137))/8)-(SUMIF($F$6:$AJ$6,"C.Nhật",F137:AJ137)/8)</f>
        <v>27</v>
      </c>
      <c r="AL137" s="378">
        <f t="shared" ref="AL137" si="135">SUM(F138:AJ138)/8*1.5</f>
        <v>0</v>
      </c>
      <c r="AM137" s="380">
        <f t="shared" ref="AM137" si="136">SUMIF($F$6:$AJ$6,"C.Nhật",$F137:$AJ138)/8*2</f>
        <v>0</v>
      </c>
      <c r="AN137" s="382">
        <f t="shared" ref="AN137" si="137">SUM(AK137:AM138)</f>
        <v>27</v>
      </c>
      <c r="AO137" s="384">
        <v>0</v>
      </c>
      <c r="AP137" s="382"/>
      <c r="AQ137" s="382"/>
      <c r="AR137" s="382"/>
      <c r="AS137" s="372"/>
      <c r="AT137" s="297"/>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c r="AK138" s="379"/>
      <c r="AL138" s="379"/>
      <c r="AM138" s="381"/>
      <c r="AN138" s="383"/>
      <c r="AO138" s="385"/>
      <c r="AP138" s="383"/>
      <c r="AQ138" s="383"/>
      <c r="AR138" s="383"/>
      <c r="AS138" s="373"/>
      <c r="AT138" s="297"/>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A137+1</f>
        <v>24</v>
      </c>
      <c r="B139" s="386" t="s">
        <v>128</v>
      </c>
      <c r="C139" s="374" t="str">
        <f>VLOOKUP(B139,DS,2,0)</f>
        <v>Hứa Hậu</v>
      </c>
      <c r="D139" s="376" t="str">
        <f>VLOOKUP(B139,DS,3,0)</f>
        <v>Công nhân</v>
      </c>
      <c r="E139" s="79" t="s">
        <v>33</v>
      </c>
      <c r="F139" s="193">
        <v>8</v>
      </c>
      <c r="G139" s="193">
        <v>8</v>
      </c>
      <c r="H139" s="193">
        <v>8</v>
      </c>
      <c r="I139" s="193">
        <v>8</v>
      </c>
      <c r="J139" s="193"/>
      <c r="K139" s="193">
        <v>8</v>
      </c>
      <c r="L139" s="193">
        <v>8</v>
      </c>
      <c r="M139" s="193">
        <v>8</v>
      </c>
      <c r="N139" s="193">
        <v>8</v>
      </c>
      <c r="O139" s="193">
        <v>8</v>
      </c>
      <c r="P139" s="193">
        <v>8</v>
      </c>
      <c r="Q139" s="193"/>
      <c r="R139" s="193">
        <v>8</v>
      </c>
      <c r="S139" s="193">
        <v>8</v>
      </c>
      <c r="T139" s="193">
        <v>8</v>
      </c>
      <c r="U139" s="193">
        <v>8</v>
      </c>
      <c r="V139" s="193">
        <v>8</v>
      </c>
      <c r="W139" s="193">
        <v>8</v>
      </c>
      <c r="X139" s="193"/>
      <c r="Y139" s="193">
        <v>8</v>
      </c>
      <c r="Z139" s="193">
        <v>8</v>
      </c>
      <c r="AA139" s="193">
        <v>8</v>
      </c>
      <c r="AB139" s="193">
        <v>8</v>
      </c>
      <c r="AC139" s="193">
        <v>8</v>
      </c>
      <c r="AD139" s="193">
        <v>8</v>
      </c>
      <c r="AE139" s="193"/>
      <c r="AF139" s="193">
        <v>8</v>
      </c>
      <c r="AG139" s="193">
        <v>8</v>
      </c>
      <c r="AH139" s="193">
        <v>8</v>
      </c>
      <c r="AI139" s="193">
        <v>8</v>
      </c>
      <c r="AJ139" s="193">
        <v>8</v>
      </c>
      <c r="AK139" s="378">
        <f t="shared" ref="AK139" si="138">((SUM(F139:AJ139))/8)-(SUMIF($F$6:$AJ$6,"C.Nhật",F139:AJ139)/8)</f>
        <v>27</v>
      </c>
      <c r="AL139" s="378">
        <f t="shared" ref="AL139" si="139">SUM(F140:AJ140)/8*1.5</f>
        <v>0</v>
      </c>
      <c r="AM139" s="380">
        <f t="shared" ref="AM139" si="140">SUMIF($F$6:$AJ$6,"C.Nhật",$F139:$AJ140)/8*2</f>
        <v>0</v>
      </c>
      <c r="AN139" s="382">
        <f t="shared" ref="AN139" si="141">SUM(AK139:AM140)</f>
        <v>27</v>
      </c>
      <c r="AO139" s="384">
        <v>0</v>
      </c>
      <c r="AP139" s="382"/>
      <c r="AQ139" s="382"/>
      <c r="AR139" s="382"/>
      <c r="AS139" s="372"/>
      <c r="AT139" s="297"/>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379"/>
      <c r="AL140" s="379"/>
      <c r="AM140" s="381"/>
      <c r="AN140" s="383"/>
      <c r="AO140" s="385"/>
      <c r="AP140" s="383"/>
      <c r="AQ140" s="383"/>
      <c r="AR140" s="383"/>
      <c r="AS140" s="373"/>
      <c r="AT140" s="297"/>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A139+1</f>
        <v>25</v>
      </c>
      <c r="B141" s="386" t="s">
        <v>129</v>
      </c>
      <c r="C141" s="374" t="str">
        <f>VLOOKUP(B141,DS,2,0)</f>
        <v>Sơn Pép</v>
      </c>
      <c r="D141" s="376" t="str">
        <f>VLOOKUP(B141,DS,3,0)</f>
        <v>Công nhân</v>
      </c>
      <c r="E141" s="79" t="s">
        <v>33</v>
      </c>
      <c r="F141" s="193">
        <v>8</v>
      </c>
      <c r="G141" s="193">
        <v>8</v>
      </c>
      <c r="H141" s="193">
        <v>8</v>
      </c>
      <c r="I141" s="193">
        <v>8</v>
      </c>
      <c r="J141" s="193"/>
      <c r="K141" s="193">
        <v>8</v>
      </c>
      <c r="L141" s="193">
        <v>8</v>
      </c>
      <c r="M141" s="193">
        <v>8</v>
      </c>
      <c r="N141" s="193">
        <v>8</v>
      </c>
      <c r="O141" s="193">
        <v>8</v>
      </c>
      <c r="P141" s="193">
        <v>8</v>
      </c>
      <c r="Q141" s="193"/>
      <c r="R141" s="193">
        <v>8</v>
      </c>
      <c r="S141" s="193">
        <v>8</v>
      </c>
      <c r="T141" s="193">
        <v>8</v>
      </c>
      <c r="U141" s="193">
        <v>8</v>
      </c>
      <c r="V141" s="193">
        <v>8</v>
      </c>
      <c r="W141" s="193">
        <v>8</v>
      </c>
      <c r="X141" s="193"/>
      <c r="Y141" s="193">
        <v>8</v>
      </c>
      <c r="Z141" s="193">
        <v>8</v>
      </c>
      <c r="AA141" s="193">
        <v>8</v>
      </c>
      <c r="AB141" s="193">
        <v>8</v>
      </c>
      <c r="AC141" s="193">
        <v>8</v>
      </c>
      <c r="AD141" s="193">
        <v>8</v>
      </c>
      <c r="AE141" s="193"/>
      <c r="AF141" s="193">
        <v>8</v>
      </c>
      <c r="AG141" s="193">
        <v>8</v>
      </c>
      <c r="AH141" s="193">
        <v>8</v>
      </c>
      <c r="AI141" s="193">
        <v>8</v>
      </c>
      <c r="AJ141" s="193">
        <v>8</v>
      </c>
      <c r="AK141" s="378">
        <f t="shared" ref="AK141" si="142">((SUM(F141:AJ141))/8)-(SUMIF($F$6:$AJ$6,"C.Nhật",F141:AJ141)/8)</f>
        <v>27</v>
      </c>
      <c r="AL141" s="378">
        <f t="shared" ref="AL141" si="143">SUM(F142:AJ142)/8*1.5</f>
        <v>0</v>
      </c>
      <c r="AM141" s="380">
        <f t="shared" ref="AM141" si="144">SUMIF($F$6:$AJ$6,"C.Nhật",$F141:$AJ142)/8*2</f>
        <v>0</v>
      </c>
      <c r="AN141" s="382">
        <f t="shared" ref="AN141" si="145">SUM(AK141:AM142)</f>
        <v>27</v>
      </c>
      <c r="AO141" s="384">
        <v>0</v>
      </c>
      <c r="AP141" s="382"/>
      <c r="AQ141" s="382"/>
      <c r="AR141" s="382"/>
      <c r="AS141" s="372"/>
      <c r="AT141" s="297"/>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379"/>
      <c r="AL142" s="379"/>
      <c r="AM142" s="381"/>
      <c r="AN142" s="383"/>
      <c r="AO142" s="385"/>
      <c r="AP142" s="383"/>
      <c r="AQ142" s="383"/>
      <c r="AR142" s="383"/>
      <c r="AS142" s="373"/>
      <c r="AT142" s="297"/>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A141+1</f>
        <v>26</v>
      </c>
      <c r="B143" s="386" t="s">
        <v>131</v>
      </c>
      <c r="C143" s="374" t="str">
        <f>VLOOKUP(B143,DS,2,0)</f>
        <v>Sơn Lét</v>
      </c>
      <c r="D143" s="376" t="str">
        <f>VLOOKUP(B143,DS,3,0)</f>
        <v>Công nhân</v>
      </c>
      <c r="E143" s="79" t="s">
        <v>33</v>
      </c>
      <c r="F143" s="193">
        <v>8</v>
      </c>
      <c r="G143" s="193">
        <v>8</v>
      </c>
      <c r="H143" s="193">
        <v>8</v>
      </c>
      <c r="I143" s="193">
        <v>8</v>
      </c>
      <c r="J143" s="193"/>
      <c r="K143" s="193">
        <v>8</v>
      </c>
      <c r="L143" s="193">
        <v>8</v>
      </c>
      <c r="M143" s="193">
        <v>8</v>
      </c>
      <c r="N143" s="193">
        <v>8</v>
      </c>
      <c r="O143" s="193">
        <v>8</v>
      </c>
      <c r="P143" s="193">
        <v>8</v>
      </c>
      <c r="Q143" s="193"/>
      <c r="R143" s="193">
        <v>8</v>
      </c>
      <c r="S143" s="193">
        <v>8</v>
      </c>
      <c r="T143" s="193">
        <v>8</v>
      </c>
      <c r="U143" s="193">
        <v>8</v>
      </c>
      <c r="V143" s="193">
        <v>8</v>
      </c>
      <c r="W143" s="193">
        <v>8</v>
      </c>
      <c r="X143" s="193"/>
      <c r="Y143" s="193">
        <v>8</v>
      </c>
      <c r="Z143" s="193">
        <v>8</v>
      </c>
      <c r="AA143" s="193">
        <v>8</v>
      </c>
      <c r="AB143" s="193">
        <v>8</v>
      </c>
      <c r="AC143" s="193">
        <v>8</v>
      </c>
      <c r="AD143" s="193">
        <v>8</v>
      </c>
      <c r="AE143" s="193"/>
      <c r="AF143" s="193">
        <v>8</v>
      </c>
      <c r="AG143" s="193">
        <v>8</v>
      </c>
      <c r="AH143" s="193">
        <v>8</v>
      </c>
      <c r="AI143" s="193">
        <v>8</v>
      </c>
      <c r="AJ143" s="193">
        <v>8</v>
      </c>
      <c r="AK143" s="378">
        <f t="shared" ref="AK143" si="146">((SUM(F143:AJ143))/8)-(SUMIF($F$6:$AJ$6,"C.Nhật",F143:AJ143)/8)</f>
        <v>27</v>
      </c>
      <c r="AL143" s="378">
        <f t="shared" ref="AL143" si="147">SUM(F144:AJ144)/8*1.5</f>
        <v>0</v>
      </c>
      <c r="AM143" s="380">
        <f t="shared" ref="AM143" si="148">SUMIF($F$6:$AJ$6,"C.Nhật",$F143:$AJ144)/8*2</f>
        <v>0</v>
      </c>
      <c r="AN143" s="382">
        <f t="shared" ref="AN143" si="149">SUM(AK143:AM144)</f>
        <v>27</v>
      </c>
      <c r="AO143" s="384">
        <v>0</v>
      </c>
      <c r="AP143" s="382"/>
      <c r="AQ143" s="382"/>
      <c r="AR143" s="382"/>
      <c r="AS143" s="372"/>
      <c r="AT143" s="297"/>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379"/>
      <c r="AL144" s="379"/>
      <c r="AM144" s="381"/>
      <c r="AN144" s="383"/>
      <c r="AO144" s="385"/>
      <c r="AP144" s="383"/>
      <c r="AQ144" s="383"/>
      <c r="AR144" s="383"/>
      <c r="AS144" s="373"/>
      <c r="AT144" s="297"/>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A143+1</f>
        <v>27</v>
      </c>
      <c r="B145" s="386" t="s">
        <v>132</v>
      </c>
      <c r="C145" s="374" t="str">
        <f>VLOOKUP(B145,DS,2,0)</f>
        <v>Trần Nhiên</v>
      </c>
      <c r="D145" s="376" t="str">
        <f>VLOOKUP(B145,DS,3,0)</f>
        <v>Công nhân</v>
      </c>
      <c r="E145" s="79" t="s">
        <v>33</v>
      </c>
      <c r="F145" s="193">
        <v>8</v>
      </c>
      <c r="G145" s="193">
        <v>8</v>
      </c>
      <c r="H145" s="193">
        <v>8</v>
      </c>
      <c r="I145" s="193">
        <v>8</v>
      </c>
      <c r="J145" s="193"/>
      <c r="K145" s="193">
        <v>8</v>
      </c>
      <c r="L145" s="193">
        <v>8</v>
      </c>
      <c r="M145" s="193">
        <v>8</v>
      </c>
      <c r="N145" s="193">
        <v>8</v>
      </c>
      <c r="O145" s="193">
        <v>8</v>
      </c>
      <c r="P145" s="193">
        <v>8</v>
      </c>
      <c r="Q145" s="193"/>
      <c r="R145" s="193">
        <v>8</v>
      </c>
      <c r="S145" s="193">
        <v>8</v>
      </c>
      <c r="T145" s="193">
        <v>8</v>
      </c>
      <c r="U145" s="193">
        <v>8</v>
      </c>
      <c r="V145" s="193">
        <v>8</v>
      </c>
      <c r="W145" s="193">
        <v>8</v>
      </c>
      <c r="X145" s="193"/>
      <c r="Y145" s="193">
        <v>8</v>
      </c>
      <c r="Z145" s="193">
        <v>8</v>
      </c>
      <c r="AA145" s="193">
        <v>8</v>
      </c>
      <c r="AB145" s="193">
        <v>8</v>
      </c>
      <c r="AC145" s="193">
        <v>8</v>
      </c>
      <c r="AD145" s="193">
        <v>8</v>
      </c>
      <c r="AE145" s="193"/>
      <c r="AF145" s="193">
        <v>8</v>
      </c>
      <c r="AG145" s="193">
        <v>8</v>
      </c>
      <c r="AH145" s="193">
        <v>8</v>
      </c>
      <c r="AI145" s="193">
        <v>8</v>
      </c>
      <c r="AJ145" s="193">
        <v>8</v>
      </c>
      <c r="AK145" s="378">
        <f t="shared" ref="AK145" si="150">((SUM(F145:AJ145))/8)-(SUMIF($F$6:$AJ$6,"C.Nhật",F145:AJ145)/8)</f>
        <v>27</v>
      </c>
      <c r="AL145" s="378">
        <f t="shared" ref="AL145" si="151">SUM(F146:AJ146)/8*1.5</f>
        <v>0</v>
      </c>
      <c r="AM145" s="380">
        <f t="shared" ref="AM145" si="152">SUMIF($F$6:$AJ$6,"C.Nhật",$F145:$AJ146)/8*2</f>
        <v>0</v>
      </c>
      <c r="AN145" s="382">
        <f t="shared" ref="AN145" si="153">SUM(AK145:AM146)</f>
        <v>27</v>
      </c>
      <c r="AO145" s="384">
        <v>0</v>
      </c>
      <c r="AP145" s="382"/>
      <c r="AQ145" s="382"/>
      <c r="AR145" s="382"/>
      <c r="AS145" s="372"/>
      <c r="AT145" s="297"/>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379"/>
      <c r="AL146" s="379"/>
      <c r="AM146" s="381"/>
      <c r="AN146" s="383"/>
      <c r="AO146" s="385"/>
      <c r="AP146" s="383"/>
      <c r="AQ146" s="383"/>
      <c r="AR146" s="383"/>
      <c r="AS146" s="373"/>
      <c r="AT146" s="297"/>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A145+1</f>
        <v>28</v>
      </c>
      <c r="B147" s="386" t="s">
        <v>133</v>
      </c>
      <c r="C147" s="374" t="str">
        <f>VLOOKUP(B147,DS,2,0)</f>
        <v>Thạch Giang</v>
      </c>
      <c r="D147" s="376" t="str">
        <f>VLOOKUP(B147,DS,3,0)</f>
        <v>Công nhân</v>
      </c>
      <c r="E147" s="79" t="s">
        <v>33</v>
      </c>
      <c r="F147" s="193">
        <v>8</v>
      </c>
      <c r="G147" s="193">
        <v>8</v>
      </c>
      <c r="H147" s="193">
        <v>8</v>
      </c>
      <c r="I147" s="193">
        <v>8</v>
      </c>
      <c r="J147" s="193"/>
      <c r="K147" s="193">
        <v>8</v>
      </c>
      <c r="L147" s="193">
        <v>8</v>
      </c>
      <c r="M147" s="193">
        <v>8</v>
      </c>
      <c r="N147" s="193">
        <v>8</v>
      </c>
      <c r="O147" s="193">
        <v>8</v>
      </c>
      <c r="P147" s="193">
        <v>8</v>
      </c>
      <c r="Q147" s="193"/>
      <c r="R147" s="193">
        <v>8</v>
      </c>
      <c r="S147" s="193">
        <v>8</v>
      </c>
      <c r="T147" s="193">
        <v>8</v>
      </c>
      <c r="U147" s="193">
        <v>8</v>
      </c>
      <c r="V147" s="193">
        <v>8</v>
      </c>
      <c r="W147" s="193">
        <v>8</v>
      </c>
      <c r="X147" s="193"/>
      <c r="Y147" s="193">
        <v>8</v>
      </c>
      <c r="Z147" s="193">
        <v>8</v>
      </c>
      <c r="AA147" s="193">
        <v>8</v>
      </c>
      <c r="AB147" s="193">
        <v>8</v>
      </c>
      <c r="AC147" s="193">
        <v>8</v>
      </c>
      <c r="AD147" s="193">
        <v>8</v>
      </c>
      <c r="AE147" s="193"/>
      <c r="AF147" s="193">
        <v>8</v>
      </c>
      <c r="AG147" s="193">
        <v>8</v>
      </c>
      <c r="AH147" s="193">
        <v>8</v>
      </c>
      <c r="AI147" s="193">
        <v>8</v>
      </c>
      <c r="AJ147" s="193">
        <v>8</v>
      </c>
      <c r="AK147" s="378">
        <f t="shared" ref="AK147" si="154">((SUM(F147:AJ147))/8)-(SUMIF($F$6:$AJ$6,"C.Nhật",F147:AJ147)/8)</f>
        <v>27</v>
      </c>
      <c r="AL147" s="378">
        <f t="shared" ref="AL147" si="155">SUM(F148:AJ148)/8*1.5</f>
        <v>0</v>
      </c>
      <c r="AM147" s="380">
        <f t="shared" ref="AM147" si="156">SUMIF($F$6:$AJ$6,"C.Nhật",$F147:$AJ148)/8*2</f>
        <v>0</v>
      </c>
      <c r="AN147" s="382">
        <f t="shared" ref="AN147" si="157">SUM(AK147:AM148)</f>
        <v>27</v>
      </c>
      <c r="AO147" s="384">
        <v>0</v>
      </c>
      <c r="AP147" s="382"/>
      <c r="AQ147" s="382"/>
      <c r="AR147" s="382"/>
      <c r="AS147" s="372"/>
      <c r="AT147" s="297"/>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379"/>
      <c r="AL148" s="379"/>
      <c r="AM148" s="381"/>
      <c r="AN148" s="383"/>
      <c r="AO148" s="385"/>
      <c r="AP148" s="383"/>
      <c r="AQ148" s="383"/>
      <c r="AR148" s="383"/>
      <c r="AS148" s="373"/>
      <c r="AT148" s="297"/>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58">A147+1</f>
        <v>29</v>
      </c>
      <c r="B149" s="386" t="s">
        <v>134</v>
      </c>
      <c r="C149" s="374" t="str">
        <f>VLOOKUP(B149,DS,2,0)</f>
        <v>Thạch Quyền</v>
      </c>
      <c r="D149" s="376" t="str">
        <f>VLOOKUP(B149,DS,3,0)</f>
        <v>Công nhân</v>
      </c>
      <c r="E149" s="79" t="s">
        <v>33</v>
      </c>
      <c r="F149" s="193">
        <v>8</v>
      </c>
      <c r="G149" s="193">
        <v>8</v>
      </c>
      <c r="H149" s="193">
        <v>8</v>
      </c>
      <c r="I149" s="193">
        <v>8</v>
      </c>
      <c r="J149" s="193"/>
      <c r="K149" s="193">
        <v>8</v>
      </c>
      <c r="L149" s="193">
        <v>8</v>
      </c>
      <c r="M149" s="193">
        <v>8</v>
      </c>
      <c r="N149" s="193">
        <v>8</v>
      </c>
      <c r="O149" s="193">
        <v>8</v>
      </c>
      <c r="P149" s="193">
        <v>8</v>
      </c>
      <c r="Q149" s="193"/>
      <c r="R149" s="193">
        <v>8</v>
      </c>
      <c r="S149" s="193">
        <v>8</v>
      </c>
      <c r="T149" s="193">
        <v>8</v>
      </c>
      <c r="U149" s="193">
        <v>8</v>
      </c>
      <c r="V149" s="193">
        <v>8</v>
      </c>
      <c r="W149" s="193">
        <v>8</v>
      </c>
      <c r="X149" s="193"/>
      <c r="Y149" s="193">
        <v>8</v>
      </c>
      <c r="Z149" s="193">
        <v>8</v>
      </c>
      <c r="AA149" s="193">
        <v>8</v>
      </c>
      <c r="AB149" s="193">
        <v>8</v>
      </c>
      <c r="AC149" s="193">
        <v>8</v>
      </c>
      <c r="AD149" s="193">
        <v>8</v>
      </c>
      <c r="AE149" s="193"/>
      <c r="AF149" s="193">
        <v>8</v>
      </c>
      <c r="AG149" s="193">
        <v>8</v>
      </c>
      <c r="AH149" s="193">
        <v>8</v>
      </c>
      <c r="AI149" s="193">
        <v>8</v>
      </c>
      <c r="AJ149" s="193">
        <v>8</v>
      </c>
      <c r="AK149" s="378">
        <f t="shared" ref="AK149" si="159">((SUM(F149:AJ149))/8)-(SUMIF($F$6:$AJ$6,"C.Nhật",F149:AJ149)/8)</f>
        <v>27</v>
      </c>
      <c r="AL149" s="378">
        <f t="shared" ref="AL149" si="160">SUM(F150:AJ150)/8*1.5</f>
        <v>0</v>
      </c>
      <c r="AM149" s="380">
        <f t="shared" ref="AM149" si="161">SUMIF($F$6:$AJ$6,"C.Nhật",$F149:$AJ150)/8*2</f>
        <v>0</v>
      </c>
      <c r="AN149" s="382">
        <f t="shared" ref="AN149" si="162">SUM(AK149:AM150)</f>
        <v>27</v>
      </c>
      <c r="AO149" s="384">
        <v>0</v>
      </c>
      <c r="AP149" s="382"/>
      <c r="AQ149" s="382"/>
      <c r="AR149" s="382"/>
      <c r="AS149" s="372"/>
      <c r="AT149" s="32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379"/>
      <c r="AL150" s="379"/>
      <c r="AM150" s="381"/>
      <c r="AN150" s="383"/>
      <c r="AO150" s="385"/>
      <c r="AP150" s="383"/>
      <c r="AQ150" s="383"/>
      <c r="AR150" s="383"/>
      <c r="AS150" s="373"/>
      <c r="AT150" s="32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 si="163">A149+1</f>
        <v>30</v>
      </c>
      <c r="B151" s="386" t="s">
        <v>135</v>
      </c>
      <c r="C151" s="374" t="str">
        <f>VLOOKUP(B151,DS,2,0)</f>
        <v>Lâm Lin</v>
      </c>
      <c r="D151" s="376" t="str">
        <f>VLOOKUP(B151,DS,3,0)</f>
        <v>Công nhân</v>
      </c>
      <c r="E151" s="79" t="s">
        <v>33</v>
      </c>
      <c r="F151" s="193">
        <v>8</v>
      </c>
      <c r="G151" s="193">
        <v>8</v>
      </c>
      <c r="H151" s="193">
        <v>8</v>
      </c>
      <c r="I151" s="193">
        <v>8</v>
      </c>
      <c r="J151" s="193"/>
      <c r="K151" s="193">
        <v>8</v>
      </c>
      <c r="L151" s="193">
        <v>8</v>
      </c>
      <c r="M151" s="193">
        <v>8</v>
      </c>
      <c r="N151" s="193">
        <v>8</v>
      </c>
      <c r="O151" s="193">
        <v>8</v>
      </c>
      <c r="P151" s="193">
        <v>8</v>
      </c>
      <c r="Q151" s="193"/>
      <c r="R151" s="193">
        <v>8</v>
      </c>
      <c r="S151" s="193">
        <v>8</v>
      </c>
      <c r="T151" s="193">
        <v>8</v>
      </c>
      <c r="U151" s="193">
        <v>8</v>
      </c>
      <c r="V151" s="193">
        <v>8</v>
      </c>
      <c r="W151" s="193">
        <v>8</v>
      </c>
      <c r="X151" s="193"/>
      <c r="Y151" s="193">
        <v>8</v>
      </c>
      <c r="Z151" s="193">
        <v>8</v>
      </c>
      <c r="AA151" s="193">
        <v>8</v>
      </c>
      <c r="AB151" s="193">
        <v>8</v>
      </c>
      <c r="AC151" s="193">
        <v>8</v>
      </c>
      <c r="AD151" s="193">
        <v>8</v>
      </c>
      <c r="AE151" s="193"/>
      <c r="AF151" s="193">
        <v>8</v>
      </c>
      <c r="AG151" s="193">
        <v>8</v>
      </c>
      <c r="AH151" s="193">
        <v>8</v>
      </c>
      <c r="AI151" s="193">
        <v>8</v>
      </c>
      <c r="AJ151" s="193">
        <v>8</v>
      </c>
      <c r="AK151" s="378">
        <f t="shared" ref="AK151" si="164">((SUM(F151:AJ151))/8)-(SUMIF($F$6:$AJ$6,"C.Nhật",F151:AJ151)/8)</f>
        <v>27</v>
      </c>
      <c r="AL151" s="378">
        <f t="shared" ref="AL151" si="165">SUM(F152:AJ152)/8*1.5</f>
        <v>0</v>
      </c>
      <c r="AM151" s="380">
        <f t="shared" ref="AM151" si="166">SUMIF($F$6:$AJ$6,"C.Nhật",$F151:$AJ152)/8*2</f>
        <v>0</v>
      </c>
      <c r="AN151" s="382">
        <f t="shared" ref="AN151" si="167">SUM(AK151:AM152)</f>
        <v>27</v>
      </c>
      <c r="AO151" s="384">
        <v>0</v>
      </c>
      <c r="AP151" s="382"/>
      <c r="AQ151" s="382"/>
      <c r="AR151" s="382"/>
      <c r="AS151" s="372"/>
      <c r="AT151" s="32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379"/>
      <c r="AL152" s="379"/>
      <c r="AM152" s="381"/>
      <c r="AN152" s="383"/>
      <c r="AO152" s="385"/>
      <c r="AP152" s="383"/>
      <c r="AQ152" s="383"/>
      <c r="AR152" s="383"/>
      <c r="AS152" s="373"/>
      <c r="AT152" s="32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168">A151+1</f>
        <v>31</v>
      </c>
      <c r="B153" s="386" t="s">
        <v>136</v>
      </c>
      <c r="C153" s="374" t="str">
        <f>VLOOKUP(B153,DS,2,0)</f>
        <v>Lâm Chanh Đa Ra</v>
      </c>
      <c r="D153" s="376" t="str">
        <f>VLOOKUP(B153,DS,3,0)</f>
        <v>Công nhân</v>
      </c>
      <c r="E153" s="79" t="s">
        <v>33</v>
      </c>
      <c r="F153" s="193">
        <v>8</v>
      </c>
      <c r="G153" s="193">
        <v>8</v>
      </c>
      <c r="H153" s="193">
        <v>8</v>
      </c>
      <c r="I153" s="193">
        <v>8</v>
      </c>
      <c r="J153" s="193"/>
      <c r="K153" s="193">
        <v>8</v>
      </c>
      <c r="L153" s="193">
        <v>8</v>
      </c>
      <c r="M153" s="193">
        <v>8</v>
      </c>
      <c r="N153" s="193">
        <v>8</v>
      </c>
      <c r="O153" s="193">
        <v>8</v>
      </c>
      <c r="P153" s="193">
        <v>8</v>
      </c>
      <c r="Q153" s="193"/>
      <c r="R153" s="193">
        <v>8</v>
      </c>
      <c r="S153" s="193">
        <v>8</v>
      </c>
      <c r="T153" s="193">
        <v>8</v>
      </c>
      <c r="U153" s="193">
        <v>8</v>
      </c>
      <c r="V153" s="193">
        <v>8</v>
      </c>
      <c r="W153" s="193">
        <v>8</v>
      </c>
      <c r="X153" s="193"/>
      <c r="Y153" s="193">
        <v>8</v>
      </c>
      <c r="Z153" s="193">
        <v>8</v>
      </c>
      <c r="AA153" s="193">
        <v>8</v>
      </c>
      <c r="AB153" s="193">
        <v>8</v>
      </c>
      <c r="AC153" s="193">
        <v>8</v>
      </c>
      <c r="AD153" s="193">
        <v>8</v>
      </c>
      <c r="AE153" s="193"/>
      <c r="AF153" s="193">
        <v>8</v>
      </c>
      <c r="AG153" s="193">
        <v>8</v>
      </c>
      <c r="AH153" s="193">
        <v>8</v>
      </c>
      <c r="AI153" s="193">
        <v>8</v>
      </c>
      <c r="AJ153" s="193">
        <v>8</v>
      </c>
      <c r="AK153" s="378">
        <f t="shared" ref="AK153" si="169">((SUM(F153:AJ153))/8)-(SUMIF($F$6:$AJ$6,"C.Nhật",F153:AJ153)/8)</f>
        <v>27</v>
      </c>
      <c r="AL153" s="378">
        <f t="shared" ref="AL153" si="170">SUM(F154:AJ154)/8*1.5</f>
        <v>0</v>
      </c>
      <c r="AM153" s="380">
        <f t="shared" ref="AM153" si="171">SUMIF($F$6:$AJ$6,"C.Nhật",$F153:$AJ154)/8*2</f>
        <v>0</v>
      </c>
      <c r="AN153" s="382">
        <f t="shared" ref="AN153" si="172">SUM(AK153:AM154)</f>
        <v>27</v>
      </c>
      <c r="AO153" s="384">
        <v>0</v>
      </c>
      <c r="AP153" s="382"/>
      <c r="AQ153" s="382"/>
      <c r="AR153" s="382"/>
      <c r="AS153" s="372"/>
      <c r="AT153" s="32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379"/>
      <c r="AL154" s="379"/>
      <c r="AM154" s="381"/>
      <c r="AN154" s="383"/>
      <c r="AO154" s="385"/>
      <c r="AP154" s="383"/>
      <c r="AQ154" s="383"/>
      <c r="AR154" s="383"/>
      <c r="AS154" s="373"/>
      <c r="AT154" s="32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83" customFormat="1" ht="12.75">
      <c r="A155" s="19"/>
      <c r="B155" s="84"/>
      <c r="C155" s="4"/>
      <c r="D155" s="132"/>
      <c r="E155" s="4"/>
      <c r="F155" s="88"/>
      <c r="G155" s="88"/>
      <c r="H155" s="85"/>
      <c r="I155" s="85"/>
      <c r="J155" s="140"/>
      <c r="K155" s="88"/>
      <c r="L155" s="85"/>
      <c r="M155" s="88"/>
      <c r="N155" s="88"/>
      <c r="O155" s="88"/>
      <c r="P155" s="88"/>
      <c r="Q155" s="85"/>
      <c r="R155" s="88"/>
      <c r="S155" s="88"/>
      <c r="T155" s="140"/>
      <c r="U155" s="88"/>
      <c r="V155" s="88"/>
      <c r="W155" s="88"/>
      <c r="X155" s="84"/>
      <c r="Y155" s="88"/>
      <c r="Z155" s="88"/>
      <c r="AA155" s="88"/>
      <c r="AB155" s="88"/>
      <c r="AC155" s="88"/>
      <c r="AD155" s="85"/>
      <c r="AE155" s="88"/>
      <c r="AF155" s="88"/>
      <c r="AG155" s="88"/>
      <c r="AH155" s="88"/>
      <c r="AI155" s="88"/>
      <c r="AJ155" s="88"/>
      <c r="AK155" s="4"/>
      <c r="AL155" s="4"/>
      <c r="AM155" s="117"/>
      <c r="AN155" s="87"/>
      <c r="AO155" s="87"/>
      <c r="AP155" s="87"/>
      <c r="AQ155" s="87"/>
      <c r="AR155" s="87"/>
      <c r="AS155" s="4"/>
      <c r="AT155" s="123"/>
    </row>
    <row r="156" spans="1:90" s="83" customFormat="1" ht="12.75">
      <c r="A156" s="19" t="s">
        <v>14</v>
      </c>
      <c r="B156" s="84"/>
      <c r="C156" s="4"/>
      <c r="D156" s="132"/>
      <c r="E156" s="4"/>
      <c r="F156" s="88"/>
      <c r="G156" s="88"/>
      <c r="H156" s="85"/>
      <c r="I156" s="85"/>
      <c r="J156" s="140"/>
      <c r="K156" s="88"/>
      <c r="L156" s="85"/>
      <c r="M156" s="88"/>
      <c r="N156" s="88"/>
      <c r="O156" s="88"/>
      <c r="P156" s="88"/>
      <c r="Q156" s="85"/>
      <c r="R156" s="88"/>
      <c r="S156" s="88"/>
      <c r="T156" s="140"/>
      <c r="U156" s="88"/>
      <c r="V156" s="88"/>
      <c r="W156" s="88"/>
      <c r="X156" s="84"/>
      <c r="Y156" s="88"/>
      <c r="Z156" s="88"/>
      <c r="AA156" s="88"/>
      <c r="AB156" s="88"/>
      <c r="AC156" s="88"/>
      <c r="AD156" s="85"/>
      <c r="AE156" s="88"/>
      <c r="AF156" s="88"/>
      <c r="AG156" s="88"/>
      <c r="AH156" s="88"/>
      <c r="AI156" s="88"/>
      <c r="AJ156" s="88"/>
      <c r="AK156" s="4"/>
      <c r="AL156" s="4"/>
      <c r="AM156" s="117"/>
      <c r="AN156" s="87"/>
      <c r="AO156" s="87"/>
      <c r="AP156" s="87"/>
      <c r="AQ156" s="87"/>
      <c r="AR156" s="87"/>
      <c r="AS156" s="4"/>
      <c r="AT156" s="123"/>
    </row>
    <row r="157" spans="1:90" s="83" customFormat="1" ht="12.75">
      <c r="A157" s="16"/>
      <c r="B157" s="16"/>
      <c r="C157" s="4"/>
      <c r="D157" s="132"/>
      <c r="E157" s="4"/>
      <c r="F157" s="88"/>
      <c r="G157" s="88"/>
      <c r="H157" s="141"/>
      <c r="I157" s="141"/>
      <c r="J157" s="141"/>
      <c r="K157" s="88"/>
      <c r="L157" s="141"/>
      <c r="M157" s="88"/>
      <c r="N157" s="88"/>
      <c r="O157" s="88"/>
      <c r="P157" s="88"/>
      <c r="Q157" s="88"/>
      <c r="R157" s="88"/>
      <c r="S157" s="88"/>
      <c r="T157" s="88"/>
      <c r="U157" s="88"/>
      <c r="V157" s="88"/>
      <c r="W157" s="88"/>
      <c r="X157" s="88"/>
      <c r="Y157" s="88"/>
      <c r="Z157" s="88"/>
      <c r="AA157" s="88"/>
      <c r="AB157" s="88"/>
      <c r="AC157" s="88"/>
      <c r="AD157" s="141"/>
      <c r="AE157" s="88"/>
      <c r="AF157" s="88"/>
      <c r="AG157" s="88"/>
      <c r="AH157" s="88"/>
      <c r="AI157" s="88"/>
      <c r="AJ157" s="88"/>
      <c r="AK157" s="4"/>
      <c r="AL157" s="4"/>
      <c r="AM157" s="117"/>
      <c r="AN157" s="89"/>
      <c r="AO157" s="89"/>
      <c r="AP157" s="89"/>
      <c r="AQ157" s="89"/>
      <c r="AR157" s="89"/>
      <c r="AS157" s="4"/>
      <c r="AT157" s="123"/>
    </row>
    <row r="158" spans="1:90" s="86" customFormat="1" ht="15" customHeight="1">
      <c r="A158" s="16"/>
      <c r="B158" s="16"/>
      <c r="C158" s="4"/>
      <c r="D158" s="132"/>
      <c r="E158" s="4"/>
      <c r="F158" s="88"/>
      <c r="G158" s="88"/>
      <c r="H158" s="141"/>
      <c r="I158" s="141"/>
      <c r="J158" s="141"/>
      <c r="K158" s="88"/>
      <c r="L158" s="141"/>
      <c r="M158" s="88"/>
      <c r="N158" s="88"/>
      <c r="O158" s="88"/>
      <c r="P158" s="88"/>
      <c r="Q158" s="88"/>
      <c r="R158" s="88"/>
      <c r="S158" s="88"/>
      <c r="T158" s="88"/>
      <c r="U158" s="88"/>
      <c r="V158" s="88"/>
      <c r="W158" s="88"/>
      <c r="X158" s="88"/>
      <c r="Y158" s="88"/>
      <c r="Z158" s="88"/>
      <c r="AA158" s="88"/>
      <c r="AB158" s="88"/>
      <c r="AC158" s="88"/>
      <c r="AD158" s="141"/>
      <c r="AE158" s="88"/>
      <c r="AF158" s="88"/>
      <c r="AG158" s="88"/>
      <c r="AH158" s="88"/>
      <c r="AI158" s="88"/>
      <c r="AJ158" s="88"/>
      <c r="AK158" s="4"/>
      <c r="AL158" s="4"/>
      <c r="AM158" s="117"/>
      <c r="AN158" s="89"/>
      <c r="AO158" s="89"/>
      <c r="AP158" s="89"/>
      <c r="AQ158" s="89"/>
      <c r="AR158" s="89"/>
      <c r="AS158" s="4"/>
      <c r="AT158" s="4"/>
    </row>
    <row r="159" spans="1:90" s="86" customFormat="1" ht="11.25">
      <c r="A159" s="16"/>
      <c r="B159" s="16"/>
      <c r="C159" s="4"/>
      <c r="D159" s="132"/>
      <c r="E159" s="4"/>
      <c r="F159" s="88"/>
      <c r="G159" s="88"/>
      <c r="H159" s="141"/>
      <c r="I159" s="141"/>
      <c r="J159" s="141"/>
      <c r="K159" s="88"/>
      <c r="L159" s="141"/>
      <c r="M159" s="88"/>
      <c r="N159" s="88"/>
      <c r="O159" s="88"/>
      <c r="P159" s="88"/>
      <c r="Q159" s="88"/>
      <c r="R159" s="88"/>
      <c r="S159" s="88"/>
      <c r="T159" s="88"/>
      <c r="U159" s="88"/>
      <c r="V159" s="88"/>
      <c r="W159" s="88"/>
      <c r="X159" s="88"/>
      <c r="Y159" s="88"/>
      <c r="Z159" s="88"/>
      <c r="AA159" s="88"/>
      <c r="AB159" s="88"/>
      <c r="AC159" s="88"/>
      <c r="AD159" s="141"/>
      <c r="AE159" s="88"/>
      <c r="AF159" s="88"/>
      <c r="AG159" s="88"/>
      <c r="AH159" s="88"/>
      <c r="AI159" s="88"/>
      <c r="AJ159" s="88"/>
      <c r="AK159" s="4"/>
      <c r="AL159" s="4"/>
      <c r="AM159" s="117"/>
      <c r="AN159" s="89"/>
      <c r="AO159" s="89"/>
      <c r="AP159" s="89"/>
      <c r="AQ159" s="89"/>
      <c r="AR159" s="89"/>
      <c r="AS159" s="4"/>
      <c r="AT159" s="4"/>
    </row>
    <row r="160" spans="1:90" s="86" customFormat="1" ht="11.25">
      <c r="A160" s="16"/>
      <c r="B160" s="16"/>
      <c r="C160" s="4"/>
      <c r="D160" s="132"/>
      <c r="E160" s="4"/>
      <c r="F160" s="88"/>
      <c r="G160" s="88"/>
      <c r="H160" s="141"/>
      <c r="I160" s="141"/>
      <c r="J160" s="141"/>
      <c r="K160" s="88"/>
      <c r="L160" s="141"/>
      <c r="M160" s="88"/>
      <c r="N160" s="88"/>
      <c r="O160" s="88"/>
      <c r="P160" s="88"/>
      <c r="Q160" s="88"/>
      <c r="R160" s="88"/>
      <c r="S160" s="88"/>
      <c r="T160" s="88"/>
      <c r="U160" s="88"/>
      <c r="V160" s="88"/>
      <c r="W160" s="88"/>
      <c r="X160" s="88"/>
      <c r="Y160" s="88"/>
      <c r="Z160" s="88"/>
      <c r="AA160" s="88"/>
      <c r="AB160" s="88"/>
      <c r="AC160" s="88"/>
      <c r="AD160" s="141"/>
      <c r="AE160" s="88"/>
      <c r="AF160" s="88"/>
      <c r="AG160" s="88"/>
      <c r="AH160" s="88"/>
      <c r="AI160" s="88"/>
      <c r="AJ160" s="88"/>
      <c r="AK160" s="4"/>
      <c r="AL160" s="4"/>
      <c r="AM160" s="117"/>
      <c r="AN160" s="89"/>
      <c r="AO160" s="89"/>
      <c r="AP160" s="89"/>
      <c r="AQ160" s="89"/>
      <c r="AR160" s="89"/>
      <c r="AS160" s="4"/>
      <c r="AT160" s="4"/>
    </row>
    <row r="161" spans="1:46" s="86" customFormat="1" ht="11.25">
      <c r="A161" s="13"/>
      <c r="B161" s="13"/>
      <c r="C161" s="19"/>
      <c r="D161" s="133"/>
      <c r="E161" s="90"/>
      <c r="F161" s="140"/>
      <c r="G161" s="142"/>
      <c r="H161" s="85"/>
      <c r="I161" s="85"/>
      <c r="J161" s="85"/>
      <c r="K161" s="142"/>
      <c r="L161" s="85"/>
      <c r="M161" s="142"/>
      <c r="N161" s="142"/>
      <c r="O161" s="142"/>
      <c r="P161" s="142"/>
      <c r="Q161" s="85"/>
      <c r="R161" s="140"/>
      <c r="S161" s="142"/>
      <c r="T161" s="142"/>
      <c r="U161" s="85"/>
      <c r="V161" s="142"/>
      <c r="W161" s="142"/>
      <c r="X161" s="85"/>
      <c r="Y161" s="142"/>
      <c r="Z161" s="142"/>
      <c r="AA161" s="142"/>
      <c r="AB161" s="142"/>
      <c r="AC161" s="142"/>
      <c r="AD161" s="85"/>
      <c r="AE161" s="142"/>
      <c r="AF161" s="142"/>
      <c r="AG161" s="142"/>
      <c r="AH161" s="142"/>
      <c r="AI161" s="142"/>
      <c r="AJ161" s="142"/>
      <c r="AK161" s="90"/>
      <c r="AM161" s="118"/>
      <c r="AN161" s="13"/>
      <c r="AO161" s="13"/>
      <c r="AP161" s="13"/>
      <c r="AQ161" s="13"/>
      <c r="AR161" s="13"/>
      <c r="AS161" s="19"/>
      <c r="AT161" s="4"/>
    </row>
    <row r="162" spans="1:46" s="86" customFormat="1" ht="12.75">
      <c r="A162" s="2"/>
      <c r="B162" s="2" t="s">
        <v>0</v>
      </c>
      <c r="C162" s="2"/>
      <c r="D162" s="309"/>
      <c r="E162" s="2"/>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c r="AH162" s="144"/>
      <c r="AI162" s="144"/>
      <c r="AJ162" s="144"/>
      <c r="AK162" s="2"/>
      <c r="AL162" s="2"/>
      <c r="AM162" s="119"/>
      <c r="AN162" s="2"/>
      <c r="AO162" s="2"/>
      <c r="AP162" s="2"/>
      <c r="AQ162" s="2"/>
      <c r="AR162" s="2"/>
      <c r="AS162" s="2"/>
      <c r="AT162" s="4"/>
    </row>
    <row r="163" spans="1:46" s="86" customFormat="1" ht="12.75">
      <c r="A163" s="2"/>
      <c r="B163" s="2"/>
      <c r="C163" s="2" t="s">
        <v>48</v>
      </c>
      <c r="D163" s="309"/>
      <c r="E163" s="2"/>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4"/>
      <c r="AI163" s="144"/>
      <c r="AJ163" s="144"/>
      <c r="AK163" s="2"/>
      <c r="AL163" s="2"/>
      <c r="AM163" s="119"/>
      <c r="AN163" s="2"/>
      <c r="AO163" s="2"/>
      <c r="AP163" s="2"/>
      <c r="AQ163" s="2"/>
      <c r="AR163" s="2"/>
      <c r="AS163" s="2"/>
      <c r="AT163" s="19"/>
    </row>
    <row r="164" spans="1:46" ht="15" customHeight="1">
      <c r="C164" s="2" t="s">
        <v>49</v>
      </c>
    </row>
    <row r="165" spans="1:46" ht="15" customHeight="1">
      <c r="C165" s="2" t="s">
        <v>50</v>
      </c>
    </row>
    <row r="166" spans="1:46" ht="15" customHeight="1">
      <c r="C166" s="2" t="s">
        <v>51</v>
      </c>
    </row>
    <row r="167" spans="1:46" ht="15" customHeight="1">
      <c r="C167" s="2" t="s">
        <v>52</v>
      </c>
    </row>
    <row r="168" spans="1:46" ht="15" customHeight="1">
      <c r="C168" s="2" t="s">
        <v>53</v>
      </c>
    </row>
    <row r="169" spans="1:46" ht="15" customHeight="1">
      <c r="C169" s="2" t="s">
        <v>54</v>
      </c>
    </row>
    <row r="170" spans="1:46" ht="15" customHeight="1">
      <c r="C170" s="2" t="s">
        <v>55</v>
      </c>
    </row>
    <row r="171" spans="1:46" ht="15" customHeight="1">
      <c r="C171" s="2" t="s">
        <v>56</v>
      </c>
    </row>
  </sheetData>
  <protectedRanges>
    <protectedRange password="CC78" sqref="A1:A3" name="Range1_2_1"/>
    <protectedRange password="CC78" sqref="A8:A13" name="Range1_1"/>
    <protectedRange password="CC78" sqref="C8:E13 A8:A13" name="Range1_6"/>
    <protectedRange password="CC78" sqref="B8:B11" name="Range1_4"/>
    <protectedRange password="CC78" sqref="J16:J19 Q14:Q15" name="Range1_1_1_1"/>
    <protectedRange password="CC78" sqref="J20" name="Range1_3_1_1"/>
    <protectedRange password="CC78" sqref="A41:A43 A86:A88" name="Range1_2_1_1"/>
    <protectedRange password="CC78" sqref="A48:A63" name="Range1_1_1"/>
    <protectedRange password="CC78" sqref="C48:E63 A48:A63" name="Range1_6_1"/>
    <protectedRange password="CC78" sqref="B48:B63" name="Range1_4_1"/>
    <protectedRange password="CC78" sqref="J68:J69" name="Range1_1_1_1_1"/>
    <protectedRange password="CC78" sqref="J70" name="Range1_3_1_1_1"/>
    <protectedRange password="CC78" sqref="A93:A154" name="Range1_1_2"/>
    <protectedRange password="CC78" sqref="A93:A154 C93:E154" name="Range1_6_2"/>
    <protectedRange password="CC78" sqref="B93:B148" name="Range1_4_2"/>
    <protectedRange password="CC78" sqref="J157:J160 Q155:Q156" name="Range1_1_1_1_2"/>
    <protectedRange password="CC78" sqref="J161" name="Range1_3_1_1_2"/>
    <protectedRange password="CC78" sqref="B149:B154" name="Range1_4_2_1"/>
  </protectedRanges>
  <autoFilter ref="A7:AS7"/>
  <mergeCells count="588">
    <mergeCell ref="AP58:AP59"/>
    <mergeCell ref="AQ58:AQ59"/>
    <mergeCell ref="AR58:AR59"/>
    <mergeCell ref="AS58:AS59"/>
    <mergeCell ref="A60:A61"/>
    <mergeCell ref="B60:B61"/>
    <mergeCell ref="C60:C61"/>
    <mergeCell ref="D60:D61"/>
    <mergeCell ref="AK60:AK61"/>
    <mergeCell ref="AL60:AL61"/>
    <mergeCell ref="AM60:AM61"/>
    <mergeCell ref="AN60:AN61"/>
    <mergeCell ref="AO60:AO61"/>
    <mergeCell ref="AP60:AP61"/>
    <mergeCell ref="AQ60:AQ61"/>
    <mergeCell ref="AR60:AR61"/>
    <mergeCell ref="AS60:AS61"/>
    <mergeCell ref="A58:A59"/>
    <mergeCell ref="B58:B59"/>
    <mergeCell ref="C58:C59"/>
    <mergeCell ref="D58:D59"/>
    <mergeCell ref="AK58:AK59"/>
    <mergeCell ref="AL58:AL59"/>
    <mergeCell ref="AM58:AM59"/>
    <mergeCell ref="AN58:AN59"/>
    <mergeCell ref="AO58:AO59"/>
    <mergeCell ref="AP153:AP154"/>
    <mergeCell ref="AQ153:AQ154"/>
    <mergeCell ref="AR153:AR154"/>
    <mergeCell ref="AS153:AS154"/>
    <mergeCell ref="A153:A154"/>
    <mergeCell ref="B153:B154"/>
    <mergeCell ref="C153:C154"/>
    <mergeCell ref="D153:D154"/>
    <mergeCell ref="AK153:AK154"/>
    <mergeCell ref="AL153:AL154"/>
    <mergeCell ref="AM153:AM154"/>
    <mergeCell ref="AN153:AN154"/>
    <mergeCell ref="AO153:AO154"/>
    <mergeCell ref="AS149:AS150"/>
    <mergeCell ref="A151:A152"/>
    <mergeCell ref="B151:B152"/>
    <mergeCell ref="C151:C152"/>
    <mergeCell ref="D151:D152"/>
    <mergeCell ref="AK151:AK152"/>
    <mergeCell ref="AL151:AL152"/>
    <mergeCell ref="AM151:AM152"/>
    <mergeCell ref="AN151:AN152"/>
    <mergeCell ref="AO151:AO152"/>
    <mergeCell ref="AP151:AP152"/>
    <mergeCell ref="AQ151:AQ152"/>
    <mergeCell ref="AR151:AR152"/>
    <mergeCell ref="AS151:AS152"/>
    <mergeCell ref="A149:A150"/>
    <mergeCell ref="B149:B150"/>
    <mergeCell ref="C149:C150"/>
    <mergeCell ref="D149:D150"/>
    <mergeCell ref="AK149:AK150"/>
    <mergeCell ref="AL149:AL150"/>
    <mergeCell ref="AM149:AM150"/>
    <mergeCell ref="AN149:AN150"/>
    <mergeCell ref="AO149:AO150"/>
    <mergeCell ref="AP149:AP150"/>
    <mergeCell ref="AQ149:AQ150"/>
    <mergeCell ref="AR149:AR150"/>
    <mergeCell ref="AP12:AP13"/>
    <mergeCell ref="AQ12:AQ13"/>
    <mergeCell ref="AR12:AR13"/>
    <mergeCell ref="AS12:AS13"/>
    <mergeCell ref="A62:A63"/>
    <mergeCell ref="B62:B63"/>
    <mergeCell ref="C62:C63"/>
    <mergeCell ref="D62:D63"/>
    <mergeCell ref="AK62:AK63"/>
    <mergeCell ref="AL62:AL63"/>
    <mergeCell ref="AM62:AM63"/>
    <mergeCell ref="AN62:AN63"/>
    <mergeCell ref="AO62:AO63"/>
    <mergeCell ref="AP62:AP63"/>
    <mergeCell ref="AQ62:AQ63"/>
    <mergeCell ref="AR62:AR63"/>
    <mergeCell ref="AS62:AS63"/>
    <mergeCell ref="A12:A13"/>
    <mergeCell ref="B12:B13"/>
    <mergeCell ref="C12:C13"/>
    <mergeCell ref="D12:D13"/>
    <mergeCell ref="AK12:AK13"/>
    <mergeCell ref="AL12:AL13"/>
    <mergeCell ref="AM12:AM13"/>
    <mergeCell ref="AN12:AN13"/>
    <mergeCell ref="AO12:AO13"/>
    <mergeCell ref="AP147:AP148"/>
    <mergeCell ref="AQ147:AQ148"/>
    <mergeCell ref="AR147:AR148"/>
    <mergeCell ref="AS147:AS148"/>
    <mergeCell ref="A147:A148"/>
    <mergeCell ref="B147:B148"/>
    <mergeCell ref="C147:C148"/>
    <mergeCell ref="D147:D148"/>
    <mergeCell ref="AK147:AK148"/>
    <mergeCell ref="AL147:AL148"/>
    <mergeCell ref="AM147:AM148"/>
    <mergeCell ref="AN147:AN148"/>
    <mergeCell ref="AO147:AO148"/>
    <mergeCell ref="AP143:AP144"/>
    <mergeCell ref="AQ143:AQ144"/>
    <mergeCell ref="AR143:AR144"/>
    <mergeCell ref="AS143:AS144"/>
    <mergeCell ref="A145:A146"/>
    <mergeCell ref="B145:B146"/>
    <mergeCell ref="C145:C146"/>
    <mergeCell ref="D145:D146"/>
    <mergeCell ref="AK145:AK146"/>
    <mergeCell ref="AL145:AL146"/>
    <mergeCell ref="AS145:AS146"/>
    <mergeCell ref="AM145:AM146"/>
    <mergeCell ref="AN145:AN146"/>
    <mergeCell ref="AO145:AO146"/>
    <mergeCell ref="AP145:AP146"/>
    <mergeCell ref="AQ145:AQ146"/>
    <mergeCell ref="AR145:AR146"/>
    <mergeCell ref="A143:A144"/>
    <mergeCell ref="B143:B144"/>
    <mergeCell ref="C143:C144"/>
    <mergeCell ref="D143:D144"/>
    <mergeCell ref="AK143:AK144"/>
    <mergeCell ref="AL143:AL144"/>
    <mergeCell ref="AM143:AM144"/>
    <mergeCell ref="AN143:AN144"/>
    <mergeCell ref="AO143:AO144"/>
    <mergeCell ref="AP139:AP140"/>
    <mergeCell ref="AQ139:AQ140"/>
    <mergeCell ref="AR139:AR140"/>
    <mergeCell ref="AS139:AS140"/>
    <mergeCell ref="A141:A142"/>
    <mergeCell ref="B141:B142"/>
    <mergeCell ref="C141:C142"/>
    <mergeCell ref="D141:D142"/>
    <mergeCell ref="AK141:AK142"/>
    <mergeCell ref="AL141:AL142"/>
    <mergeCell ref="AS141:AS142"/>
    <mergeCell ref="AM141:AM142"/>
    <mergeCell ref="AN141:AN142"/>
    <mergeCell ref="AO141:AO142"/>
    <mergeCell ref="AP141:AP142"/>
    <mergeCell ref="AQ141:AQ142"/>
    <mergeCell ref="AR141:AR142"/>
    <mergeCell ref="A139:A140"/>
    <mergeCell ref="B139:B140"/>
    <mergeCell ref="C139:C140"/>
    <mergeCell ref="D139:D140"/>
    <mergeCell ref="AK139:AK140"/>
    <mergeCell ref="AL139:AL140"/>
    <mergeCell ref="AM139:AM140"/>
    <mergeCell ref="AN139:AN140"/>
    <mergeCell ref="AO139:AO140"/>
    <mergeCell ref="AP135:AP136"/>
    <mergeCell ref="AQ135:AQ136"/>
    <mergeCell ref="AR135:AR136"/>
    <mergeCell ref="AS135:AS136"/>
    <mergeCell ref="A137:A138"/>
    <mergeCell ref="B137:B138"/>
    <mergeCell ref="C137:C138"/>
    <mergeCell ref="D137:D138"/>
    <mergeCell ref="AK137:AK138"/>
    <mergeCell ref="AL137:AL138"/>
    <mergeCell ref="AS137:AS138"/>
    <mergeCell ref="AM137:AM138"/>
    <mergeCell ref="AN137:AN138"/>
    <mergeCell ref="AO137:AO138"/>
    <mergeCell ref="AP137:AP138"/>
    <mergeCell ref="AQ137:AQ138"/>
    <mergeCell ref="AR137:AR138"/>
    <mergeCell ref="A135:A136"/>
    <mergeCell ref="B135:B136"/>
    <mergeCell ref="C135:C136"/>
    <mergeCell ref="D135:D136"/>
    <mergeCell ref="AK135:AK136"/>
    <mergeCell ref="AL135:AL136"/>
    <mergeCell ref="AM135:AM136"/>
    <mergeCell ref="AN135:AN136"/>
    <mergeCell ref="AO135:AO136"/>
    <mergeCell ref="AP131:AP132"/>
    <mergeCell ref="AQ131:AQ132"/>
    <mergeCell ref="AR131:AR132"/>
    <mergeCell ref="AS131:AS132"/>
    <mergeCell ref="A133:A134"/>
    <mergeCell ref="B133:B134"/>
    <mergeCell ref="C133:C134"/>
    <mergeCell ref="D133:D134"/>
    <mergeCell ref="AK133:AK134"/>
    <mergeCell ref="AL133:AL134"/>
    <mergeCell ref="AS133:AS134"/>
    <mergeCell ref="AM133:AM134"/>
    <mergeCell ref="AN133:AN134"/>
    <mergeCell ref="AO133:AO134"/>
    <mergeCell ref="AP133:AP134"/>
    <mergeCell ref="AQ133:AQ134"/>
    <mergeCell ref="AR133:AR134"/>
    <mergeCell ref="A131:A132"/>
    <mergeCell ref="B131:B132"/>
    <mergeCell ref="C131:C132"/>
    <mergeCell ref="D131:D132"/>
    <mergeCell ref="AK131:AK132"/>
    <mergeCell ref="AL131:AL132"/>
    <mergeCell ref="AM131:AM132"/>
    <mergeCell ref="AN131:AN132"/>
    <mergeCell ref="AO131:AO132"/>
    <mergeCell ref="AP127:AP128"/>
    <mergeCell ref="AQ127:AQ128"/>
    <mergeCell ref="AR127:AR128"/>
    <mergeCell ref="AS127:AS128"/>
    <mergeCell ref="A129:A130"/>
    <mergeCell ref="B129:B130"/>
    <mergeCell ref="C129:C130"/>
    <mergeCell ref="D129:D130"/>
    <mergeCell ref="AK129:AK130"/>
    <mergeCell ref="AL129:AL130"/>
    <mergeCell ref="AS129:AS130"/>
    <mergeCell ref="AM129:AM130"/>
    <mergeCell ref="AN129:AN130"/>
    <mergeCell ref="AO129:AO130"/>
    <mergeCell ref="AP129:AP130"/>
    <mergeCell ref="AQ129:AQ130"/>
    <mergeCell ref="AR129:AR130"/>
    <mergeCell ref="A127:A128"/>
    <mergeCell ref="B127:B128"/>
    <mergeCell ref="C127:C128"/>
    <mergeCell ref="D127:D128"/>
    <mergeCell ref="AK127:AK128"/>
    <mergeCell ref="AL127:AL128"/>
    <mergeCell ref="AM127:AM128"/>
    <mergeCell ref="AN127:AN128"/>
    <mergeCell ref="AO127:AO128"/>
    <mergeCell ref="AP123:AP124"/>
    <mergeCell ref="AQ123:AQ124"/>
    <mergeCell ref="AR123:AR124"/>
    <mergeCell ref="AS123:AS124"/>
    <mergeCell ref="A125:A126"/>
    <mergeCell ref="B125:B126"/>
    <mergeCell ref="C125:C126"/>
    <mergeCell ref="D125:D126"/>
    <mergeCell ref="AK125:AK126"/>
    <mergeCell ref="AL125:AL126"/>
    <mergeCell ref="AS125:AS126"/>
    <mergeCell ref="AM125:AM126"/>
    <mergeCell ref="AN125:AN126"/>
    <mergeCell ref="AO125:AO126"/>
    <mergeCell ref="AP125:AP126"/>
    <mergeCell ref="AQ125:AQ126"/>
    <mergeCell ref="AR125:AR126"/>
    <mergeCell ref="A123:A124"/>
    <mergeCell ref="B123:B124"/>
    <mergeCell ref="C123:C124"/>
    <mergeCell ref="D123:D124"/>
    <mergeCell ref="AK123:AK124"/>
    <mergeCell ref="AL123:AL124"/>
    <mergeCell ref="AM123:AM124"/>
    <mergeCell ref="AN123:AN124"/>
    <mergeCell ref="AO123:AO124"/>
    <mergeCell ref="AP119:AP120"/>
    <mergeCell ref="AQ119:AQ120"/>
    <mergeCell ref="AR119:AR120"/>
    <mergeCell ref="AS119:AS120"/>
    <mergeCell ref="A121:A122"/>
    <mergeCell ref="B121:B122"/>
    <mergeCell ref="C121:C122"/>
    <mergeCell ref="D121:D122"/>
    <mergeCell ref="AK121:AK122"/>
    <mergeCell ref="AL121:AL122"/>
    <mergeCell ref="AS121:AS122"/>
    <mergeCell ref="AM121:AM122"/>
    <mergeCell ref="AN121:AN122"/>
    <mergeCell ref="AO121:AO122"/>
    <mergeCell ref="AP121:AP122"/>
    <mergeCell ref="AQ121:AQ122"/>
    <mergeCell ref="AR121:AR122"/>
    <mergeCell ref="A119:A120"/>
    <mergeCell ref="B119:B120"/>
    <mergeCell ref="C119:C120"/>
    <mergeCell ref="D119:D120"/>
    <mergeCell ref="AK119:AK120"/>
    <mergeCell ref="AL119:AL120"/>
    <mergeCell ref="AM119:AM120"/>
    <mergeCell ref="AN119:AN120"/>
    <mergeCell ref="AO119:AO120"/>
    <mergeCell ref="AP115:AP116"/>
    <mergeCell ref="AQ115:AQ116"/>
    <mergeCell ref="AR115:AR116"/>
    <mergeCell ref="AS115:AS116"/>
    <mergeCell ref="A117:A118"/>
    <mergeCell ref="B117:B118"/>
    <mergeCell ref="C117:C118"/>
    <mergeCell ref="D117:D118"/>
    <mergeCell ref="AK117:AK118"/>
    <mergeCell ref="AL117:AL118"/>
    <mergeCell ref="AS117:AS118"/>
    <mergeCell ref="AM117:AM118"/>
    <mergeCell ref="AN117:AN118"/>
    <mergeCell ref="AO117:AO118"/>
    <mergeCell ref="AP117:AP118"/>
    <mergeCell ref="AQ117:AQ118"/>
    <mergeCell ref="AR117:AR118"/>
    <mergeCell ref="A115:A116"/>
    <mergeCell ref="B115:B116"/>
    <mergeCell ref="C115:C116"/>
    <mergeCell ref="D115:D116"/>
    <mergeCell ref="AK115:AK116"/>
    <mergeCell ref="AL115:AL116"/>
    <mergeCell ref="AM115:AM116"/>
    <mergeCell ref="AN115:AN116"/>
    <mergeCell ref="AO115:AO116"/>
    <mergeCell ref="AR111:AR112"/>
    <mergeCell ref="AS111:AS112"/>
    <mergeCell ref="A113:A114"/>
    <mergeCell ref="B113:B114"/>
    <mergeCell ref="C113:C114"/>
    <mergeCell ref="D113:D114"/>
    <mergeCell ref="AK113:AK114"/>
    <mergeCell ref="AL113:AL114"/>
    <mergeCell ref="AS113:AS114"/>
    <mergeCell ref="AM113:AM114"/>
    <mergeCell ref="AN113:AN114"/>
    <mergeCell ref="AO113:AO114"/>
    <mergeCell ref="AP113:AP114"/>
    <mergeCell ref="AQ113:AQ114"/>
    <mergeCell ref="AR113:AR114"/>
    <mergeCell ref="A109:A110"/>
    <mergeCell ref="B109:B110"/>
    <mergeCell ref="C109:C110"/>
    <mergeCell ref="D109:D110"/>
    <mergeCell ref="AK109:AK110"/>
    <mergeCell ref="AL109:AL110"/>
    <mergeCell ref="AS109:AS110"/>
    <mergeCell ref="A111:A112"/>
    <mergeCell ref="B111:B112"/>
    <mergeCell ref="C111:C112"/>
    <mergeCell ref="D111:D112"/>
    <mergeCell ref="AK111:AK112"/>
    <mergeCell ref="AL111:AL112"/>
    <mergeCell ref="AM111:AM112"/>
    <mergeCell ref="AN111:AN112"/>
    <mergeCell ref="AO111:AO112"/>
    <mergeCell ref="AM109:AM110"/>
    <mergeCell ref="AN109:AN110"/>
    <mergeCell ref="AO109:AO110"/>
    <mergeCell ref="AP109:AP110"/>
    <mergeCell ref="AQ109:AQ110"/>
    <mergeCell ref="AR109:AR110"/>
    <mergeCell ref="AP111:AP112"/>
    <mergeCell ref="AQ111:AQ112"/>
    <mergeCell ref="AP105:AP106"/>
    <mergeCell ref="AQ105:AQ106"/>
    <mergeCell ref="AR105:AR106"/>
    <mergeCell ref="AS105:AS106"/>
    <mergeCell ref="A107:A108"/>
    <mergeCell ref="B107:B108"/>
    <mergeCell ref="C107:C108"/>
    <mergeCell ref="D107:D108"/>
    <mergeCell ref="AK107:AK108"/>
    <mergeCell ref="AL107:AL108"/>
    <mergeCell ref="AM107:AM108"/>
    <mergeCell ref="AN107:AN108"/>
    <mergeCell ref="AO107:AO108"/>
    <mergeCell ref="AP107:AP108"/>
    <mergeCell ref="AQ107:AQ108"/>
    <mergeCell ref="AR107:AR108"/>
    <mergeCell ref="AS107:AS108"/>
    <mergeCell ref="A105:A106"/>
    <mergeCell ref="B105:B106"/>
    <mergeCell ref="C105:C106"/>
    <mergeCell ref="D105:D106"/>
    <mergeCell ref="AK105:AK106"/>
    <mergeCell ref="AL105:AL106"/>
    <mergeCell ref="AM105:AM106"/>
    <mergeCell ref="AN105:AN106"/>
    <mergeCell ref="AO105:AO106"/>
    <mergeCell ref="AP101:AP102"/>
    <mergeCell ref="AQ101:AQ102"/>
    <mergeCell ref="AR101:AR102"/>
    <mergeCell ref="AS101:AS102"/>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D101:D102"/>
    <mergeCell ref="AK101:AK102"/>
    <mergeCell ref="AL101:AL102"/>
    <mergeCell ref="AM101:AM102"/>
    <mergeCell ref="AN101:AN102"/>
    <mergeCell ref="AO101:AO102"/>
    <mergeCell ref="AP97:AP98"/>
    <mergeCell ref="AQ97:AQ98"/>
    <mergeCell ref="AR97:AR98"/>
    <mergeCell ref="AS97:AS98"/>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97:A98"/>
    <mergeCell ref="B97:B98"/>
    <mergeCell ref="C97:C98"/>
    <mergeCell ref="D97:D98"/>
    <mergeCell ref="AK97:AK98"/>
    <mergeCell ref="AL97:AL98"/>
    <mergeCell ref="AM97:AM98"/>
    <mergeCell ref="AN97:AN98"/>
    <mergeCell ref="AO97:AO98"/>
    <mergeCell ref="AR93:AR94"/>
    <mergeCell ref="AS93:AS94"/>
    <mergeCell ref="A95:A96"/>
    <mergeCell ref="B95:B96"/>
    <mergeCell ref="C95:C96"/>
    <mergeCell ref="D95:D96"/>
    <mergeCell ref="AK95:AK96"/>
    <mergeCell ref="AL95:AL96"/>
    <mergeCell ref="AS95:AS96"/>
    <mergeCell ref="AM95:AM96"/>
    <mergeCell ref="AN95:AN96"/>
    <mergeCell ref="AO95:AO96"/>
    <mergeCell ref="AP95:AP96"/>
    <mergeCell ref="AQ95:AQ96"/>
    <mergeCell ref="AR95:AR96"/>
    <mergeCell ref="AT90:AT91"/>
    <mergeCell ref="A93:A94"/>
    <mergeCell ref="B93:B94"/>
    <mergeCell ref="C93:C94"/>
    <mergeCell ref="D93:D94"/>
    <mergeCell ref="AK93:AK94"/>
    <mergeCell ref="AL93:AL94"/>
    <mergeCell ref="AM93:AM94"/>
    <mergeCell ref="AN93:AN94"/>
    <mergeCell ref="AO93:AO94"/>
    <mergeCell ref="AN90:AN91"/>
    <mergeCell ref="AO90:AO91"/>
    <mergeCell ref="AP90:AP91"/>
    <mergeCell ref="AQ90:AQ91"/>
    <mergeCell ref="AR90:AR91"/>
    <mergeCell ref="AS90:AS91"/>
    <mergeCell ref="A90:A91"/>
    <mergeCell ref="B90:B91"/>
    <mergeCell ref="C90:C91"/>
    <mergeCell ref="D90:D91"/>
    <mergeCell ref="E90:E91"/>
    <mergeCell ref="AK90:AM90"/>
    <mergeCell ref="AP93:AP94"/>
    <mergeCell ref="AQ93:AQ94"/>
    <mergeCell ref="AM86:AS86"/>
    <mergeCell ref="AO56:AO57"/>
    <mergeCell ref="AP56:AP57"/>
    <mergeCell ref="AQ56:AQ57"/>
    <mergeCell ref="AR56:AR57"/>
    <mergeCell ref="AS56:AS57"/>
    <mergeCell ref="A56:A57"/>
    <mergeCell ref="B56:B57"/>
    <mergeCell ref="C56:C57"/>
    <mergeCell ref="D56:D57"/>
    <mergeCell ref="AK56:AK57"/>
    <mergeCell ref="AL56:AL57"/>
    <mergeCell ref="AM56:AM57"/>
    <mergeCell ref="AN56:AN57"/>
    <mergeCell ref="AL54:AL55"/>
    <mergeCell ref="AM54:AM55"/>
    <mergeCell ref="AN54:AN55"/>
    <mergeCell ref="AR52:AR53"/>
    <mergeCell ref="AS52:AS53"/>
    <mergeCell ref="A54:A55"/>
    <mergeCell ref="B54:B55"/>
    <mergeCell ref="C54:C55"/>
    <mergeCell ref="D54:D55"/>
    <mergeCell ref="AK54:AK55"/>
    <mergeCell ref="AR54:AR55"/>
    <mergeCell ref="AS54:AS55"/>
    <mergeCell ref="AO54:AO55"/>
    <mergeCell ref="AP54:AP55"/>
    <mergeCell ref="AQ54:AQ55"/>
    <mergeCell ref="A50:A51"/>
    <mergeCell ref="B50:B51"/>
    <mergeCell ref="C50:C51"/>
    <mergeCell ref="D50:D51"/>
    <mergeCell ref="AK50:AK51"/>
    <mergeCell ref="AR50:AR51"/>
    <mergeCell ref="AS50:AS51"/>
    <mergeCell ref="A52:A53"/>
    <mergeCell ref="B52:B53"/>
    <mergeCell ref="C52:C53"/>
    <mergeCell ref="D52:D53"/>
    <mergeCell ref="AK52:AK53"/>
    <mergeCell ref="AL52:AL53"/>
    <mergeCell ref="AM52:AM53"/>
    <mergeCell ref="AN52:AN53"/>
    <mergeCell ref="AL50:AL51"/>
    <mergeCell ref="AM50:AM51"/>
    <mergeCell ref="AN50:AN51"/>
    <mergeCell ref="AO50:AO51"/>
    <mergeCell ref="AP50:AP51"/>
    <mergeCell ref="AQ50:AQ51"/>
    <mergeCell ref="AO52:AO53"/>
    <mergeCell ref="AP52:AP53"/>
    <mergeCell ref="AQ52:AQ53"/>
    <mergeCell ref="AT45:AT46"/>
    <mergeCell ref="A48:A49"/>
    <mergeCell ref="B48:B49"/>
    <mergeCell ref="C48:C49"/>
    <mergeCell ref="D48:D49"/>
    <mergeCell ref="AK48:AK49"/>
    <mergeCell ref="AL48:AL49"/>
    <mergeCell ref="AM48:AM49"/>
    <mergeCell ref="AN48:AN49"/>
    <mergeCell ref="AK45:AM45"/>
    <mergeCell ref="AN45:AN46"/>
    <mergeCell ref="AO45:AO46"/>
    <mergeCell ref="AP45:AP46"/>
    <mergeCell ref="AQ45:AQ46"/>
    <mergeCell ref="AR45:AR46"/>
    <mergeCell ref="AO48:AO49"/>
    <mergeCell ref="AP48:AP49"/>
    <mergeCell ref="AQ48:AQ49"/>
    <mergeCell ref="AR48:AR49"/>
    <mergeCell ref="AS48:AS49"/>
    <mergeCell ref="AM41:AS41"/>
    <mergeCell ref="A45:A46"/>
    <mergeCell ref="B45:B46"/>
    <mergeCell ref="C45:C46"/>
    <mergeCell ref="D45:D46"/>
    <mergeCell ref="E45:E46"/>
    <mergeCell ref="AS45:AS46"/>
    <mergeCell ref="AQ10:AQ11"/>
    <mergeCell ref="AR10:AR11"/>
    <mergeCell ref="AS10:AS11"/>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M1:AS1"/>
    <mergeCell ref="A5:A6"/>
    <mergeCell ref="B5:B6"/>
    <mergeCell ref="C5:C6"/>
    <mergeCell ref="D5:D6"/>
    <mergeCell ref="E5:E6"/>
    <mergeCell ref="AK5:AM5"/>
    <mergeCell ref="AN5:AN6"/>
    <mergeCell ref="AO5:AO6"/>
    <mergeCell ref="AP5:AP6"/>
    <mergeCell ref="AQ5:AQ6"/>
    <mergeCell ref="AR5:AR6"/>
    <mergeCell ref="AS5:AS6"/>
  </mergeCells>
  <conditionalFormatting sqref="F5:AJ6 F8:AJ13 F93:AJ154">
    <cfRule type="expression" dxfId="78" priority="52" stopIfTrue="1">
      <formula>IF(WEEKDAY(F$5)=1,TRUE,FALSE)</formula>
    </cfRule>
  </conditionalFormatting>
  <conditionalFormatting sqref="F45:AJ46 F48:AJ63">
    <cfRule type="expression" dxfId="77" priority="51" stopIfTrue="1">
      <formula>IF(WEEKDAY(F$5)=1,TRUE,FALSE)</formula>
    </cfRule>
  </conditionalFormatting>
  <conditionalFormatting sqref="F90:AJ91">
    <cfRule type="expression" dxfId="76" priority="50" stopIfTrue="1">
      <formula>IF(WEEKDAY(F$5)=1,TRUE,FALSE)</formula>
    </cfRule>
  </conditionalFormatting>
  <conditionalFormatting sqref="F93:AJ154">
    <cfRule type="expression" dxfId="75" priority="49" stopIfTrue="1">
      <formula>IF(WEEKDAY(F$5)=1,TRUE,FALSE)</formula>
    </cfRule>
  </conditionalFormatting>
  <conditionalFormatting sqref="F48:AJ63">
    <cfRule type="expression" dxfId="74" priority="48" stopIfTrue="1">
      <formula>IF(WEEKDAY(F$5)=1,TRUE,FALSE)</formula>
    </cfRule>
  </conditionalFormatting>
  <conditionalFormatting sqref="F139:AJ154">
    <cfRule type="expression" dxfId="73" priority="47" stopIfTrue="1">
      <formula>IF(WEEKDAY(F$5)=1,TRUE,FALSE)</formula>
    </cfRule>
  </conditionalFormatting>
  <conditionalFormatting sqref="F48:AJ63">
    <cfRule type="expression" dxfId="72" priority="45" stopIfTrue="1">
      <formula>IF(WEEKDAY(F$5)=1,TRUE,FALSE)</formula>
    </cfRule>
  </conditionalFormatting>
  <conditionalFormatting sqref="F137:AJ154">
    <cfRule type="expression" dxfId="71" priority="43" stopIfTrue="1">
      <formula>IF(WEEKDAY(F$5)=1,TRUE,FALSE)</formula>
    </cfRule>
  </conditionalFormatting>
  <conditionalFormatting sqref="F48:AJ63">
    <cfRule type="expression" dxfId="70" priority="41" stopIfTrue="1">
      <formula>IF(WEEKDAY(F$5)=1,TRUE,FALSE)</formula>
    </cfRule>
  </conditionalFormatting>
  <conditionalFormatting sqref="F93:AJ154">
    <cfRule type="expression" dxfId="69" priority="40" stopIfTrue="1">
      <formula>IF(WEEKDAY(F$5)=1,TRUE,FALSE)</formula>
    </cfRule>
  </conditionalFormatting>
  <conditionalFormatting sqref="F149:AJ154">
    <cfRule type="expression" dxfId="68" priority="39" stopIfTrue="1">
      <formula>IF(WEEKDAY(F$5)=1,TRUE,FALSE)</formula>
    </cfRule>
  </conditionalFormatting>
  <conditionalFormatting sqref="F148:AJ148">
    <cfRule type="expression" dxfId="67" priority="38" stopIfTrue="1">
      <formula>IF(WEEKDAY(F$5)=1,TRUE,FALSE)</formula>
    </cfRule>
  </conditionalFormatting>
  <conditionalFormatting sqref="F138:AJ138">
    <cfRule type="expression" dxfId="66" priority="37" stopIfTrue="1">
      <formula>IF(WEEKDAY(F$5)=1,TRUE,FALSE)</formula>
    </cfRule>
  </conditionalFormatting>
  <conditionalFormatting sqref="F132:AJ132">
    <cfRule type="expression" dxfId="65" priority="36" stopIfTrue="1">
      <formula>IF(WEEKDAY(F$5)=1,TRUE,FALSE)</formula>
    </cfRule>
  </conditionalFormatting>
  <conditionalFormatting sqref="F132:AJ132">
    <cfRule type="expression" dxfId="64" priority="35" stopIfTrue="1">
      <formula>IF(WEEKDAY(F$5)=1,TRUE,FALSE)</formula>
    </cfRule>
  </conditionalFormatting>
  <conditionalFormatting sqref="F128:AJ128">
    <cfRule type="expression" dxfId="63" priority="34" stopIfTrue="1">
      <formula>IF(WEEKDAY(F$5)=1,TRUE,FALSE)</formula>
    </cfRule>
  </conditionalFormatting>
  <conditionalFormatting sqref="F128:AJ128">
    <cfRule type="expression" dxfId="62" priority="33" stopIfTrue="1">
      <formula>IF(WEEKDAY(F$5)=1,TRUE,FALSE)</formula>
    </cfRule>
  </conditionalFormatting>
  <conditionalFormatting sqref="F124:AJ124">
    <cfRule type="expression" dxfId="61" priority="32" stopIfTrue="1">
      <formula>IF(WEEKDAY(F$5)=1,TRUE,FALSE)</formula>
    </cfRule>
  </conditionalFormatting>
  <conditionalFormatting sqref="F124:AJ124">
    <cfRule type="expression" dxfId="60" priority="31" stopIfTrue="1">
      <formula>IF(WEEKDAY(F$5)=1,TRUE,FALSE)</formula>
    </cfRule>
  </conditionalFormatting>
  <conditionalFormatting sqref="F122:AJ122">
    <cfRule type="expression" dxfId="59" priority="30" stopIfTrue="1">
      <formula>IF(WEEKDAY(F$5)=1,TRUE,FALSE)</formula>
    </cfRule>
  </conditionalFormatting>
  <conditionalFormatting sqref="F122:AJ122">
    <cfRule type="expression" dxfId="58" priority="29" stopIfTrue="1">
      <formula>IF(WEEKDAY(F$5)=1,TRUE,FALSE)</formula>
    </cfRule>
  </conditionalFormatting>
  <conditionalFormatting sqref="F120:AJ120">
    <cfRule type="expression" dxfId="57" priority="28" stopIfTrue="1">
      <formula>IF(WEEKDAY(F$5)=1,TRUE,FALSE)</formula>
    </cfRule>
  </conditionalFormatting>
  <conditionalFormatting sqref="F120:AJ120">
    <cfRule type="expression" dxfId="56" priority="27" stopIfTrue="1">
      <formula>IF(WEEKDAY(F$5)=1,TRUE,FALSE)</formula>
    </cfRule>
  </conditionalFormatting>
  <conditionalFormatting sqref="F118:AJ118">
    <cfRule type="expression" dxfId="55" priority="26" stopIfTrue="1">
      <formula>IF(WEEKDAY(F$5)=1,TRUE,FALSE)</formula>
    </cfRule>
  </conditionalFormatting>
  <conditionalFormatting sqref="F118:AJ118">
    <cfRule type="expression" dxfId="54" priority="25" stopIfTrue="1">
      <formula>IF(WEEKDAY(F$5)=1,TRUE,FALSE)</formula>
    </cfRule>
  </conditionalFormatting>
  <conditionalFormatting sqref="F116:AJ116">
    <cfRule type="expression" dxfId="53" priority="24" stopIfTrue="1">
      <formula>IF(WEEKDAY(F$5)=1,TRUE,FALSE)</formula>
    </cfRule>
  </conditionalFormatting>
  <conditionalFormatting sqref="F116:AJ116">
    <cfRule type="expression" dxfId="52" priority="23" stopIfTrue="1">
      <formula>IF(WEEKDAY(F$5)=1,TRUE,FALSE)</formula>
    </cfRule>
  </conditionalFormatting>
  <conditionalFormatting sqref="F114:AJ114">
    <cfRule type="expression" dxfId="51" priority="22" stopIfTrue="1">
      <formula>IF(WEEKDAY(F$5)=1,TRUE,FALSE)</formula>
    </cfRule>
  </conditionalFormatting>
  <conditionalFormatting sqref="F114:AJ114">
    <cfRule type="expression" dxfId="50" priority="21" stopIfTrue="1">
      <formula>IF(WEEKDAY(F$5)=1,TRUE,FALSE)</formula>
    </cfRule>
  </conditionalFormatting>
  <conditionalFormatting sqref="F112:AJ112">
    <cfRule type="expression" dxfId="49" priority="20" stopIfTrue="1">
      <formula>IF(WEEKDAY(F$5)=1,TRUE,FALSE)</formula>
    </cfRule>
  </conditionalFormatting>
  <conditionalFormatting sqref="F112:AJ112">
    <cfRule type="expression" dxfId="48" priority="19" stopIfTrue="1">
      <formula>IF(WEEKDAY(F$5)=1,TRUE,FALSE)</formula>
    </cfRule>
  </conditionalFormatting>
  <conditionalFormatting sqref="F108:AJ108">
    <cfRule type="expression" dxfId="47" priority="18" stopIfTrue="1">
      <formula>IF(WEEKDAY(F$5)=1,TRUE,FALSE)</formula>
    </cfRule>
  </conditionalFormatting>
  <conditionalFormatting sqref="F108:AJ108">
    <cfRule type="expression" dxfId="46" priority="17" stopIfTrue="1">
      <formula>IF(WEEKDAY(F$5)=1,TRUE,FALSE)</formula>
    </cfRule>
  </conditionalFormatting>
  <conditionalFormatting sqref="F94:AJ94 F96:AJ96 F98:AJ98 F100:AJ100 F102:AJ102 F104:AJ104 F106:AJ106 F108:AJ108 F110:AJ110 F112:AJ112 F114:AJ114 F116:AJ116 F118:AJ118 F120:AJ120 F122:AJ122 F124:AJ124 F126:AJ126 F128:AJ128 F130:AJ130 F132:AJ132 F134:AJ134 F136:AJ136 F138:AJ138 F140:AJ140 F142:AJ142 F144:AJ144 F146:AJ146 F148:AJ148 F150:AJ150 F152:AJ152 F154:AJ154">
    <cfRule type="expression" dxfId="45" priority="16" stopIfTrue="1">
      <formula>IF(WEEKDAY(F$5)=1,TRUE,FALSE)</formula>
    </cfRule>
  </conditionalFormatting>
  <conditionalFormatting sqref="F94:AJ94 F96:AJ96 F98:AJ98 F100:AJ100 F102:AJ102 F104:AJ104 F106:AJ106 F108:AJ108 F110:AJ110 F112:AJ112 F114:AJ114 F116:AJ116 F118:AJ118 F120:AJ120 F122:AJ122 F124:AJ124 F126:AJ126 F128:AJ128 F130:AJ130 F132:AJ132 F134:AJ134 F136:AJ136 F138:AJ138 F140:AJ140 F142:AJ142 F144:AJ144 F146:AJ146 F148:AJ148 F150:AJ150 F152:AJ152 F154:AJ154">
    <cfRule type="expression" dxfId="44" priority="15" stopIfTrue="1">
      <formula>IF(WEEKDAY(F$5)=1,TRUE,FALSE)</formula>
    </cfRule>
  </conditionalFormatting>
  <conditionalFormatting sqref="F96:AJ96">
    <cfRule type="expression" dxfId="43" priority="14" stopIfTrue="1">
      <formula>IF(WEEKDAY(F$5)=1,TRUE,FALSE)</formula>
    </cfRule>
  </conditionalFormatting>
  <conditionalFormatting sqref="F96:AJ96">
    <cfRule type="expression" dxfId="42" priority="13" stopIfTrue="1">
      <formula>IF(WEEKDAY(F$5)=1,TRUE,FALSE)</formula>
    </cfRule>
  </conditionalFormatting>
  <conditionalFormatting sqref="F98:AJ98">
    <cfRule type="expression" dxfId="41" priority="12" stopIfTrue="1">
      <formula>IF(WEEKDAY(F$5)=1,TRUE,FALSE)</formula>
    </cfRule>
  </conditionalFormatting>
  <conditionalFormatting sqref="F98:AJ98">
    <cfRule type="expression" dxfId="40" priority="11" stopIfTrue="1">
      <formula>IF(WEEKDAY(F$5)=1,TRUE,FALSE)</formula>
    </cfRule>
  </conditionalFormatting>
  <conditionalFormatting sqref="F102:AJ102">
    <cfRule type="expression" dxfId="39" priority="10" stopIfTrue="1">
      <formula>IF(WEEKDAY(F$5)=1,TRUE,FALSE)</formula>
    </cfRule>
  </conditionalFormatting>
  <conditionalFormatting sqref="F102:AJ102">
    <cfRule type="expression" dxfId="38" priority="9" stopIfTrue="1">
      <formula>IF(WEEKDAY(F$5)=1,TRUE,FALSE)</formula>
    </cfRule>
  </conditionalFormatting>
  <conditionalFormatting sqref="F104:AJ104">
    <cfRule type="expression" dxfId="37" priority="8" stopIfTrue="1">
      <formula>IF(WEEKDAY(F$5)=1,TRUE,FALSE)</formula>
    </cfRule>
  </conditionalFormatting>
  <conditionalFormatting sqref="F104:AJ104">
    <cfRule type="expression" dxfId="36" priority="7" stopIfTrue="1">
      <formula>IF(WEEKDAY(F$5)=1,TRUE,FALSE)</formula>
    </cfRule>
  </conditionalFormatting>
  <conditionalFormatting sqref="F48:AJ63">
    <cfRule type="expression" dxfId="35" priority="6" stopIfTrue="1">
      <formula>IF(WEEKDAY(F$5)=1,TRUE,FALSE)</formula>
    </cfRule>
  </conditionalFormatting>
  <conditionalFormatting sqref="F93:AJ154">
    <cfRule type="expression" dxfId="34" priority="5" stopIfTrue="1">
      <formula>IF(WEEKDAY(F$5)=1,TRUE,FALSE)</formula>
    </cfRule>
  </conditionalFormatting>
  <conditionalFormatting sqref="F93:AJ154">
    <cfRule type="expression" dxfId="33" priority="4" stopIfTrue="1">
      <formula>IF(WEEKDAY(F$5)=1,TRUE,FALSE)</formula>
    </cfRule>
  </conditionalFormatting>
  <conditionalFormatting sqref="F93:AJ154">
    <cfRule type="expression" dxfId="32" priority="3" stopIfTrue="1">
      <formula>IF(WEEKDAY(F$5)=1,TRUE,FALSE)</formula>
    </cfRule>
  </conditionalFormatting>
  <conditionalFormatting sqref="F93:AJ154">
    <cfRule type="expression" dxfId="31" priority="2" stopIfTrue="1">
      <formula>IF(WEEKDAY(F$5)=1,TRUE,FALSE)</formula>
    </cfRule>
  </conditionalFormatting>
  <conditionalFormatting sqref="F93:AJ154">
    <cfRule type="expression" dxfId="30"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14.xml><?xml version="1.0" encoding="utf-8"?>
<worksheet xmlns="http://schemas.openxmlformats.org/spreadsheetml/2006/main" xmlns:r="http://schemas.openxmlformats.org/officeDocument/2006/relationships">
  <sheetPr>
    <tabColor theme="3" tint="-0.249977111117893"/>
  </sheetPr>
  <dimension ref="A1:AE284"/>
  <sheetViews>
    <sheetView zoomScaleNormal="70" workbookViewId="0">
      <pane xSplit="3" ySplit="9" topLeftCell="H10" activePane="bottomRight" state="frozen"/>
      <selection activeCell="S150" sqref="S150"/>
      <selection pane="topRight" activeCell="S150" sqref="S150"/>
      <selection pane="bottomLeft" activeCell="S150" sqref="S150"/>
      <selection pane="bottomRight" activeCell="B74" sqref="B74"/>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01"/>
      <c r="C1" s="301"/>
      <c r="D1" s="435" t="str">
        <f>"BẢNG THANH TOÁN LƯƠNG THÁNG"&amp;" "&amp;TEXT($E$4,"mm")&amp;" / "&amp;TEXT($E$4,"yyyy")</f>
        <v>BẢNG THANH TOÁN LƯƠNG THÁNG 07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01"/>
      <c r="C2" s="301"/>
      <c r="D2" s="301"/>
      <c r="E2" s="94"/>
      <c r="F2" s="301"/>
      <c r="G2" s="301"/>
      <c r="H2" s="301"/>
      <c r="I2" s="301"/>
      <c r="J2" s="95"/>
      <c r="K2" s="301"/>
      <c r="L2" s="301"/>
      <c r="M2" s="301"/>
      <c r="N2" s="301"/>
      <c r="O2" s="301"/>
      <c r="P2" s="301"/>
      <c r="Q2" s="301"/>
      <c r="R2" s="301"/>
      <c r="S2" s="301"/>
      <c r="T2" s="69"/>
      <c r="U2" s="93">
        <v>27</v>
      </c>
      <c r="V2" s="130">
        <v>31</v>
      </c>
      <c r="W2" s="96"/>
      <c r="X2" s="96"/>
      <c r="Y2" s="5"/>
      <c r="Z2" s="5"/>
    </row>
    <row r="3" spans="1:31" s="4" customFormat="1" ht="15" customHeight="1">
      <c r="A3" s="161" t="s">
        <v>65</v>
      </c>
      <c r="B3" s="301"/>
      <c r="C3" s="301"/>
      <c r="D3" s="301"/>
      <c r="E3" s="94"/>
      <c r="F3" s="301"/>
      <c r="G3" s="301"/>
      <c r="H3" s="301"/>
      <c r="I3" s="301"/>
      <c r="J3" s="95"/>
      <c r="K3" s="301"/>
      <c r="L3" s="301"/>
      <c r="M3" s="301"/>
      <c r="N3" s="301"/>
      <c r="O3" s="301"/>
      <c r="P3" s="301"/>
      <c r="Q3" s="301"/>
      <c r="R3" s="301"/>
      <c r="S3" s="301"/>
      <c r="T3" s="69"/>
      <c r="U3" s="153"/>
      <c r="V3" s="154"/>
      <c r="W3" s="96"/>
      <c r="X3" s="96"/>
      <c r="Y3" s="5"/>
      <c r="Z3" s="5"/>
    </row>
    <row r="4" spans="1:31" s="4" customFormat="1" ht="15" customHeight="1">
      <c r="A4" s="161" t="str">
        <f>TH!A3</f>
        <v>MST: 1100878093</v>
      </c>
      <c r="B4" s="301"/>
      <c r="C4" s="301"/>
      <c r="D4" s="301"/>
      <c r="E4" s="327">
        <f>'CC - 07'!$E$4</f>
        <v>42186</v>
      </c>
      <c r="F4" s="301"/>
      <c r="G4" s="301"/>
      <c r="H4" s="301"/>
      <c r="I4" s="301"/>
      <c r="J4" s="95"/>
      <c r="K4" s="301"/>
      <c r="L4" s="92"/>
      <c r="M4" s="301"/>
      <c r="N4" s="301"/>
      <c r="O4" s="301"/>
      <c r="P4" s="301"/>
      <c r="Q4" s="14"/>
      <c r="R4" s="301"/>
      <c r="S4" s="301"/>
      <c r="T4" s="301"/>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295" t="s">
        <v>41</v>
      </c>
      <c r="G8" s="294" t="s">
        <v>19</v>
      </c>
      <c r="H8" s="329" t="s">
        <v>41</v>
      </c>
      <c r="I8" s="29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1" si="0">VLOOKUP(B10,DS,2,0)</f>
        <v>Mai Út Hiền</v>
      </c>
      <c r="D10" s="135" t="str">
        <f t="shared" ref="D10:D11" si="1">VLOOKUP(B10,DS,3,0)</f>
        <v>Cơ Điện</v>
      </c>
      <c r="E10" s="103">
        <f t="shared" ref="E10:E11" si="2">VLOOKUP(B10,DS,4,0)</f>
        <v>4336000</v>
      </c>
      <c r="F10" s="108">
        <f>VLOOKUP(B10,'CC - 07'!$B$8:$AS$13,36,0)</f>
        <v>27</v>
      </c>
      <c r="G10" s="243">
        <f t="shared" ref="G10:G11" si="3">ROUND(E10/$U$2*F10,0)</f>
        <v>4336000</v>
      </c>
      <c r="H10" s="108">
        <f>(VLOOKUP(B10,'CC - 07'!$B$8:$AS$13,37,0)+VLOOKUP(B10,'CC - 07'!$B$8:$AS$13,38,0))</f>
        <v>0</v>
      </c>
      <c r="I10" s="243">
        <f t="shared" ref="I10:I11" si="4">ROUND(E10/$U$2*H10,0)</f>
        <v>0</v>
      </c>
      <c r="J10" s="109">
        <f>F10+H10</f>
        <v>27</v>
      </c>
      <c r="K10" s="47">
        <f t="shared" ref="J10:K12" si="5">G10+I10</f>
        <v>4336000</v>
      </c>
      <c r="L10" s="103">
        <f t="shared" ref="L10:L11" si="6">+F10*15000</f>
        <v>405000</v>
      </c>
      <c r="M10" s="49">
        <f t="shared" ref="M10:M11" si="7">K10+L10</f>
        <v>4741000</v>
      </c>
      <c r="N10" s="48">
        <f>IF(VLOOKUP(B10,DS,15,0)="x",E10*$N$5,0)</f>
        <v>346880</v>
      </c>
      <c r="O10" s="48">
        <f>IF(VLOOKUP(B10,DS,15,0)="x",E10*$O$5,0)</f>
        <v>65040</v>
      </c>
      <c r="P10" s="48">
        <f>IF(VLOOKUP(B10,DS,15,0)="x",E10*$P$5,0)</f>
        <v>43360</v>
      </c>
      <c r="Q10" s="47">
        <f t="shared" ref="Q10:Q11" si="8">M10-SUM(N10:P10)</f>
        <v>4285720</v>
      </c>
      <c r="R10" s="47">
        <f t="shared" ref="R10:R11" si="9">VLOOKUP(B10,DS,23,0)</f>
        <v>0</v>
      </c>
      <c r="S10" s="55">
        <f t="shared" ref="S10:S11" si="10">Q10-R10</f>
        <v>4285720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- 07'!$B$8:$AS$13,36,0)</f>
        <v>27</v>
      </c>
      <c r="G11" s="243">
        <f t="shared" si="3"/>
        <v>4056000</v>
      </c>
      <c r="H11" s="108">
        <f>(VLOOKUP(B11,'CC - 07'!$B$8:$AS$13,37,0)+VLOOKUP(B11,'CC - 07'!$B$8:$AS$13,38,0))</f>
        <v>0</v>
      </c>
      <c r="I11" s="243">
        <f t="shared" si="4"/>
        <v>0</v>
      </c>
      <c r="J11" s="109">
        <f t="shared" si="5"/>
        <v>27</v>
      </c>
      <c r="K11" s="47">
        <f t="shared" si="5"/>
        <v>4056000</v>
      </c>
      <c r="L11" s="103">
        <f t="shared" si="6"/>
        <v>405000</v>
      </c>
      <c r="M11" s="49">
        <f t="shared" si="7"/>
        <v>4461000</v>
      </c>
      <c r="N11" s="48">
        <f>IF(VLOOKUP(B11,DS,15,0)="x",E11*$N$5,0)</f>
        <v>324480</v>
      </c>
      <c r="O11" s="48">
        <f>IF(VLOOKUP(B11,DS,15,0)="x",E11*$O$5,0)</f>
        <v>60840</v>
      </c>
      <c r="P11" s="48">
        <f>IF(VLOOKUP(B11,DS,15,0)="x",E11*$P$5,0)</f>
        <v>40560</v>
      </c>
      <c r="Q11" s="47">
        <f t="shared" si="8"/>
        <v>4035120</v>
      </c>
      <c r="R11" s="47">
        <f t="shared" si="9"/>
        <v>0</v>
      </c>
      <c r="S11" s="55">
        <f t="shared" si="10"/>
        <v>4035120</v>
      </c>
      <c r="T11" s="47"/>
      <c r="U11" s="123"/>
      <c r="V11" s="45"/>
      <c r="W11" s="34"/>
      <c r="X11" s="5"/>
      <c r="Y11" s="5"/>
      <c r="Z11" s="5"/>
      <c r="AA11" s="4"/>
      <c r="AB11" s="4"/>
      <c r="AC11" s="4"/>
      <c r="AD11" s="4"/>
      <c r="AE11" s="4"/>
    </row>
    <row r="12" spans="1:31" s="44" customFormat="1" ht="23.25" customHeight="1">
      <c r="A12" s="46">
        <v>4</v>
      </c>
      <c r="B12" s="46" t="s">
        <v>70</v>
      </c>
      <c r="C12" s="102" t="str">
        <f t="shared" ref="C12" si="11">VLOOKUP(B12,DS,2,0)</f>
        <v>Nguyễn Thị Thiết</v>
      </c>
      <c r="D12" s="135" t="str">
        <f t="shared" ref="D12" si="12">VLOOKUP(B12,DS,3,0)</f>
        <v>KCS</v>
      </c>
      <c r="E12" s="103">
        <f t="shared" ref="E12" si="13">VLOOKUP(B12,DS,4,0)</f>
        <v>4056000</v>
      </c>
      <c r="F12" s="108">
        <f>VLOOKUP(B12,'CC - 07'!$B$8:$AS$13,36,0)</f>
        <v>27</v>
      </c>
      <c r="G12" s="243">
        <f t="shared" ref="G12" si="14">ROUND(E12/$U$2*F12,0)</f>
        <v>4056000</v>
      </c>
      <c r="H12" s="108">
        <f>(VLOOKUP(B12,'CC - 07'!$B$8:$AS$13,37,0)+VLOOKUP(B12,'CC - 07'!$B$8:$AS$13,38,0))</f>
        <v>0</v>
      </c>
      <c r="I12" s="243">
        <f t="shared" ref="I12" si="15">ROUND(E12/$U$2*H12,0)</f>
        <v>0</v>
      </c>
      <c r="J12" s="109">
        <f t="shared" ref="J12" si="16">F12+H12</f>
        <v>27</v>
      </c>
      <c r="K12" s="47">
        <f t="shared" si="5"/>
        <v>4056000</v>
      </c>
      <c r="L12" s="103">
        <f t="shared" ref="L12" si="17">+F12*15000</f>
        <v>405000</v>
      </c>
      <c r="M12" s="49">
        <f t="shared" ref="M12" si="18">K12+L12</f>
        <v>4461000</v>
      </c>
      <c r="N12" s="48">
        <f>IF(VLOOKUP(B12,DS,15,0)="x",E12*$N$5,0)</f>
        <v>324480</v>
      </c>
      <c r="O12" s="48">
        <f>IF(VLOOKUP(B12,DS,15,0)="x",E12*$O$5,0)</f>
        <v>60840</v>
      </c>
      <c r="P12" s="48">
        <f>IF(VLOOKUP(B12,DS,15,0)="x",E12*$P$5,0)</f>
        <v>40560</v>
      </c>
      <c r="Q12" s="47">
        <f t="shared" ref="Q12" si="19">M12-SUM(N12:P12)</f>
        <v>4035120</v>
      </c>
      <c r="R12" s="47">
        <f t="shared" ref="R12" si="20">VLOOKUP(B12,DS,23,0)</f>
        <v>0</v>
      </c>
      <c r="S12" s="55">
        <f t="shared" ref="S12" si="21">Q12-R12</f>
        <v>4035120</v>
      </c>
      <c r="T12" s="47"/>
      <c r="U12" s="123"/>
      <c r="V12" s="45"/>
      <c r="W12" s="34"/>
      <c r="X12" s="5"/>
      <c r="Y12" s="5"/>
      <c r="Z12" s="5"/>
      <c r="AA12" s="4"/>
      <c r="AB12" s="4"/>
      <c r="AC12" s="4"/>
      <c r="AD12" s="4"/>
      <c r="AE12" s="4"/>
    </row>
    <row r="13" spans="1:31" s="44" customFormat="1" ht="22.5" customHeight="1">
      <c r="A13" s="50"/>
      <c r="B13" s="50"/>
      <c r="C13" s="51"/>
      <c r="D13" s="3"/>
      <c r="E13" s="52"/>
      <c r="F13" s="52"/>
      <c r="G13" s="52"/>
      <c r="H13" s="52"/>
      <c r="I13" s="52"/>
      <c r="J13" s="53"/>
      <c r="K13" s="52"/>
      <c r="L13" s="52"/>
      <c r="M13" s="54"/>
      <c r="N13" s="48"/>
      <c r="O13" s="48"/>
      <c r="P13" s="48"/>
      <c r="Q13" s="52"/>
      <c r="R13" s="52"/>
      <c r="S13" s="52"/>
      <c r="T13" s="47"/>
      <c r="U13" s="123"/>
      <c r="V13" s="45"/>
      <c r="W13" s="45"/>
      <c r="X13" s="45"/>
      <c r="Y13" s="45"/>
      <c r="Z13" s="45"/>
    </row>
    <row r="14" spans="1:31" s="40" customFormat="1" ht="21" customHeight="1">
      <c r="A14" s="440" t="s">
        <v>26</v>
      </c>
      <c r="B14" s="440"/>
      <c r="C14" s="440"/>
      <c r="D14" s="440"/>
      <c r="E14" s="162">
        <f>SUM(E10:E13)</f>
        <v>12448000</v>
      </c>
      <c r="F14" s="162"/>
      <c r="G14" s="162">
        <f>SUM(G10:G13)</f>
        <v>12448000</v>
      </c>
      <c r="H14" s="162"/>
      <c r="I14" s="162">
        <f>SUM(I10:I13)</f>
        <v>0</v>
      </c>
      <c r="J14" s="32"/>
      <c r="K14" s="32">
        <f>SUM(K10:K13)</f>
        <v>12448000</v>
      </c>
      <c r="L14" s="32">
        <f>SUM(L10:L13)</f>
        <v>1215000</v>
      </c>
      <c r="M14" s="32">
        <f>SUM(M10:M13)</f>
        <v>13663000</v>
      </c>
      <c r="N14" s="32">
        <f>SUM(N10:N13)</f>
        <v>995840</v>
      </c>
      <c r="O14" s="32">
        <f>SUM(O10:O13)</f>
        <v>186720</v>
      </c>
      <c r="P14" s="32">
        <f>SUM(P10:P13)</f>
        <v>124480</v>
      </c>
      <c r="Q14" s="32">
        <f>SUM(Q10:Q13)</f>
        <v>12355960</v>
      </c>
      <c r="R14" s="32">
        <f>SUM(R10:R13)</f>
        <v>0</v>
      </c>
      <c r="S14" s="32">
        <f>SUM(S10:S13)</f>
        <v>12355960</v>
      </c>
      <c r="T14" s="32"/>
      <c r="U14" s="123"/>
      <c r="V14" s="41"/>
      <c r="W14" s="41"/>
      <c r="X14" s="41"/>
      <c r="Y14" s="41"/>
      <c r="Z14" s="41"/>
    </row>
    <row r="15" spans="1:31" ht="11.25" customHeight="1">
      <c r="A15" s="10"/>
      <c r="B15" s="10"/>
      <c r="C15" s="11"/>
      <c r="D15" s="136"/>
      <c r="E15" s="110"/>
      <c r="F15" s="11"/>
      <c r="G15" s="11"/>
      <c r="H15" s="11"/>
      <c r="I15" s="11"/>
      <c r="K15" s="11"/>
      <c r="L15" s="11"/>
      <c r="M15" s="121"/>
      <c r="N15" s="11"/>
      <c r="O15" s="11"/>
      <c r="P15" s="11"/>
      <c r="Q15" s="11"/>
      <c r="R15" s="11"/>
      <c r="S15" s="11"/>
      <c r="T15" s="11"/>
      <c r="U15" s="123"/>
    </row>
    <row r="16" spans="1:31" s="44" customFormat="1" ht="11.25" customHeight="1">
      <c r="A16" s="91"/>
      <c r="B16" s="91"/>
      <c r="C16" s="91"/>
      <c r="D16" s="155"/>
      <c r="E16" s="156"/>
      <c r="F16" s="91"/>
      <c r="G16" s="91"/>
      <c r="H16" s="91"/>
      <c r="I16" s="91"/>
      <c r="J16" s="157"/>
      <c r="K16" s="156"/>
      <c r="L16" s="91"/>
      <c r="M16" s="91"/>
      <c r="N16" s="91"/>
      <c r="O16" s="91"/>
      <c r="P16" s="91"/>
      <c r="Q16" s="91"/>
      <c r="R16" s="91"/>
      <c r="S16" s="127" t="str">
        <f>"Long An, ngày  "&amp;$V$2&amp;"   tháng   "&amp;TEXT($E$4,"mm")&amp;"   năm "&amp;TEXT($E$4,"yyyy")</f>
        <v>Long An, ngày  31   tháng   07   năm 2015</v>
      </c>
      <c r="T16" s="91"/>
      <c r="U16" s="158"/>
      <c r="V16" s="45"/>
      <c r="W16" s="45"/>
      <c r="X16" s="45"/>
      <c r="Y16" s="45"/>
      <c r="Z16" s="45"/>
    </row>
    <row r="17" spans="1:26" s="44" customFormat="1" ht="12.75">
      <c r="A17" s="35"/>
      <c r="B17" s="35"/>
      <c r="C17" s="35" t="s">
        <v>63</v>
      </c>
      <c r="D17" s="159"/>
      <c r="E17" s="92"/>
      <c r="F17" s="158"/>
      <c r="G17" s="92"/>
      <c r="H17" s="92"/>
      <c r="I17" s="92"/>
      <c r="J17" s="160"/>
      <c r="K17" s="45"/>
      <c r="L17" s="35"/>
      <c r="M17" s="288"/>
      <c r="N17" s="26"/>
      <c r="O17" s="26"/>
      <c r="P17" s="26"/>
      <c r="Q17" s="26"/>
      <c r="S17" s="26" t="s">
        <v>23</v>
      </c>
      <c r="T17" s="158"/>
      <c r="U17" s="158"/>
      <c r="V17" s="45"/>
      <c r="W17" s="45"/>
      <c r="X17" s="45"/>
      <c r="Y17" s="45"/>
      <c r="Z17" s="45"/>
    </row>
    <row r="18" spans="1:26" ht="12">
      <c r="A18" s="10"/>
      <c r="B18" s="10"/>
      <c r="C18" s="20"/>
      <c r="E18" s="17"/>
      <c r="F18" s="16"/>
      <c r="G18" s="17"/>
      <c r="H18" s="17"/>
      <c r="I18" s="17"/>
      <c r="K18" s="8"/>
      <c r="L18" s="20"/>
      <c r="M18" s="6"/>
      <c r="N18" s="15"/>
      <c r="O18" s="15"/>
      <c r="P18" s="15"/>
      <c r="Q18" s="15"/>
      <c r="S18" s="15"/>
      <c r="T18" s="16"/>
      <c r="U18" s="123"/>
    </row>
    <row r="19" spans="1:26" ht="12">
      <c r="C19" s="20"/>
      <c r="L19" s="20"/>
      <c r="M19" s="6"/>
      <c r="T19" s="20"/>
      <c r="U19" s="123"/>
    </row>
    <row r="20" spans="1:26" ht="12">
      <c r="A20" s="10"/>
      <c r="B20" s="10"/>
      <c r="C20" s="20"/>
      <c r="E20" s="39"/>
      <c r="F20" s="38"/>
      <c r="G20" s="39"/>
      <c r="H20" s="39"/>
      <c r="I20" s="39"/>
      <c r="J20" s="104"/>
      <c r="K20" s="10"/>
      <c r="L20" s="20"/>
      <c r="M20" s="10"/>
      <c r="N20" s="111"/>
      <c r="O20" s="10"/>
      <c r="P20" s="10"/>
      <c r="Q20" s="10"/>
      <c r="R20" s="10"/>
      <c r="S20" s="10"/>
      <c r="T20" s="38"/>
      <c r="U20" s="123"/>
    </row>
    <row r="21" spans="1:26" ht="12">
      <c r="A21" s="10"/>
      <c r="B21" s="10"/>
      <c r="C21" s="20"/>
      <c r="K21" s="8"/>
      <c r="L21" s="20"/>
      <c r="M21" s="6"/>
      <c r="T21" s="20"/>
      <c r="U21" s="123"/>
    </row>
    <row r="22" spans="1:26" ht="12">
      <c r="A22" s="106"/>
      <c r="B22" s="18"/>
      <c r="C22" s="12"/>
      <c r="E22" s="14"/>
      <c r="F22" s="13"/>
      <c r="G22" s="14"/>
      <c r="H22" s="14"/>
      <c r="I22" s="14"/>
      <c r="J22" s="107"/>
      <c r="K22" s="9"/>
      <c r="L22" s="12"/>
      <c r="M22" s="9"/>
      <c r="N22" s="13"/>
      <c r="O22" s="9"/>
      <c r="P22" s="9"/>
      <c r="Q22" s="12"/>
      <c r="R22" s="9"/>
      <c r="S22" s="13"/>
      <c r="T22" s="13"/>
      <c r="U22" s="123"/>
    </row>
    <row r="23" spans="1:26" ht="12">
      <c r="A23" s="10"/>
      <c r="B23" s="10"/>
      <c r="K23" s="8"/>
      <c r="L23" s="8"/>
      <c r="M23" s="6"/>
      <c r="U23" s="123"/>
    </row>
    <row r="24" spans="1:26" ht="12">
      <c r="A24" s="10"/>
      <c r="B24" s="10"/>
      <c r="K24" s="8"/>
      <c r="L24" s="8"/>
      <c r="M24" s="6"/>
      <c r="U24" s="123"/>
    </row>
    <row r="25" spans="1:26" ht="12">
      <c r="A25" s="10"/>
      <c r="B25" s="10"/>
      <c r="K25" s="7"/>
      <c r="L25" s="7"/>
      <c r="M25" s="6"/>
      <c r="U25" s="123"/>
    </row>
    <row r="26" spans="1:26" ht="12">
      <c r="M26" s="6"/>
      <c r="U26" s="123"/>
    </row>
    <row r="27" spans="1:26" ht="12">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21" ht="12">
      <c r="M33" s="6"/>
      <c r="U33" s="123"/>
    </row>
    <row r="34" spans="13:21" ht="12">
      <c r="M34" s="6"/>
      <c r="U34" s="123"/>
    </row>
    <row r="35" spans="13:21" ht="12">
      <c r="M35" s="6"/>
      <c r="U35" s="123"/>
    </row>
    <row r="36" spans="13:21" ht="12">
      <c r="M36" s="6"/>
      <c r="U36" s="123"/>
    </row>
    <row r="37" spans="13:21" ht="12">
      <c r="M37" s="6"/>
      <c r="U37" s="123"/>
    </row>
    <row r="38" spans="13:21" ht="12">
      <c r="M38" s="6"/>
      <c r="U38" s="123"/>
    </row>
    <row r="39" spans="13:21" ht="12">
      <c r="M39" s="6"/>
      <c r="U39" s="123"/>
    </row>
    <row r="40" spans="13:21" ht="12">
      <c r="M40" s="6"/>
      <c r="U40" s="123"/>
    </row>
    <row r="41" spans="13:21" ht="12">
      <c r="M41" s="6"/>
      <c r="U41" s="123"/>
    </row>
    <row r="42" spans="13:21" ht="12">
      <c r="M42" s="6"/>
      <c r="U42" s="123"/>
    </row>
    <row r="43" spans="13:21" ht="12">
      <c r="M43" s="6"/>
      <c r="U43" s="123"/>
    </row>
    <row r="44" spans="13:21" ht="12">
      <c r="M44" s="6"/>
      <c r="U44" s="123"/>
    </row>
    <row r="45" spans="13:21" ht="12">
      <c r="M45" s="6"/>
      <c r="U45" s="123"/>
    </row>
    <row r="46" spans="13:21" ht="12">
      <c r="M46" s="6"/>
      <c r="U46" s="123"/>
    </row>
    <row r="47" spans="13:21" ht="12">
      <c r="M47" s="6"/>
      <c r="U47" s="123"/>
    </row>
    <row r="48" spans="13:2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s="197" customFormat="1" ht="29.25" customHeight="1">
      <c r="A57" s="161" t="str">
        <f>$A$1</f>
        <v>Công ty TNHH Hải sản An Lạc</v>
      </c>
      <c r="B57" s="300"/>
      <c r="C57" s="300"/>
      <c r="D57" s="441" t="str">
        <f>D1</f>
        <v>BẢNG THANH TOÁN LƯƠNG THÁNG 07 / 2015</v>
      </c>
      <c r="E57" s="441"/>
      <c r="F57" s="441"/>
      <c r="G57" s="441"/>
      <c r="H57" s="441"/>
      <c r="I57" s="441"/>
      <c r="J57" s="441"/>
      <c r="K57" s="441"/>
      <c r="L57" s="441"/>
      <c r="M57" s="441"/>
      <c r="N57" s="441"/>
      <c r="O57" s="441"/>
      <c r="P57" s="441"/>
      <c r="Q57" s="442"/>
      <c r="R57" s="443" t="s">
        <v>125</v>
      </c>
      <c r="S57" s="444"/>
      <c r="T57" s="445"/>
      <c r="U57" s="123"/>
      <c r="V57" s="8"/>
      <c r="W57" s="220"/>
      <c r="X57" s="220"/>
      <c r="Y57" s="221"/>
      <c r="Z57" s="221"/>
    </row>
    <row r="58" spans="1:31" s="197" customFormat="1" ht="15" customHeight="1">
      <c r="A58" s="161" t="str">
        <f>$A$2</f>
        <v>Địa chỉ: Lô A14, đường 4A, KCN Hải Sơn, Đức Hòa, Long An</v>
      </c>
      <c r="B58" s="300"/>
      <c r="C58" s="300"/>
      <c r="D58" s="300"/>
      <c r="E58" s="222"/>
      <c r="F58" s="300"/>
      <c r="G58" s="300"/>
      <c r="H58" s="300"/>
      <c r="I58" s="300"/>
      <c r="J58" s="223"/>
      <c r="K58" s="300"/>
      <c r="L58" s="300"/>
      <c r="M58" s="300"/>
      <c r="N58" s="300"/>
      <c r="O58" s="300"/>
      <c r="P58" s="300"/>
      <c r="Q58" s="300"/>
      <c r="R58" s="300"/>
      <c r="S58" s="300"/>
      <c r="T58" s="173"/>
      <c r="U58" s="123"/>
      <c r="V58" s="8"/>
      <c r="W58" s="220"/>
      <c r="X58" s="220"/>
      <c r="Y58" s="221"/>
      <c r="Z58" s="221"/>
    </row>
    <row r="59" spans="1:31" s="197" customFormat="1" ht="15" customHeight="1">
      <c r="A59" s="161" t="str">
        <f>$A$3</f>
        <v>Số điện thoại: 072.3850606 - Fax: 072.3850608</v>
      </c>
      <c r="B59" s="300"/>
      <c r="C59" s="300"/>
      <c r="D59" s="300"/>
      <c r="E59" s="222"/>
      <c r="F59" s="300"/>
      <c r="G59" s="300"/>
      <c r="H59" s="300"/>
      <c r="I59" s="300"/>
      <c r="J59" s="223"/>
      <c r="K59" s="300"/>
      <c r="L59" s="300"/>
      <c r="M59" s="300"/>
      <c r="N59" s="300"/>
      <c r="O59" s="300"/>
      <c r="P59" s="300"/>
      <c r="Q59" s="300"/>
      <c r="R59" s="300"/>
      <c r="S59" s="300"/>
      <c r="T59" s="173"/>
      <c r="U59" s="123"/>
      <c r="V59" s="8"/>
      <c r="W59" s="220"/>
      <c r="X59" s="220"/>
      <c r="Y59" s="221"/>
      <c r="Z59" s="221"/>
    </row>
    <row r="60" spans="1:31" s="197" customFormat="1" ht="15" customHeight="1">
      <c r="A60" s="161" t="str">
        <f>$A$4</f>
        <v>MST: 1100878093</v>
      </c>
      <c r="B60" s="300"/>
      <c r="C60" s="300"/>
      <c r="D60" s="300"/>
      <c r="E60" s="222"/>
      <c r="F60" s="300"/>
      <c r="G60" s="300"/>
      <c r="H60" s="300"/>
      <c r="I60" s="300"/>
      <c r="J60" s="223"/>
      <c r="K60" s="300"/>
      <c r="L60" s="224"/>
      <c r="M60" s="300"/>
      <c r="N60" s="300"/>
      <c r="O60" s="300"/>
      <c r="P60" s="300"/>
      <c r="Q60" s="225"/>
      <c r="R60" s="300"/>
      <c r="S60" s="300"/>
      <c r="T60" s="300"/>
      <c r="U60" s="123"/>
      <c r="V60" s="8"/>
      <c r="W60" s="220"/>
      <c r="X60" s="220"/>
      <c r="Y60" s="221"/>
      <c r="Z60" s="221"/>
    </row>
    <row r="61" spans="1:31" s="228" customFormat="1" ht="14.25" customHeight="1">
      <c r="A61" s="226"/>
      <c r="B61" s="204"/>
      <c r="C61" s="204"/>
      <c r="D61" s="204"/>
      <c r="E61" s="204"/>
      <c r="F61" s="204"/>
      <c r="G61" s="204"/>
      <c r="H61" s="204"/>
      <c r="I61" s="204"/>
      <c r="J61" s="204"/>
      <c r="K61" s="204"/>
      <c r="L61" s="204"/>
      <c r="M61" s="204"/>
      <c r="N61" s="204"/>
      <c r="O61" s="204"/>
      <c r="P61" s="204"/>
      <c r="Q61" s="204"/>
      <c r="R61" s="204"/>
      <c r="S61" s="204"/>
      <c r="T61" s="204"/>
      <c r="U61" s="123"/>
      <c r="V61" s="8"/>
      <c r="W61" s="227"/>
      <c r="X61" s="227"/>
      <c r="Y61" s="227"/>
      <c r="Z61" s="227"/>
    </row>
    <row r="62" spans="1:31" s="231" customFormat="1" ht="24" customHeight="1">
      <c r="A62" s="446" t="s">
        <v>20</v>
      </c>
      <c r="B62" s="446" t="s">
        <v>21</v>
      </c>
      <c r="C62" s="448" t="s">
        <v>1</v>
      </c>
      <c r="D62" s="448" t="s">
        <v>2</v>
      </c>
      <c r="E62" s="450" t="s">
        <v>58</v>
      </c>
      <c r="F62" s="451" t="s">
        <v>27</v>
      </c>
      <c r="G62" s="452"/>
      <c r="H62" s="452"/>
      <c r="I62" s="452"/>
      <c r="J62" s="452"/>
      <c r="K62" s="453"/>
      <c r="L62" s="368" t="s">
        <v>60</v>
      </c>
      <c r="M62" s="449" t="s">
        <v>5</v>
      </c>
      <c r="N62" s="448" t="s">
        <v>6</v>
      </c>
      <c r="O62" s="448"/>
      <c r="P62" s="448"/>
      <c r="Q62" s="449" t="s">
        <v>7</v>
      </c>
      <c r="R62" s="449" t="s">
        <v>8</v>
      </c>
      <c r="S62" s="449" t="s">
        <v>9</v>
      </c>
      <c r="T62" s="455" t="s">
        <v>10</v>
      </c>
      <c r="U62" s="123"/>
      <c r="V62" s="8"/>
      <c r="W62" s="230"/>
      <c r="X62" s="221"/>
      <c r="Y62" s="221"/>
      <c r="Z62" s="221"/>
      <c r="AA62" s="197"/>
      <c r="AB62" s="197"/>
      <c r="AC62" s="197"/>
      <c r="AD62" s="197"/>
      <c r="AE62" s="197"/>
    </row>
    <row r="63" spans="1:31" s="231" customFormat="1" ht="33.75" customHeight="1">
      <c r="A63" s="447"/>
      <c r="B63" s="447"/>
      <c r="C63" s="448"/>
      <c r="D63" s="448"/>
      <c r="E63" s="450"/>
      <c r="F63" s="451" t="s">
        <v>62</v>
      </c>
      <c r="G63" s="453"/>
      <c r="H63" s="451" t="s">
        <v>42</v>
      </c>
      <c r="I63" s="452"/>
      <c r="J63" s="459" t="s">
        <v>28</v>
      </c>
      <c r="K63" s="449" t="s">
        <v>4</v>
      </c>
      <c r="L63" s="369"/>
      <c r="M63" s="454"/>
      <c r="N63" s="461" t="s">
        <v>12</v>
      </c>
      <c r="O63" s="449" t="s">
        <v>13</v>
      </c>
      <c r="P63" s="449" t="s">
        <v>35</v>
      </c>
      <c r="Q63" s="454"/>
      <c r="R63" s="454"/>
      <c r="S63" s="454"/>
      <c r="T63" s="456"/>
      <c r="U63" s="204"/>
      <c r="V63" s="230"/>
      <c r="W63" s="230"/>
      <c r="X63" s="221"/>
      <c r="Y63" s="221"/>
      <c r="Z63" s="221"/>
      <c r="AA63" s="197"/>
      <c r="AB63" s="197"/>
      <c r="AC63" s="197"/>
      <c r="AD63" s="197"/>
      <c r="AE63" s="197"/>
    </row>
    <row r="64" spans="1:31" s="231" customFormat="1" ht="35.25" customHeight="1">
      <c r="A64" s="447"/>
      <c r="B64" s="447"/>
      <c r="C64" s="449"/>
      <c r="D64" s="449"/>
      <c r="E64" s="450"/>
      <c r="F64" s="298" t="s">
        <v>41</v>
      </c>
      <c r="G64" s="299" t="s">
        <v>19</v>
      </c>
      <c r="H64" s="329" t="s">
        <v>41</v>
      </c>
      <c r="I64" s="299" t="s">
        <v>19</v>
      </c>
      <c r="J64" s="460"/>
      <c r="K64" s="454"/>
      <c r="L64" s="431"/>
      <c r="M64" s="454"/>
      <c r="N64" s="462"/>
      <c r="O64" s="454"/>
      <c r="P64" s="454"/>
      <c r="Q64" s="454"/>
      <c r="R64" s="454"/>
      <c r="S64" s="454"/>
      <c r="T64" s="456"/>
      <c r="U64" s="204"/>
      <c r="V64" s="230"/>
      <c r="W64" s="230"/>
      <c r="X64" s="221"/>
      <c r="Y64" s="221"/>
      <c r="Z64" s="221"/>
      <c r="AA64" s="197"/>
      <c r="AB64" s="197"/>
      <c r="AC64" s="197"/>
      <c r="AD64" s="197"/>
      <c r="AE64" s="197"/>
    </row>
    <row r="65" spans="1:31" s="237" customFormat="1" ht="12.75" customHeight="1">
      <c r="A65" s="233">
        <v>1</v>
      </c>
      <c r="B65" s="233">
        <v>2</v>
      </c>
      <c r="C65" s="233">
        <v>3</v>
      </c>
      <c r="D65" s="233">
        <v>4</v>
      </c>
      <c r="E65" s="233">
        <v>5</v>
      </c>
      <c r="F65" s="233">
        <v>7</v>
      </c>
      <c r="G65" s="233">
        <v>8</v>
      </c>
      <c r="H65" s="233">
        <v>9</v>
      </c>
      <c r="I65" s="233">
        <v>10</v>
      </c>
      <c r="J65" s="233">
        <v>13</v>
      </c>
      <c r="K65" s="233">
        <v>14</v>
      </c>
      <c r="L65" s="233">
        <v>16</v>
      </c>
      <c r="M65" s="233">
        <v>20</v>
      </c>
      <c r="N65" s="233">
        <v>24</v>
      </c>
      <c r="O65" s="233">
        <v>25</v>
      </c>
      <c r="P65" s="233">
        <v>26</v>
      </c>
      <c r="Q65" s="233">
        <v>29</v>
      </c>
      <c r="R65" s="233">
        <v>30</v>
      </c>
      <c r="S65" s="233">
        <v>31</v>
      </c>
      <c r="T65" s="233">
        <v>32</v>
      </c>
      <c r="U65" s="204"/>
      <c r="V65" s="234"/>
      <c r="W65" s="234"/>
      <c r="X65" s="235"/>
      <c r="Y65" s="235"/>
      <c r="Z65" s="235"/>
      <c r="AA65" s="236"/>
      <c r="AB65" s="236"/>
      <c r="AC65" s="236"/>
      <c r="AD65" s="236"/>
      <c r="AE65" s="236"/>
    </row>
    <row r="66" spans="1:31" s="249" customFormat="1" ht="23.25" customHeight="1">
      <c r="A66" s="238">
        <v>1</v>
      </c>
      <c r="B66" s="238" t="s">
        <v>78</v>
      </c>
      <c r="C66" s="239" t="str">
        <f t="shared" ref="C66:C71" si="22">VLOOKUP(B66,DS,2,0)</f>
        <v>Nguyễn Thiện Duy</v>
      </c>
      <c r="D66" s="240" t="str">
        <f t="shared" ref="D66:D71" si="23">VLOOKUP(B66,DS,3,0)</f>
        <v>Giám đốc</v>
      </c>
      <c r="E66" s="241">
        <f t="shared" ref="E66:E71" si="24">VLOOKUP(B66,DS,4,0)</f>
        <v>10851000</v>
      </c>
      <c r="F66" s="242">
        <f>VLOOKUP(B66,'CC - 07'!B48:AS63,36,0)</f>
        <v>27</v>
      </c>
      <c r="G66" s="243">
        <f t="shared" ref="G66:G71" si="25">ROUND(E66/$U$2*F66,0)</f>
        <v>10851000</v>
      </c>
      <c r="H66" s="242">
        <f>(VLOOKUP(B66,'CC - 07'!B48:AS63,37,0)+VLOOKUP(B66,'CC - 07'!B48:AS63,37,0))</f>
        <v>0</v>
      </c>
      <c r="I66" s="243">
        <f t="shared" ref="I66:I71" si="26">ROUND(E66/$U$2*H66,0)</f>
        <v>0</v>
      </c>
      <c r="J66" s="244">
        <f t="shared" ref="J66:J71" si="27">F66+H66</f>
        <v>27</v>
      </c>
      <c r="K66" s="243">
        <f>G66+I66</f>
        <v>10851000</v>
      </c>
      <c r="L66" s="103">
        <f t="shared" ref="L66:L71" si="28">+F66*15000</f>
        <v>405000</v>
      </c>
      <c r="M66" s="246">
        <f t="shared" ref="M66:M71" si="29">K66+SUM(L66:L66)</f>
        <v>11256000</v>
      </c>
      <c r="N66" s="48">
        <f t="shared" ref="N66:N73" si="30">IF(VLOOKUP(B66,DS,15,0)="x",E66*$N$5,0)</f>
        <v>868080</v>
      </c>
      <c r="O66" s="48">
        <f t="shared" ref="O66:O73" si="31">IF(VLOOKUP(B66,DS,15,0)="x",E66*$O$5,0)</f>
        <v>162765</v>
      </c>
      <c r="P66" s="48">
        <f t="shared" ref="P66:P73" si="32">IF(VLOOKUP(B66,DS,15,0)="x",E66*$P$5,0)</f>
        <v>108510</v>
      </c>
      <c r="Q66" s="243">
        <f t="shared" ref="Q66:Q71" si="33">M66-SUM(N66:P66)</f>
        <v>10116645</v>
      </c>
      <c r="R66" s="243">
        <f t="shared" ref="R66:R71" si="34">VLOOKUP(B66,DS,23,0)</f>
        <v>0</v>
      </c>
      <c r="S66" s="247">
        <f>Q66-R66</f>
        <v>10116645</v>
      </c>
      <c r="T66" s="243"/>
      <c r="U66" s="204"/>
      <c r="V66" s="248"/>
      <c r="W66" s="230"/>
      <c r="X66" s="221"/>
      <c r="Y66" s="221"/>
      <c r="Z66" s="221"/>
      <c r="AA66" s="197"/>
      <c r="AB66" s="197"/>
      <c r="AC66" s="197"/>
      <c r="AD66" s="197"/>
      <c r="AE66" s="197"/>
    </row>
    <row r="67" spans="1:31" s="249" customFormat="1" ht="23.25" customHeight="1">
      <c r="A67" s="238">
        <v>2</v>
      </c>
      <c r="B67" s="238" t="s">
        <v>80</v>
      </c>
      <c r="C67" s="239" t="str">
        <f t="shared" si="22"/>
        <v>Nguyễn Văn Sẽ</v>
      </c>
      <c r="D67" s="240" t="str">
        <f t="shared" si="23"/>
        <v>Kỹ Thuật</v>
      </c>
      <c r="E67" s="241">
        <f t="shared" si="24"/>
        <v>4895000</v>
      </c>
      <c r="F67" s="242">
        <f>VLOOKUP(B67,'CC - 07'!B49:AS64,36,0)</f>
        <v>27</v>
      </c>
      <c r="G67" s="243">
        <f t="shared" si="25"/>
        <v>4895000</v>
      </c>
      <c r="H67" s="242">
        <f>(VLOOKUP(B67,'CC - 07'!B49:AS64,37,0)+VLOOKUP(B67,'CC - 07'!B49:AS64,37,0))</f>
        <v>0</v>
      </c>
      <c r="I67" s="243">
        <f t="shared" si="26"/>
        <v>0</v>
      </c>
      <c r="J67" s="244">
        <f t="shared" si="27"/>
        <v>27</v>
      </c>
      <c r="K67" s="243">
        <f t="shared" ref="K67:K73" si="35">G67+I67</f>
        <v>4895000</v>
      </c>
      <c r="L67" s="103">
        <f t="shared" si="28"/>
        <v>405000</v>
      </c>
      <c r="M67" s="246">
        <f t="shared" si="29"/>
        <v>5300000</v>
      </c>
      <c r="N67" s="48">
        <f t="shared" si="30"/>
        <v>391600</v>
      </c>
      <c r="O67" s="48">
        <f t="shared" si="31"/>
        <v>73425</v>
      </c>
      <c r="P67" s="48">
        <f t="shared" si="32"/>
        <v>48950</v>
      </c>
      <c r="Q67" s="243">
        <f t="shared" si="33"/>
        <v>4786025</v>
      </c>
      <c r="R67" s="243">
        <f t="shared" si="34"/>
        <v>0</v>
      </c>
      <c r="S67" s="247">
        <f t="shared" ref="S67:S71" si="36">Q67-R67</f>
        <v>4786025</v>
      </c>
      <c r="T67" s="243"/>
      <c r="U67" s="204"/>
      <c r="V67" s="248"/>
      <c r="W67" s="230"/>
      <c r="X67" s="221"/>
      <c r="Y67" s="221"/>
      <c r="Z67" s="221"/>
      <c r="AA67" s="197"/>
      <c r="AB67" s="197"/>
      <c r="AC67" s="197"/>
      <c r="AD67" s="197"/>
      <c r="AE67" s="197"/>
    </row>
    <row r="68" spans="1:31" s="249" customFormat="1" ht="23.25" customHeight="1">
      <c r="A68" s="238">
        <v>3</v>
      </c>
      <c r="B68" s="238" t="s">
        <v>82</v>
      </c>
      <c r="C68" s="239" t="str">
        <f t="shared" si="22"/>
        <v>Võ Uyên Phương</v>
      </c>
      <c r="D68" s="240" t="str">
        <f t="shared" si="23"/>
        <v>LĐ- TL</v>
      </c>
      <c r="E68" s="241">
        <f t="shared" si="24"/>
        <v>4895000</v>
      </c>
      <c r="F68" s="242">
        <f>VLOOKUP(B68,'CC - 07'!B50:AS65,36,0)</f>
        <v>27</v>
      </c>
      <c r="G68" s="243">
        <f t="shared" si="25"/>
        <v>4895000</v>
      </c>
      <c r="H68" s="242">
        <f>(VLOOKUP(B68,'CC - 07'!B50:AS65,37,0)+VLOOKUP(B68,'CC - 07'!B50:AS65,37,0))</f>
        <v>0</v>
      </c>
      <c r="I68" s="243">
        <f t="shared" si="26"/>
        <v>0</v>
      </c>
      <c r="J68" s="244">
        <f t="shared" si="27"/>
        <v>27</v>
      </c>
      <c r="K68" s="243">
        <f t="shared" si="35"/>
        <v>4895000</v>
      </c>
      <c r="L68" s="103">
        <f t="shared" si="28"/>
        <v>405000</v>
      </c>
      <c r="M68" s="246">
        <f t="shared" si="29"/>
        <v>5300000</v>
      </c>
      <c r="N68" s="48">
        <f t="shared" si="30"/>
        <v>391600</v>
      </c>
      <c r="O68" s="48">
        <f t="shared" si="31"/>
        <v>73425</v>
      </c>
      <c r="P68" s="48">
        <f t="shared" si="32"/>
        <v>48950</v>
      </c>
      <c r="Q68" s="243">
        <f t="shared" si="33"/>
        <v>4786025</v>
      </c>
      <c r="R68" s="243">
        <f t="shared" si="34"/>
        <v>0</v>
      </c>
      <c r="S68" s="247">
        <f t="shared" si="36"/>
        <v>4786025</v>
      </c>
      <c r="T68" s="243"/>
      <c r="U68" s="204"/>
      <c r="V68" s="248"/>
      <c r="W68" s="230"/>
      <c r="X68" s="221"/>
      <c r="Y68" s="221"/>
      <c r="Z68" s="221"/>
      <c r="AA68" s="197"/>
      <c r="AB68" s="197"/>
      <c r="AC68" s="197"/>
      <c r="AD68" s="197"/>
      <c r="AE68" s="197"/>
    </row>
    <row r="69" spans="1:31" s="249" customFormat="1" ht="23.25" customHeight="1">
      <c r="A69" s="238">
        <v>4</v>
      </c>
      <c r="B69" s="238" t="s">
        <v>85</v>
      </c>
      <c r="C69" s="239" t="str">
        <f t="shared" si="22"/>
        <v>Lê Nguyễn Huy Cường</v>
      </c>
      <c r="D69" s="240" t="str">
        <f t="shared" si="23"/>
        <v>XNK</v>
      </c>
      <c r="E69" s="241">
        <f t="shared" si="24"/>
        <v>4336000</v>
      </c>
      <c r="F69" s="242">
        <f>VLOOKUP(B69,'CC - 07'!B51:AS66,36,0)</f>
        <v>27</v>
      </c>
      <c r="G69" s="243">
        <f t="shared" si="25"/>
        <v>4336000</v>
      </c>
      <c r="H69" s="242">
        <f>(VLOOKUP(B69,'CC - 07'!B51:AS66,37,0)+VLOOKUP(B69,'CC - 07'!B51:AS66,37,0))</f>
        <v>0</v>
      </c>
      <c r="I69" s="243">
        <f t="shared" si="26"/>
        <v>0</v>
      </c>
      <c r="J69" s="244">
        <f t="shared" si="27"/>
        <v>27</v>
      </c>
      <c r="K69" s="243">
        <f t="shared" si="35"/>
        <v>4336000</v>
      </c>
      <c r="L69" s="103">
        <f t="shared" si="28"/>
        <v>405000</v>
      </c>
      <c r="M69" s="246">
        <f t="shared" si="29"/>
        <v>4741000</v>
      </c>
      <c r="N69" s="48">
        <f t="shared" si="30"/>
        <v>346880</v>
      </c>
      <c r="O69" s="48">
        <f t="shared" si="31"/>
        <v>65040</v>
      </c>
      <c r="P69" s="48">
        <f t="shared" si="32"/>
        <v>43360</v>
      </c>
      <c r="Q69" s="243">
        <f t="shared" si="33"/>
        <v>4285720</v>
      </c>
      <c r="R69" s="243">
        <f t="shared" si="34"/>
        <v>0</v>
      </c>
      <c r="S69" s="247">
        <f t="shared" si="36"/>
        <v>4285720</v>
      </c>
      <c r="T69" s="243"/>
      <c r="U69" s="204"/>
      <c r="V69" s="248"/>
      <c r="W69" s="230"/>
      <c r="X69" s="221"/>
      <c r="Y69" s="221"/>
      <c r="Z69" s="221"/>
      <c r="AA69" s="197"/>
      <c r="AB69" s="197"/>
      <c r="AC69" s="197"/>
      <c r="AD69" s="197"/>
      <c r="AE69" s="197"/>
    </row>
    <row r="70" spans="1:31" s="249" customFormat="1" ht="23.25" customHeight="1">
      <c r="A70" s="238">
        <v>5</v>
      </c>
      <c r="B70" s="238" t="s">
        <v>88</v>
      </c>
      <c r="C70" s="239" t="str">
        <f t="shared" si="22"/>
        <v>Nguyễn Văn Bé Tư</v>
      </c>
      <c r="D70" s="240" t="str">
        <f t="shared" si="23"/>
        <v>Tài xế</v>
      </c>
      <c r="E70" s="241">
        <f t="shared" si="24"/>
        <v>3496000</v>
      </c>
      <c r="F70" s="242">
        <f>VLOOKUP(B70,'CC - 07'!B52:AS67,36,0)</f>
        <v>27</v>
      </c>
      <c r="G70" s="243">
        <f t="shared" si="25"/>
        <v>3496000</v>
      </c>
      <c r="H70" s="242">
        <f>(VLOOKUP(B70,'CC - 07'!B52:AS67,37,0)+VLOOKUP(B70,'CC - 07'!B52:AS67,37,0))</f>
        <v>0</v>
      </c>
      <c r="I70" s="243">
        <f t="shared" si="26"/>
        <v>0</v>
      </c>
      <c r="J70" s="244">
        <f t="shared" si="27"/>
        <v>27</v>
      </c>
      <c r="K70" s="243">
        <f t="shared" si="35"/>
        <v>3496000</v>
      </c>
      <c r="L70" s="103">
        <f t="shared" si="28"/>
        <v>405000</v>
      </c>
      <c r="M70" s="246">
        <f t="shared" si="29"/>
        <v>3901000</v>
      </c>
      <c r="N70" s="48">
        <f t="shared" si="30"/>
        <v>279680</v>
      </c>
      <c r="O70" s="48">
        <f t="shared" si="31"/>
        <v>52440</v>
      </c>
      <c r="P70" s="48">
        <f t="shared" si="32"/>
        <v>34960</v>
      </c>
      <c r="Q70" s="243">
        <f t="shared" si="33"/>
        <v>3533920</v>
      </c>
      <c r="R70" s="243">
        <f t="shared" si="34"/>
        <v>0</v>
      </c>
      <c r="S70" s="247">
        <f t="shared" si="36"/>
        <v>3533920</v>
      </c>
      <c r="T70" s="243"/>
      <c r="U70" s="204"/>
      <c r="V70" s="248"/>
      <c r="W70" s="230"/>
      <c r="X70" s="221"/>
      <c r="Y70" s="221"/>
      <c r="Z70" s="221"/>
      <c r="AA70" s="197"/>
      <c r="AB70" s="197"/>
      <c r="AC70" s="197"/>
      <c r="AD70" s="197"/>
      <c r="AE70" s="197"/>
    </row>
    <row r="71" spans="1:31" s="249" customFormat="1" ht="23.25" customHeight="1">
      <c r="A71" s="238">
        <v>6</v>
      </c>
      <c r="B71" s="238" t="s">
        <v>89</v>
      </c>
      <c r="C71" s="239" t="str">
        <f t="shared" si="22"/>
        <v>Dương Thanh Tuấn</v>
      </c>
      <c r="D71" s="240" t="str">
        <f t="shared" si="23"/>
        <v>Nhân sự</v>
      </c>
      <c r="E71" s="241">
        <f t="shared" si="24"/>
        <v>4056000</v>
      </c>
      <c r="F71" s="242">
        <f>VLOOKUP(B71,'CC - 07'!B53:AS68,36,0)</f>
        <v>27</v>
      </c>
      <c r="G71" s="243">
        <f t="shared" si="25"/>
        <v>4056000</v>
      </c>
      <c r="H71" s="242">
        <f>(VLOOKUP(B71,'CC - 07'!B53:AS68,37,0)+VLOOKUP(B71,'CC - 07'!B53:AS68,37,0))</f>
        <v>0</v>
      </c>
      <c r="I71" s="243">
        <f t="shared" si="26"/>
        <v>0</v>
      </c>
      <c r="J71" s="244">
        <f t="shared" si="27"/>
        <v>27</v>
      </c>
      <c r="K71" s="243">
        <f t="shared" si="35"/>
        <v>4056000</v>
      </c>
      <c r="L71" s="103">
        <f t="shared" si="28"/>
        <v>405000</v>
      </c>
      <c r="M71" s="246">
        <f t="shared" si="29"/>
        <v>4461000</v>
      </c>
      <c r="N71" s="48">
        <f t="shared" si="30"/>
        <v>324480</v>
      </c>
      <c r="O71" s="48">
        <f t="shared" si="31"/>
        <v>60840</v>
      </c>
      <c r="P71" s="48">
        <f t="shared" si="32"/>
        <v>40560</v>
      </c>
      <c r="Q71" s="243">
        <f t="shared" si="33"/>
        <v>4035120</v>
      </c>
      <c r="R71" s="243">
        <f t="shared" si="34"/>
        <v>0</v>
      </c>
      <c r="S71" s="247">
        <f t="shared" si="36"/>
        <v>4035120</v>
      </c>
      <c r="T71" s="243"/>
      <c r="U71" s="204"/>
      <c r="V71" s="248"/>
      <c r="W71" s="230"/>
      <c r="X71" s="221"/>
      <c r="Y71" s="221"/>
      <c r="Z71" s="221"/>
      <c r="AA71" s="197"/>
      <c r="AB71" s="197"/>
      <c r="AC71" s="197"/>
      <c r="AD71" s="197"/>
      <c r="AE71" s="197"/>
    </row>
    <row r="72" spans="1:31" s="249" customFormat="1" ht="23.25" customHeight="1">
      <c r="A72" s="238">
        <v>7</v>
      </c>
      <c r="B72" s="238" t="s">
        <v>92</v>
      </c>
      <c r="C72" s="239" t="str">
        <f t="shared" ref="C72:C73" si="37">VLOOKUP(B72,DS,2,0)</f>
        <v>Trần Văn Đoạn</v>
      </c>
      <c r="D72" s="240" t="str">
        <f t="shared" ref="D72:D73" si="38">VLOOKUP(B72,DS,3,0)</f>
        <v>Tài xế</v>
      </c>
      <c r="E72" s="241">
        <f t="shared" ref="E72:E73" si="39">VLOOKUP(B72,DS,4,0)</f>
        <v>3163000</v>
      </c>
      <c r="F72" s="242">
        <f>VLOOKUP(B72,'CC - 07'!B54:AS69,36,0)</f>
        <v>27</v>
      </c>
      <c r="G72" s="243">
        <f t="shared" ref="G72:G73" si="40">ROUND(E72/$U$2*F72,0)</f>
        <v>3163000</v>
      </c>
      <c r="H72" s="242">
        <f>(VLOOKUP(B72,'CC - 07'!B54:AS69,37,0)+VLOOKUP(B72,'CC - 07'!B54:AS69,37,0))</f>
        <v>0</v>
      </c>
      <c r="I72" s="243">
        <f t="shared" ref="I72:I73" si="41">ROUND(E72/$U$2*H72,0)</f>
        <v>0</v>
      </c>
      <c r="J72" s="244">
        <f t="shared" ref="J72:J73" si="42">F72+H72</f>
        <v>27</v>
      </c>
      <c r="K72" s="243">
        <f t="shared" ref="K72:K73" si="43">G72+I72</f>
        <v>3163000</v>
      </c>
      <c r="L72" s="103">
        <f t="shared" ref="L72:L73" si="44">+F72*15000</f>
        <v>405000</v>
      </c>
      <c r="M72" s="246">
        <f t="shared" ref="M72:M73" si="45">K72+SUM(L72:L72)</f>
        <v>3568000</v>
      </c>
      <c r="N72" s="48">
        <f t="shared" ref="N72:N73" si="46">IF(VLOOKUP(B72,DS,15,0)="x",E72*$N$5,0)</f>
        <v>253040</v>
      </c>
      <c r="O72" s="48">
        <f t="shared" ref="O72:O73" si="47">IF(VLOOKUP(B72,DS,15,0)="x",E72*$O$5,0)</f>
        <v>47445</v>
      </c>
      <c r="P72" s="48">
        <f t="shared" ref="P72:P73" si="48">IF(VLOOKUP(B72,DS,15,0)="x",E72*$P$5,0)</f>
        <v>31630</v>
      </c>
      <c r="Q72" s="243">
        <f t="shared" ref="Q72:Q73" si="49">M72-SUM(N72:P72)</f>
        <v>3235885</v>
      </c>
      <c r="R72" s="243">
        <f t="shared" ref="R72:R73" si="50">VLOOKUP(B72,DS,23,0)</f>
        <v>0</v>
      </c>
      <c r="S72" s="247">
        <f t="shared" ref="S72:S73" si="51">Q72-R72</f>
        <v>3235885</v>
      </c>
      <c r="T72" s="243"/>
      <c r="U72" s="204"/>
      <c r="V72" s="248"/>
      <c r="W72" s="230"/>
      <c r="X72" s="221"/>
      <c r="Y72" s="221"/>
      <c r="Z72" s="221"/>
      <c r="AA72" s="197"/>
      <c r="AB72" s="197"/>
      <c r="AC72" s="197"/>
      <c r="AD72" s="197"/>
      <c r="AE72" s="197"/>
    </row>
    <row r="73" spans="1:31" s="249" customFormat="1" ht="23.25" customHeight="1">
      <c r="A73" s="238">
        <v>8</v>
      </c>
      <c r="B73" s="238" t="s">
        <v>196</v>
      </c>
      <c r="C73" s="239" t="str">
        <f t="shared" si="37"/>
        <v>Nguyễn Thiện Duyệt</v>
      </c>
      <c r="D73" s="240" t="str">
        <f t="shared" si="38"/>
        <v>XNK</v>
      </c>
      <c r="E73" s="241">
        <f t="shared" si="39"/>
        <v>4056000</v>
      </c>
      <c r="F73" s="242">
        <f>VLOOKUP(B73,'CC - 07'!B55:AS70,36,0)</f>
        <v>27</v>
      </c>
      <c r="G73" s="243">
        <f t="shared" si="40"/>
        <v>4056000</v>
      </c>
      <c r="H73" s="242">
        <f>(VLOOKUP(B73,'CC - 07'!B55:AS70,37,0)+VLOOKUP(B73,'CC - 07'!B55:AS70,37,0))</f>
        <v>0</v>
      </c>
      <c r="I73" s="243">
        <f t="shared" si="41"/>
        <v>0</v>
      </c>
      <c r="J73" s="244">
        <f t="shared" si="42"/>
        <v>27</v>
      </c>
      <c r="K73" s="243">
        <f t="shared" si="43"/>
        <v>4056000</v>
      </c>
      <c r="L73" s="103">
        <f t="shared" si="44"/>
        <v>405000</v>
      </c>
      <c r="M73" s="246">
        <f t="shared" si="45"/>
        <v>4461000</v>
      </c>
      <c r="N73" s="48">
        <f t="shared" si="46"/>
        <v>324480</v>
      </c>
      <c r="O73" s="48">
        <f t="shared" si="47"/>
        <v>60840</v>
      </c>
      <c r="P73" s="48">
        <f t="shared" si="48"/>
        <v>40560</v>
      </c>
      <c r="Q73" s="243">
        <f t="shared" si="49"/>
        <v>4035120</v>
      </c>
      <c r="R73" s="243">
        <f t="shared" si="50"/>
        <v>0</v>
      </c>
      <c r="S73" s="247">
        <f t="shared" si="51"/>
        <v>4035120</v>
      </c>
      <c r="T73" s="243"/>
      <c r="U73" s="204"/>
      <c r="V73" s="248"/>
      <c r="W73" s="230"/>
      <c r="X73" s="221"/>
      <c r="Y73" s="221"/>
      <c r="Z73" s="221"/>
      <c r="AA73" s="197"/>
      <c r="AB73" s="197"/>
      <c r="AC73" s="197"/>
      <c r="AD73" s="197"/>
      <c r="AE73" s="197"/>
    </row>
    <row r="74" spans="1:31" s="249" customFormat="1" ht="22.5" customHeight="1">
      <c r="A74" s="250"/>
      <c r="B74" s="250"/>
      <c r="C74" s="251"/>
      <c r="D74" s="252"/>
      <c r="E74" s="253"/>
      <c r="F74" s="253"/>
      <c r="G74" s="253"/>
      <c r="H74" s="253"/>
      <c r="I74" s="253"/>
      <c r="J74" s="254"/>
      <c r="K74" s="253"/>
      <c r="L74" s="253"/>
      <c r="M74" s="255"/>
      <c r="N74" s="253"/>
      <c r="O74" s="253"/>
      <c r="P74" s="253"/>
      <c r="Q74" s="253"/>
      <c r="R74" s="253"/>
      <c r="S74" s="253"/>
      <c r="T74" s="243"/>
      <c r="U74" s="204"/>
      <c r="V74" s="248"/>
      <c r="W74" s="248"/>
      <c r="X74" s="248"/>
      <c r="Y74" s="248"/>
      <c r="Z74" s="248"/>
    </row>
    <row r="75" spans="1:31" s="259" customFormat="1" ht="21" customHeight="1">
      <c r="A75" s="457" t="s">
        <v>26</v>
      </c>
      <c r="B75" s="458"/>
      <c r="C75" s="458"/>
      <c r="D75" s="458"/>
      <c r="E75" s="256">
        <f>SUM(E66:E74)</f>
        <v>39748000</v>
      </c>
      <c r="F75" s="256"/>
      <c r="G75" s="256">
        <f>SUM(G66:G74)</f>
        <v>39748000</v>
      </c>
      <c r="H75" s="256"/>
      <c r="I75" s="256">
        <f>SUM(I66:I74)</f>
        <v>0</v>
      </c>
      <c r="J75" s="256"/>
      <c r="K75" s="257">
        <f t="shared" ref="K75:S75" si="52">SUM(K66:K74)</f>
        <v>39748000</v>
      </c>
      <c r="L75" s="257">
        <f t="shared" si="52"/>
        <v>3240000</v>
      </c>
      <c r="M75" s="257">
        <f t="shared" si="52"/>
        <v>42988000</v>
      </c>
      <c r="N75" s="257">
        <f t="shared" si="52"/>
        <v>3179840</v>
      </c>
      <c r="O75" s="257">
        <f t="shared" si="52"/>
        <v>596220</v>
      </c>
      <c r="P75" s="257">
        <f t="shared" si="52"/>
        <v>397480</v>
      </c>
      <c r="Q75" s="257">
        <f t="shared" si="52"/>
        <v>38814460</v>
      </c>
      <c r="R75" s="257">
        <f t="shared" si="52"/>
        <v>0</v>
      </c>
      <c r="S75" s="257">
        <f t="shared" si="52"/>
        <v>38814460</v>
      </c>
      <c r="T75" s="257"/>
      <c r="U75" s="204"/>
      <c r="V75" s="258"/>
      <c r="W75" s="258"/>
      <c r="X75" s="258"/>
      <c r="Y75" s="258"/>
      <c r="Z75" s="258"/>
    </row>
    <row r="76" spans="1:31" s="267" customFormat="1" ht="13.5" customHeight="1">
      <c r="A76" s="260"/>
      <c r="B76" s="260"/>
      <c r="C76" s="261"/>
      <c r="D76" s="262"/>
      <c r="E76" s="263"/>
      <c r="F76" s="261"/>
      <c r="G76" s="261"/>
      <c r="H76" s="261"/>
      <c r="I76" s="261"/>
      <c r="J76" s="264"/>
      <c r="K76" s="261"/>
      <c r="L76" s="261"/>
      <c r="M76" s="265"/>
      <c r="N76" s="261"/>
      <c r="O76" s="261"/>
      <c r="P76" s="261"/>
      <c r="Q76" s="261"/>
      <c r="R76" s="261"/>
      <c r="S76" s="261"/>
      <c r="T76" s="261"/>
      <c r="U76" s="204"/>
      <c r="V76" s="266"/>
      <c r="W76" s="266"/>
      <c r="X76" s="266"/>
      <c r="Y76" s="266"/>
      <c r="Z76" s="266"/>
    </row>
    <row r="77" spans="1:31" s="249" customFormat="1" ht="17.25" customHeight="1">
      <c r="A77" s="268"/>
      <c r="B77" s="268"/>
      <c r="C77" s="268"/>
      <c r="D77" s="269"/>
      <c r="E77" s="270"/>
      <c r="F77" s="268"/>
      <c r="G77" s="268"/>
      <c r="H77" s="268"/>
      <c r="I77" s="268"/>
      <c r="J77" s="271"/>
      <c r="K77" s="270"/>
      <c r="L77" s="268"/>
      <c r="M77" s="268"/>
      <c r="N77" s="268"/>
      <c r="O77" s="268"/>
      <c r="P77" s="268"/>
      <c r="Q77" s="268"/>
      <c r="R77" s="268"/>
      <c r="S77" s="272" t="str">
        <f>$S$16</f>
        <v>Long An, ngày  31   tháng   07   năm 2015</v>
      </c>
      <c r="T77" s="268"/>
      <c r="U77" s="273"/>
      <c r="V77" s="248"/>
      <c r="W77" s="248"/>
      <c r="X77" s="248"/>
      <c r="Y77" s="248"/>
      <c r="Z77" s="248"/>
    </row>
    <row r="78" spans="1:31" s="249" customFormat="1" ht="12.75">
      <c r="A78" s="274"/>
      <c r="B78" s="274"/>
      <c r="C78" s="273" t="s">
        <v>63</v>
      </c>
      <c r="D78" s="275"/>
      <c r="E78" s="224"/>
      <c r="F78" s="273"/>
      <c r="G78" s="224"/>
      <c r="H78" s="224"/>
      <c r="I78" s="224"/>
      <c r="J78" s="276"/>
      <c r="K78" s="248"/>
      <c r="L78" s="277"/>
      <c r="M78" s="290"/>
      <c r="N78" s="278"/>
      <c r="O78" s="278"/>
      <c r="P78" s="278"/>
      <c r="Q78" s="278"/>
      <c r="S78" s="278" t="s">
        <v>23</v>
      </c>
      <c r="T78" s="273"/>
      <c r="U78" s="273"/>
      <c r="V78" s="248"/>
      <c r="W78" s="248"/>
      <c r="X78" s="248"/>
      <c r="Y78" s="248"/>
      <c r="Z78" s="248"/>
    </row>
    <row r="79" spans="1:31" s="267" customFormat="1" ht="12">
      <c r="A79" s="260"/>
      <c r="B79" s="260"/>
      <c r="C79" s="279"/>
      <c r="D79" s="279"/>
      <c r="E79" s="280"/>
      <c r="F79" s="207"/>
      <c r="G79" s="280"/>
      <c r="H79" s="280"/>
      <c r="I79" s="280"/>
      <c r="J79" s="264"/>
      <c r="K79" s="266"/>
      <c r="L79" s="281"/>
      <c r="N79" s="282"/>
      <c r="O79" s="282"/>
      <c r="P79" s="282"/>
      <c r="Q79" s="282"/>
      <c r="S79" s="282"/>
      <c r="T79" s="207"/>
      <c r="U79" s="204"/>
      <c r="V79" s="266"/>
      <c r="W79" s="266"/>
      <c r="X79" s="266"/>
      <c r="Y79" s="266"/>
      <c r="Z79" s="266"/>
    </row>
    <row r="80" spans="1:31">
      <c r="M80" s="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s="4" customFormat="1" ht="41.25" customHeight="1">
      <c r="A116" s="161" t="str">
        <f>$A$1</f>
        <v>Công ty TNHH Hải sản An Lạc</v>
      </c>
      <c r="B116" s="301"/>
      <c r="C116" s="301"/>
      <c r="D116" s="435" t="str">
        <f>D1</f>
        <v>BẢNG THANH TOÁN LƯƠNG THÁNG 07 / 2015</v>
      </c>
      <c r="E116" s="435"/>
      <c r="F116" s="435"/>
      <c r="G116" s="435"/>
      <c r="H116" s="435"/>
      <c r="I116" s="435"/>
      <c r="J116" s="435"/>
      <c r="K116" s="435"/>
      <c r="L116" s="435"/>
      <c r="M116" s="435"/>
      <c r="N116" s="435"/>
      <c r="O116" s="435"/>
      <c r="P116" s="435"/>
      <c r="Q116" s="436"/>
      <c r="R116" s="437" t="s">
        <v>155</v>
      </c>
      <c r="S116" s="438"/>
      <c r="T116" s="439"/>
      <c r="U116" s="6"/>
      <c r="V116" s="8"/>
      <c r="W116" s="96"/>
      <c r="X116" s="96"/>
      <c r="Y116" s="5"/>
      <c r="Z116" s="5"/>
    </row>
    <row r="117" spans="1:31" s="4" customFormat="1" ht="15" customHeight="1">
      <c r="A117" s="161" t="str">
        <f>$A$2</f>
        <v>Địa chỉ: Lô A14, đường 4A, KCN Hải Sơn, Đức Hòa, Long An</v>
      </c>
      <c r="B117" s="301"/>
      <c r="C117" s="301"/>
      <c r="D117" s="301"/>
      <c r="E117" s="94"/>
      <c r="F117" s="301"/>
      <c r="G117" s="301"/>
      <c r="H117" s="301"/>
      <c r="I117" s="301"/>
      <c r="J117" s="95"/>
      <c r="K117" s="301"/>
      <c r="L117" s="301"/>
      <c r="M117" s="301"/>
      <c r="N117" s="301"/>
      <c r="O117" s="301"/>
      <c r="P117" s="301"/>
      <c r="Q117" s="301"/>
      <c r="R117" s="301"/>
      <c r="S117" s="301"/>
      <c r="T117" s="69"/>
      <c r="U117" s="6"/>
      <c r="V117" s="8"/>
      <c r="W117" s="96"/>
      <c r="X117" s="96"/>
      <c r="Y117" s="5"/>
      <c r="Z117" s="5"/>
    </row>
    <row r="118" spans="1:31" s="4" customFormat="1" ht="15" customHeight="1">
      <c r="A118" s="161" t="str">
        <f>$A$3</f>
        <v>Số điện thoại: 072.3850606 - Fax: 072.3850608</v>
      </c>
      <c r="B118" s="301"/>
      <c r="C118" s="301"/>
      <c r="D118" s="301"/>
      <c r="E118" s="94"/>
      <c r="F118" s="301"/>
      <c r="G118" s="301"/>
      <c r="H118" s="301"/>
      <c r="I118" s="301"/>
      <c r="J118" s="95"/>
      <c r="K118" s="301"/>
      <c r="L118" s="301"/>
      <c r="M118" s="301"/>
      <c r="N118" s="301"/>
      <c r="O118" s="301"/>
      <c r="P118" s="301"/>
      <c r="Q118" s="301"/>
      <c r="R118" s="301"/>
      <c r="S118" s="301"/>
      <c r="T118" s="69"/>
      <c r="U118" s="6"/>
      <c r="V118" s="8"/>
      <c r="W118" s="96"/>
      <c r="X118" s="96"/>
      <c r="Y118" s="5"/>
      <c r="Z118" s="5"/>
    </row>
    <row r="119" spans="1:31" s="4" customFormat="1" ht="15" customHeight="1">
      <c r="A119" s="161" t="str">
        <f>$A$4</f>
        <v>MST: 1100878093</v>
      </c>
      <c r="B119" s="301"/>
      <c r="C119" s="301"/>
      <c r="D119" s="301"/>
      <c r="E119" s="94"/>
      <c r="F119" s="301"/>
      <c r="G119" s="301"/>
      <c r="H119" s="301"/>
      <c r="I119" s="301"/>
      <c r="J119" s="95"/>
      <c r="K119" s="301"/>
      <c r="L119" s="92"/>
      <c r="M119" s="301"/>
      <c r="N119" s="301"/>
      <c r="O119" s="301"/>
      <c r="P119" s="301"/>
      <c r="Q119" s="14"/>
      <c r="R119" s="301"/>
      <c r="S119" s="301"/>
      <c r="T119" s="301"/>
      <c r="U119" s="6"/>
      <c r="V119" s="8"/>
      <c r="W119" s="96"/>
      <c r="X119" s="96"/>
      <c r="Y119" s="5"/>
      <c r="Z119" s="5"/>
    </row>
    <row r="120" spans="1:31" s="124" customFormat="1" ht="14.25" customHeight="1">
      <c r="A120" s="122"/>
      <c r="B120" s="123"/>
      <c r="C120" s="123"/>
      <c r="D120" s="123"/>
      <c r="E120" s="123"/>
      <c r="F120" s="123"/>
      <c r="G120" s="123"/>
      <c r="H120" s="123"/>
      <c r="I120" s="123"/>
      <c r="J120" s="123"/>
      <c r="K120" s="123"/>
      <c r="L120" s="123"/>
      <c r="M120" s="123"/>
      <c r="N120" s="123"/>
      <c r="O120" s="123"/>
      <c r="P120" s="123"/>
      <c r="Q120" s="123"/>
      <c r="R120" s="123"/>
      <c r="S120" s="123"/>
      <c r="T120" s="123"/>
      <c r="U120" s="6"/>
      <c r="V120" s="8"/>
      <c r="W120" s="125"/>
      <c r="X120" s="125"/>
      <c r="Y120" s="125"/>
      <c r="Z120" s="125"/>
    </row>
    <row r="121" spans="1:31" s="33" customFormat="1" ht="24" customHeight="1">
      <c r="A121" s="433" t="s">
        <v>20</v>
      </c>
      <c r="B121" s="433" t="s">
        <v>21</v>
      </c>
      <c r="C121" s="432" t="s">
        <v>1</v>
      </c>
      <c r="D121" s="432" t="s">
        <v>2</v>
      </c>
      <c r="E121" s="363" t="s">
        <v>58</v>
      </c>
      <c r="F121" s="424" t="s">
        <v>27</v>
      </c>
      <c r="G121" s="426"/>
      <c r="H121" s="426"/>
      <c r="I121" s="426"/>
      <c r="J121" s="426"/>
      <c r="K121" s="425"/>
      <c r="L121" s="368" t="s">
        <v>60</v>
      </c>
      <c r="M121" s="368" t="s">
        <v>5</v>
      </c>
      <c r="N121" s="432" t="s">
        <v>6</v>
      </c>
      <c r="O121" s="432"/>
      <c r="P121" s="432"/>
      <c r="Q121" s="368" t="s">
        <v>7</v>
      </c>
      <c r="R121" s="368" t="s">
        <v>8</v>
      </c>
      <c r="S121" s="368" t="s">
        <v>9</v>
      </c>
      <c r="T121" s="364" t="s">
        <v>10</v>
      </c>
      <c r="U121" s="6"/>
      <c r="V121" s="8"/>
      <c r="W121" s="34"/>
      <c r="X121" s="5"/>
      <c r="Y121" s="5"/>
      <c r="Z121" s="5"/>
      <c r="AA121" s="4"/>
      <c r="AB121" s="4"/>
      <c r="AC121" s="4"/>
      <c r="AD121" s="4"/>
      <c r="AE121" s="4"/>
    </row>
    <row r="122" spans="1:31" s="33" customFormat="1" ht="33.75" customHeight="1">
      <c r="A122" s="434"/>
      <c r="B122" s="434"/>
      <c r="C122" s="432"/>
      <c r="D122" s="432"/>
      <c r="E122" s="363"/>
      <c r="F122" s="424" t="s">
        <v>62</v>
      </c>
      <c r="G122" s="425"/>
      <c r="H122" s="424" t="s">
        <v>42</v>
      </c>
      <c r="I122" s="426"/>
      <c r="J122" s="427" t="s">
        <v>28</v>
      </c>
      <c r="K122" s="368" t="s">
        <v>4</v>
      </c>
      <c r="L122" s="369"/>
      <c r="M122" s="369"/>
      <c r="N122" s="429" t="s">
        <v>12</v>
      </c>
      <c r="O122" s="368" t="s">
        <v>13</v>
      </c>
      <c r="P122" s="368" t="s">
        <v>35</v>
      </c>
      <c r="Q122" s="369"/>
      <c r="R122" s="369"/>
      <c r="S122" s="369"/>
      <c r="T122" s="365"/>
      <c r="U122" s="123"/>
      <c r="V122" s="34"/>
      <c r="W122" s="34"/>
      <c r="X122" s="5"/>
      <c r="Y122" s="5"/>
      <c r="Z122" s="5"/>
      <c r="AA122" s="4"/>
      <c r="AB122" s="4"/>
      <c r="AC122" s="4"/>
      <c r="AD122" s="4"/>
      <c r="AE122" s="4"/>
    </row>
    <row r="123" spans="1:31" s="33" customFormat="1" ht="35.25" customHeight="1">
      <c r="A123" s="434"/>
      <c r="B123" s="434"/>
      <c r="C123" s="368"/>
      <c r="D123" s="368"/>
      <c r="E123" s="363"/>
      <c r="F123" s="295" t="s">
        <v>41</v>
      </c>
      <c r="G123" s="294" t="s">
        <v>19</v>
      </c>
      <c r="H123" s="329" t="s">
        <v>41</v>
      </c>
      <c r="I123" s="299" t="s">
        <v>19</v>
      </c>
      <c r="J123" s="428"/>
      <c r="K123" s="369"/>
      <c r="L123" s="431"/>
      <c r="M123" s="369"/>
      <c r="N123" s="430"/>
      <c r="O123" s="369"/>
      <c r="P123" s="369"/>
      <c r="Q123" s="369"/>
      <c r="R123" s="369"/>
      <c r="S123" s="369"/>
      <c r="T123" s="365"/>
      <c r="U123" s="123"/>
      <c r="V123" s="34"/>
      <c r="W123" s="34"/>
      <c r="X123" s="5"/>
      <c r="Y123" s="5"/>
      <c r="Z123" s="5"/>
      <c r="AA123" s="4"/>
      <c r="AB123" s="4"/>
      <c r="AC123" s="4"/>
      <c r="AD123" s="4"/>
      <c r="AE123" s="4"/>
    </row>
    <row r="124" spans="1:31" s="98" customFormat="1" ht="12.75" customHeight="1">
      <c r="A124" s="97">
        <v>1</v>
      </c>
      <c r="B124" s="97">
        <v>2</v>
      </c>
      <c r="C124" s="97">
        <v>3</v>
      </c>
      <c r="D124" s="97">
        <v>4</v>
      </c>
      <c r="E124" s="97">
        <v>5</v>
      </c>
      <c r="F124" s="97">
        <v>7</v>
      </c>
      <c r="G124" s="97">
        <v>8</v>
      </c>
      <c r="H124" s="97">
        <v>9</v>
      </c>
      <c r="I124" s="97">
        <v>10</v>
      </c>
      <c r="J124" s="97">
        <v>13</v>
      </c>
      <c r="K124" s="97">
        <v>14</v>
      </c>
      <c r="L124" s="97">
        <v>16</v>
      </c>
      <c r="M124" s="97">
        <v>20</v>
      </c>
      <c r="N124" s="97">
        <v>24</v>
      </c>
      <c r="O124" s="97">
        <v>25</v>
      </c>
      <c r="P124" s="97">
        <v>26</v>
      </c>
      <c r="Q124" s="97">
        <v>29</v>
      </c>
      <c r="R124" s="97">
        <v>30</v>
      </c>
      <c r="S124" s="97">
        <v>31</v>
      </c>
      <c r="T124" s="97">
        <v>32</v>
      </c>
      <c r="U124" s="123"/>
      <c r="V124" s="99"/>
      <c r="W124" s="99"/>
      <c r="X124" s="100"/>
      <c r="Y124" s="100"/>
      <c r="Z124" s="100"/>
      <c r="AA124" s="101"/>
      <c r="AB124" s="101"/>
      <c r="AC124" s="101"/>
      <c r="AD124" s="101"/>
      <c r="AE124" s="101"/>
    </row>
    <row r="125" spans="1:31" s="44" customFormat="1" ht="23.25" customHeight="1">
      <c r="A125" s="46">
        <f>ROW()-125</f>
        <v>0</v>
      </c>
      <c r="B125" s="163" t="s">
        <v>96</v>
      </c>
      <c r="C125" s="102" t="str">
        <f t="shared" ref="C125:C154" si="53">VLOOKUP(B125,DS,2,0)</f>
        <v xml:space="preserve"> Lâm Thị Mộng Kiều </v>
      </c>
      <c r="D125" s="135" t="str">
        <f t="shared" ref="D125:D152" si="54">VLOOKUP(B125,DS,3,0)</f>
        <v>Công nhân</v>
      </c>
      <c r="E125" s="103">
        <f t="shared" ref="E125:E152" si="55">VLOOKUP(B125,DS,4,0)</f>
        <v>3237000</v>
      </c>
      <c r="F125" s="108">
        <f>VLOOKUP(B125,'CC - 07'!$B$93:$AS$154,36,0)</f>
        <v>27</v>
      </c>
      <c r="G125" s="243">
        <f t="shared" ref="G125:G152" si="56">ROUND(E125/$U$2*F125,0)</f>
        <v>3237000</v>
      </c>
      <c r="H125" s="108">
        <f>(VLOOKUP(B125,'CC - 07'!$B$93:$AS$154,37,0)+VLOOKUP(B125,'CC - 07'!$B$93:$AS$154,38,0))</f>
        <v>0</v>
      </c>
      <c r="I125" s="243">
        <f t="shared" ref="I125:I152" si="57">ROUND(E125/$U$2*H125,0)</f>
        <v>0</v>
      </c>
      <c r="J125" s="109">
        <f>F125+H125</f>
        <v>27</v>
      </c>
      <c r="K125" s="47">
        <f>G125+I125</f>
        <v>3237000</v>
      </c>
      <c r="L125" s="103">
        <f t="shared" ref="L125:L155" si="58">+F125*15000</f>
        <v>405000</v>
      </c>
      <c r="M125" s="49">
        <f t="shared" ref="M125:M152" si="59">K125+L125</f>
        <v>3642000</v>
      </c>
      <c r="N125" s="48">
        <f t="shared" ref="N125:N155" si="60">IF(VLOOKUP(B125,DS,15,0)="x",E125*$N$5,0)</f>
        <v>258960</v>
      </c>
      <c r="O125" s="48">
        <f t="shared" ref="O125:O155" si="61">IF(VLOOKUP(B125,DS,15,0)="x",E125*$O$5,0)</f>
        <v>48555</v>
      </c>
      <c r="P125" s="48">
        <f t="shared" ref="P125:P155" si="62">IF(VLOOKUP(B125,DS,15,0)="x",E125*$P$5,0)</f>
        <v>32370</v>
      </c>
      <c r="Q125" s="47">
        <f t="shared" ref="Q125:Q156" si="63">M125-SUM(N125:P125)</f>
        <v>3302115</v>
      </c>
      <c r="R125" s="47">
        <f t="shared" ref="R125:R152" si="64">VLOOKUP(B125,DS,23,0)</f>
        <v>0</v>
      </c>
      <c r="S125" s="55">
        <f>Q125-R125</f>
        <v>3302115</v>
      </c>
      <c r="T125" s="47"/>
      <c r="U125" s="123"/>
      <c r="V125" s="45"/>
      <c r="W125" s="34"/>
      <c r="X125" s="5"/>
      <c r="Y125" s="5"/>
      <c r="Z125" s="5"/>
      <c r="AA125" s="4"/>
      <c r="AB125" s="4"/>
      <c r="AC125" s="4"/>
      <c r="AD125" s="4"/>
      <c r="AE125" s="4"/>
    </row>
    <row r="126" spans="1:31" s="44" customFormat="1" ht="23.25" customHeight="1">
      <c r="A126" s="46">
        <f t="shared" ref="A126:A155" si="65">ROW()-125</f>
        <v>1</v>
      </c>
      <c r="B126" s="163" t="s">
        <v>97</v>
      </c>
      <c r="C126" s="102" t="str">
        <f t="shared" si="53"/>
        <v>Huỳnh Thị Hường</v>
      </c>
      <c r="D126" s="135" t="str">
        <f t="shared" si="54"/>
        <v>Công nhân</v>
      </c>
      <c r="E126" s="103">
        <f t="shared" si="55"/>
        <v>2943000</v>
      </c>
      <c r="F126" s="108">
        <f>VLOOKUP(B126,'CC - 07'!$B$93:$AS$154,36,0)</f>
        <v>27</v>
      </c>
      <c r="G126" s="243">
        <f t="shared" si="56"/>
        <v>2943000</v>
      </c>
      <c r="H126" s="108">
        <f>(VLOOKUP(B126,'CC - 07'!$B$93:$AS$154,37,0)+VLOOKUP(B126,'CC - 07'!$B$93:$AS$154,38,0))</f>
        <v>0</v>
      </c>
      <c r="I126" s="243">
        <f t="shared" si="57"/>
        <v>0</v>
      </c>
      <c r="J126" s="109">
        <f t="shared" ref="J126:J152" si="66">F126+H126</f>
        <v>27</v>
      </c>
      <c r="K126" s="47">
        <f t="shared" ref="K126:K155" si="67">G126+I126</f>
        <v>2943000</v>
      </c>
      <c r="L126" s="103">
        <f t="shared" si="58"/>
        <v>405000</v>
      </c>
      <c r="M126" s="49">
        <f t="shared" si="59"/>
        <v>3348000</v>
      </c>
      <c r="N126" s="48">
        <f t="shared" si="60"/>
        <v>235440</v>
      </c>
      <c r="O126" s="48">
        <f t="shared" si="61"/>
        <v>44145</v>
      </c>
      <c r="P126" s="48">
        <f t="shared" si="62"/>
        <v>29430</v>
      </c>
      <c r="Q126" s="47">
        <f t="shared" si="63"/>
        <v>3038985</v>
      </c>
      <c r="R126" s="47">
        <f t="shared" si="64"/>
        <v>0</v>
      </c>
      <c r="S126" s="55">
        <f t="shared" ref="S126:S152" si="68">Q126-R126</f>
        <v>3038985</v>
      </c>
      <c r="T126" s="47"/>
      <c r="U126" s="123"/>
      <c r="V126" s="45"/>
      <c r="W126" s="34"/>
      <c r="X126" s="5"/>
      <c r="Y126" s="5"/>
      <c r="Z126" s="5"/>
      <c r="AA126" s="4"/>
      <c r="AB126" s="4"/>
      <c r="AC126" s="4"/>
      <c r="AD126" s="4"/>
      <c r="AE126" s="4"/>
    </row>
    <row r="127" spans="1:31" s="44" customFormat="1" ht="23.25" customHeight="1">
      <c r="A127" s="46">
        <f t="shared" si="65"/>
        <v>2</v>
      </c>
      <c r="B127" s="163" t="s">
        <v>98</v>
      </c>
      <c r="C127" s="102" t="str">
        <f t="shared" si="53"/>
        <v>Nguyễn Thị Rong</v>
      </c>
      <c r="D127" s="135" t="str">
        <f t="shared" si="54"/>
        <v>Công nhân</v>
      </c>
      <c r="E127" s="103">
        <f t="shared" si="55"/>
        <v>2943000</v>
      </c>
      <c r="F127" s="108">
        <f>VLOOKUP(B127,'CC - 07'!$B$93:$AS$154,36,0)</f>
        <v>27</v>
      </c>
      <c r="G127" s="243">
        <f t="shared" si="56"/>
        <v>2943000</v>
      </c>
      <c r="H127" s="108">
        <f>(VLOOKUP(B127,'CC - 07'!$B$93:$AS$154,37,0)+VLOOKUP(B127,'CC - 07'!$B$93:$AS$154,38,0))</f>
        <v>0</v>
      </c>
      <c r="I127" s="243">
        <f t="shared" si="57"/>
        <v>0</v>
      </c>
      <c r="J127" s="109">
        <f t="shared" si="66"/>
        <v>27</v>
      </c>
      <c r="K127" s="47">
        <f t="shared" si="67"/>
        <v>2943000</v>
      </c>
      <c r="L127" s="103">
        <f t="shared" si="58"/>
        <v>405000</v>
      </c>
      <c r="M127" s="49">
        <f t="shared" si="59"/>
        <v>3348000</v>
      </c>
      <c r="N127" s="48">
        <f t="shared" si="60"/>
        <v>235440</v>
      </c>
      <c r="O127" s="48">
        <f t="shared" si="61"/>
        <v>44145</v>
      </c>
      <c r="P127" s="48">
        <f t="shared" si="62"/>
        <v>29430</v>
      </c>
      <c r="Q127" s="47">
        <f t="shared" si="63"/>
        <v>3038985</v>
      </c>
      <c r="R127" s="47">
        <f t="shared" si="64"/>
        <v>0</v>
      </c>
      <c r="S127" s="55">
        <f t="shared" si="68"/>
        <v>3038985</v>
      </c>
      <c r="T127" s="47"/>
      <c r="U127" s="123"/>
      <c r="V127" s="45"/>
      <c r="W127" s="34"/>
      <c r="X127" s="5"/>
      <c r="Y127" s="5"/>
      <c r="Z127" s="5"/>
      <c r="AA127" s="4"/>
      <c r="AB127" s="4"/>
      <c r="AC127" s="4"/>
      <c r="AD127" s="4"/>
      <c r="AE127" s="4"/>
    </row>
    <row r="128" spans="1:31" s="44" customFormat="1" ht="23.25" customHeight="1">
      <c r="A128" s="46">
        <f t="shared" si="65"/>
        <v>3</v>
      </c>
      <c r="B128" s="163" t="s">
        <v>99</v>
      </c>
      <c r="C128" s="102" t="str">
        <f t="shared" si="53"/>
        <v>Sơn Thị Nil</v>
      </c>
      <c r="D128" s="135" t="str">
        <f t="shared" si="54"/>
        <v>Công nhân</v>
      </c>
      <c r="E128" s="103">
        <f t="shared" si="55"/>
        <v>2943000</v>
      </c>
      <c r="F128" s="108">
        <f>VLOOKUP(B128,'CC - 07'!$B$93:$AS$154,36,0)</f>
        <v>27</v>
      </c>
      <c r="G128" s="243">
        <f t="shared" si="56"/>
        <v>2943000</v>
      </c>
      <c r="H128" s="108">
        <f>(VLOOKUP(B128,'CC - 07'!$B$93:$AS$154,37,0)+VLOOKUP(B128,'CC - 07'!$B$93:$AS$154,38,0))</f>
        <v>0</v>
      </c>
      <c r="I128" s="243">
        <f t="shared" si="57"/>
        <v>0</v>
      </c>
      <c r="J128" s="109">
        <f t="shared" si="66"/>
        <v>27</v>
      </c>
      <c r="K128" s="47">
        <f t="shared" si="67"/>
        <v>2943000</v>
      </c>
      <c r="L128" s="103">
        <f t="shared" si="58"/>
        <v>405000</v>
      </c>
      <c r="M128" s="49">
        <f t="shared" si="59"/>
        <v>3348000</v>
      </c>
      <c r="N128" s="48">
        <f t="shared" si="60"/>
        <v>235440</v>
      </c>
      <c r="O128" s="48">
        <f t="shared" si="61"/>
        <v>44145</v>
      </c>
      <c r="P128" s="48">
        <f t="shared" si="62"/>
        <v>29430</v>
      </c>
      <c r="Q128" s="47">
        <f t="shared" si="63"/>
        <v>3038985</v>
      </c>
      <c r="R128" s="47">
        <f t="shared" si="64"/>
        <v>0</v>
      </c>
      <c r="S128" s="55">
        <f t="shared" si="68"/>
        <v>3038985</v>
      </c>
      <c r="T128" s="47"/>
      <c r="U128" s="123"/>
      <c r="V128" s="45"/>
      <c r="W128" s="34"/>
      <c r="X128" s="5"/>
      <c r="Y128" s="5"/>
      <c r="Z128" s="5"/>
      <c r="AA128" s="4"/>
      <c r="AB128" s="4"/>
      <c r="AC128" s="4"/>
      <c r="AD128" s="4"/>
      <c r="AE128" s="4"/>
    </row>
    <row r="129" spans="1:31" s="44" customFormat="1" ht="23.25" customHeight="1">
      <c r="A129" s="46">
        <f t="shared" si="65"/>
        <v>4</v>
      </c>
      <c r="B129" s="163" t="s">
        <v>100</v>
      </c>
      <c r="C129" s="102" t="str">
        <f t="shared" si="53"/>
        <v>Huỳnh Thị Bé Tha</v>
      </c>
      <c r="D129" s="135" t="str">
        <f t="shared" si="54"/>
        <v>Công nhân</v>
      </c>
      <c r="E129" s="103">
        <f t="shared" si="55"/>
        <v>2943000</v>
      </c>
      <c r="F129" s="108">
        <f>VLOOKUP(B129,'CC - 07'!$B$93:$AS$154,36,0)</f>
        <v>27</v>
      </c>
      <c r="G129" s="243">
        <f t="shared" si="56"/>
        <v>2943000</v>
      </c>
      <c r="H129" s="108">
        <f>(VLOOKUP(B129,'CC - 07'!$B$93:$AS$154,37,0)+VLOOKUP(B129,'CC - 07'!$B$93:$AS$154,38,0))</f>
        <v>0</v>
      </c>
      <c r="I129" s="243">
        <f t="shared" si="57"/>
        <v>0</v>
      </c>
      <c r="J129" s="109">
        <f t="shared" si="66"/>
        <v>27</v>
      </c>
      <c r="K129" s="47">
        <f t="shared" si="67"/>
        <v>2943000</v>
      </c>
      <c r="L129" s="103">
        <f t="shared" si="58"/>
        <v>405000</v>
      </c>
      <c r="M129" s="49">
        <f t="shared" si="59"/>
        <v>3348000</v>
      </c>
      <c r="N129" s="48">
        <f t="shared" si="60"/>
        <v>235440</v>
      </c>
      <c r="O129" s="48">
        <f t="shared" si="61"/>
        <v>44145</v>
      </c>
      <c r="P129" s="48">
        <f t="shared" si="62"/>
        <v>29430</v>
      </c>
      <c r="Q129" s="47">
        <f t="shared" si="63"/>
        <v>3038985</v>
      </c>
      <c r="R129" s="47">
        <f t="shared" si="64"/>
        <v>0</v>
      </c>
      <c r="S129" s="55">
        <f t="shared" si="68"/>
        <v>3038985</v>
      </c>
      <c r="T129" s="47"/>
      <c r="U129" s="123"/>
      <c r="V129" s="45"/>
      <c r="W129" s="34"/>
      <c r="X129" s="5"/>
      <c r="Y129" s="5"/>
      <c r="Z129" s="5"/>
      <c r="AA129" s="4"/>
      <c r="AB129" s="4"/>
      <c r="AC129" s="4"/>
      <c r="AD129" s="4"/>
      <c r="AE129" s="4"/>
    </row>
    <row r="130" spans="1:31" s="44" customFormat="1" ht="23.25" customHeight="1">
      <c r="A130" s="46">
        <f t="shared" si="65"/>
        <v>5</v>
      </c>
      <c r="B130" s="163" t="s">
        <v>101</v>
      </c>
      <c r="C130" s="102" t="str">
        <f t="shared" si="53"/>
        <v>Huỳnh Thị Bé Thi</v>
      </c>
      <c r="D130" s="135" t="str">
        <f t="shared" si="54"/>
        <v>Công nhân</v>
      </c>
      <c r="E130" s="103">
        <f t="shared" si="55"/>
        <v>2943000</v>
      </c>
      <c r="F130" s="108">
        <f>VLOOKUP(B130,'CC - 07'!$B$93:$AS$154,36,0)</f>
        <v>27</v>
      </c>
      <c r="G130" s="243">
        <f t="shared" si="56"/>
        <v>2943000</v>
      </c>
      <c r="H130" s="108">
        <f>(VLOOKUP(B130,'CC - 07'!$B$93:$AS$154,37,0)+VLOOKUP(B130,'CC - 07'!$B$93:$AS$154,38,0))</f>
        <v>0</v>
      </c>
      <c r="I130" s="243">
        <f t="shared" si="57"/>
        <v>0</v>
      </c>
      <c r="J130" s="109">
        <f t="shared" si="66"/>
        <v>27</v>
      </c>
      <c r="K130" s="47">
        <f t="shared" si="67"/>
        <v>2943000</v>
      </c>
      <c r="L130" s="103">
        <f t="shared" si="58"/>
        <v>405000</v>
      </c>
      <c r="M130" s="49">
        <f t="shared" si="59"/>
        <v>3348000</v>
      </c>
      <c r="N130" s="48">
        <f t="shared" si="60"/>
        <v>235440</v>
      </c>
      <c r="O130" s="48">
        <f t="shared" si="61"/>
        <v>44145</v>
      </c>
      <c r="P130" s="48">
        <f t="shared" si="62"/>
        <v>29430</v>
      </c>
      <c r="Q130" s="47">
        <f t="shared" si="63"/>
        <v>3038985</v>
      </c>
      <c r="R130" s="47">
        <f t="shared" si="64"/>
        <v>0</v>
      </c>
      <c r="S130" s="55">
        <f t="shared" si="68"/>
        <v>3038985</v>
      </c>
      <c r="T130" s="47"/>
      <c r="U130" s="123"/>
      <c r="V130" s="45"/>
      <c r="W130" s="34"/>
      <c r="X130" s="5"/>
      <c r="Y130" s="5"/>
      <c r="Z130" s="5"/>
      <c r="AA130" s="4"/>
      <c r="AB130" s="4"/>
      <c r="AC130" s="4"/>
      <c r="AD130" s="4"/>
      <c r="AE130" s="4"/>
    </row>
    <row r="131" spans="1:31" s="44" customFormat="1" ht="23.25" customHeight="1">
      <c r="A131" s="46">
        <f t="shared" si="65"/>
        <v>6</v>
      </c>
      <c r="B131" s="163" t="s">
        <v>102</v>
      </c>
      <c r="C131" s="102" t="str">
        <f t="shared" si="53"/>
        <v>Nguyễn Thị Kim Hồng</v>
      </c>
      <c r="D131" s="135" t="str">
        <f t="shared" si="54"/>
        <v>Công nhân</v>
      </c>
      <c r="E131" s="103">
        <f t="shared" si="55"/>
        <v>2943000</v>
      </c>
      <c r="F131" s="108">
        <f>VLOOKUP(B131,'CC - 07'!$B$93:$AS$154,36,0)</f>
        <v>27</v>
      </c>
      <c r="G131" s="243">
        <f t="shared" si="56"/>
        <v>2943000</v>
      </c>
      <c r="H131" s="108">
        <f>(VLOOKUP(B131,'CC - 07'!$B$93:$AS$154,37,0)+VLOOKUP(B131,'CC - 07'!$B$93:$AS$154,38,0))</f>
        <v>0</v>
      </c>
      <c r="I131" s="243">
        <f t="shared" si="57"/>
        <v>0</v>
      </c>
      <c r="J131" s="109">
        <f t="shared" si="66"/>
        <v>27</v>
      </c>
      <c r="K131" s="47">
        <f t="shared" si="67"/>
        <v>2943000</v>
      </c>
      <c r="L131" s="103">
        <f t="shared" si="58"/>
        <v>405000</v>
      </c>
      <c r="M131" s="49">
        <f t="shared" si="59"/>
        <v>3348000</v>
      </c>
      <c r="N131" s="48">
        <f t="shared" si="60"/>
        <v>235440</v>
      </c>
      <c r="O131" s="48">
        <f t="shared" si="61"/>
        <v>44145</v>
      </c>
      <c r="P131" s="48">
        <f t="shared" si="62"/>
        <v>29430</v>
      </c>
      <c r="Q131" s="47">
        <f t="shared" si="63"/>
        <v>3038985</v>
      </c>
      <c r="R131" s="47">
        <f t="shared" si="64"/>
        <v>0</v>
      </c>
      <c r="S131" s="55">
        <f t="shared" si="68"/>
        <v>3038985</v>
      </c>
      <c r="T131" s="47"/>
      <c r="U131" s="123"/>
      <c r="V131" s="45"/>
      <c r="W131" s="34"/>
      <c r="X131" s="5"/>
      <c r="Y131" s="5"/>
      <c r="Z131" s="5"/>
      <c r="AA131" s="4"/>
      <c r="AB131" s="4"/>
      <c r="AC131" s="4"/>
      <c r="AD131" s="4"/>
      <c r="AE131" s="4"/>
    </row>
    <row r="132" spans="1:31" s="44" customFormat="1" ht="23.25" customHeight="1">
      <c r="A132" s="46">
        <f t="shared" si="65"/>
        <v>7</v>
      </c>
      <c r="B132" s="163" t="s">
        <v>103</v>
      </c>
      <c r="C132" s="102" t="str">
        <f t="shared" si="53"/>
        <v>Nguyễn Thị Lựu</v>
      </c>
      <c r="D132" s="135" t="str">
        <f t="shared" si="54"/>
        <v>Công nhân</v>
      </c>
      <c r="E132" s="103">
        <f t="shared" si="55"/>
        <v>2943000</v>
      </c>
      <c r="F132" s="108">
        <f>VLOOKUP(B132,'CC - 07'!$B$93:$AS$154,36,0)</f>
        <v>27</v>
      </c>
      <c r="G132" s="243">
        <f t="shared" si="56"/>
        <v>2943000</v>
      </c>
      <c r="H132" s="108">
        <f>(VLOOKUP(B132,'CC - 07'!$B$93:$AS$154,37,0)+VLOOKUP(B132,'CC - 07'!$B$93:$AS$154,38,0))</f>
        <v>0</v>
      </c>
      <c r="I132" s="243">
        <f t="shared" si="57"/>
        <v>0</v>
      </c>
      <c r="J132" s="109">
        <f t="shared" si="66"/>
        <v>27</v>
      </c>
      <c r="K132" s="47">
        <f t="shared" si="67"/>
        <v>2943000</v>
      </c>
      <c r="L132" s="103">
        <f t="shared" si="58"/>
        <v>405000</v>
      </c>
      <c r="M132" s="49">
        <f t="shared" si="59"/>
        <v>3348000</v>
      </c>
      <c r="N132" s="48">
        <f t="shared" si="60"/>
        <v>235440</v>
      </c>
      <c r="O132" s="48">
        <f t="shared" si="61"/>
        <v>44145</v>
      </c>
      <c r="P132" s="48">
        <f t="shared" si="62"/>
        <v>29430</v>
      </c>
      <c r="Q132" s="47">
        <f t="shared" si="63"/>
        <v>3038985</v>
      </c>
      <c r="R132" s="47">
        <f t="shared" si="64"/>
        <v>0</v>
      </c>
      <c r="S132" s="55">
        <f t="shared" si="68"/>
        <v>3038985</v>
      </c>
      <c r="T132" s="47"/>
      <c r="U132" s="123"/>
      <c r="V132" s="45"/>
      <c r="W132" s="34"/>
      <c r="X132" s="5"/>
      <c r="Y132" s="5"/>
      <c r="Z132" s="5"/>
      <c r="AA132" s="4"/>
      <c r="AB132" s="4"/>
      <c r="AC132" s="4"/>
      <c r="AD132" s="4"/>
      <c r="AE132" s="4"/>
    </row>
    <row r="133" spans="1:31" s="44" customFormat="1" ht="23.25" customHeight="1">
      <c r="A133" s="46">
        <f t="shared" si="65"/>
        <v>8</v>
      </c>
      <c r="B133" s="163" t="s">
        <v>104</v>
      </c>
      <c r="C133" s="102" t="str">
        <f t="shared" si="53"/>
        <v>Lý Thị Được</v>
      </c>
      <c r="D133" s="135" t="str">
        <f t="shared" si="54"/>
        <v>Công nhân</v>
      </c>
      <c r="E133" s="103">
        <f t="shared" si="55"/>
        <v>2943000</v>
      </c>
      <c r="F133" s="108">
        <f>VLOOKUP(B133,'CC - 07'!$B$93:$AS$154,36,0)</f>
        <v>27</v>
      </c>
      <c r="G133" s="243">
        <f t="shared" si="56"/>
        <v>2943000</v>
      </c>
      <c r="H133" s="108">
        <f>(VLOOKUP(B133,'CC - 07'!$B$93:$AS$154,37,0)+VLOOKUP(B133,'CC - 07'!$B$93:$AS$154,38,0))</f>
        <v>0</v>
      </c>
      <c r="I133" s="243">
        <f t="shared" si="57"/>
        <v>0</v>
      </c>
      <c r="J133" s="109">
        <f t="shared" si="66"/>
        <v>27</v>
      </c>
      <c r="K133" s="47">
        <f t="shared" si="67"/>
        <v>2943000</v>
      </c>
      <c r="L133" s="103">
        <f t="shared" si="58"/>
        <v>405000</v>
      </c>
      <c r="M133" s="49">
        <f t="shared" si="59"/>
        <v>3348000</v>
      </c>
      <c r="N133" s="48">
        <f t="shared" si="60"/>
        <v>235440</v>
      </c>
      <c r="O133" s="48">
        <f t="shared" si="61"/>
        <v>44145</v>
      </c>
      <c r="P133" s="48">
        <f t="shared" si="62"/>
        <v>29430</v>
      </c>
      <c r="Q133" s="47">
        <f t="shared" si="63"/>
        <v>3038985</v>
      </c>
      <c r="R133" s="47">
        <f t="shared" si="64"/>
        <v>0</v>
      </c>
      <c r="S133" s="55">
        <f t="shared" si="68"/>
        <v>3038985</v>
      </c>
      <c r="T133" s="47"/>
      <c r="U133" s="123"/>
      <c r="V133" s="45"/>
      <c r="W133" s="34"/>
      <c r="X133" s="5"/>
      <c r="Y133" s="5"/>
      <c r="Z133" s="5"/>
      <c r="AA133" s="4"/>
      <c r="AB133" s="4"/>
      <c r="AC133" s="4"/>
      <c r="AD133" s="4"/>
      <c r="AE133" s="4"/>
    </row>
    <row r="134" spans="1:31" s="44" customFormat="1" ht="23.25" customHeight="1">
      <c r="A134" s="46">
        <f t="shared" si="65"/>
        <v>9</v>
      </c>
      <c r="B134" s="163" t="s">
        <v>105</v>
      </c>
      <c r="C134" s="102" t="str">
        <f t="shared" si="53"/>
        <v>Lý La Quan</v>
      </c>
      <c r="D134" s="135" t="str">
        <f t="shared" si="54"/>
        <v>Công nhân</v>
      </c>
      <c r="E134" s="103">
        <f t="shared" si="55"/>
        <v>2943000</v>
      </c>
      <c r="F134" s="108">
        <f>VLOOKUP(B134,'CC - 07'!$B$93:$AS$154,36,0)</f>
        <v>27</v>
      </c>
      <c r="G134" s="243">
        <f t="shared" si="56"/>
        <v>2943000</v>
      </c>
      <c r="H134" s="108">
        <f>(VLOOKUP(B134,'CC - 07'!$B$93:$AS$154,37,0)+VLOOKUP(B134,'CC - 07'!$B$93:$AS$154,38,0))</f>
        <v>0</v>
      </c>
      <c r="I134" s="243">
        <f t="shared" si="57"/>
        <v>0</v>
      </c>
      <c r="J134" s="109">
        <f t="shared" si="66"/>
        <v>27</v>
      </c>
      <c r="K134" s="47">
        <f t="shared" si="67"/>
        <v>2943000</v>
      </c>
      <c r="L134" s="103">
        <f t="shared" si="58"/>
        <v>405000</v>
      </c>
      <c r="M134" s="49">
        <f t="shared" si="59"/>
        <v>3348000</v>
      </c>
      <c r="N134" s="48">
        <f t="shared" si="60"/>
        <v>235440</v>
      </c>
      <c r="O134" s="48">
        <f t="shared" si="61"/>
        <v>44145</v>
      </c>
      <c r="P134" s="48">
        <f t="shared" si="62"/>
        <v>29430</v>
      </c>
      <c r="Q134" s="47">
        <f t="shared" si="63"/>
        <v>3038985</v>
      </c>
      <c r="R134" s="47">
        <f t="shared" si="64"/>
        <v>0</v>
      </c>
      <c r="S134" s="55">
        <f t="shared" si="68"/>
        <v>3038985</v>
      </c>
      <c r="T134" s="47"/>
      <c r="U134" s="123"/>
      <c r="V134" s="45"/>
      <c r="W134" s="34"/>
      <c r="X134" s="5"/>
      <c r="Y134" s="5"/>
      <c r="Z134" s="5"/>
      <c r="AA134" s="4"/>
      <c r="AB134" s="4"/>
      <c r="AC134" s="4"/>
      <c r="AD134" s="4"/>
      <c r="AE134" s="4"/>
    </row>
    <row r="135" spans="1:31" s="44" customFormat="1" ht="23.25" customHeight="1">
      <c r="A135" s="46">
        <f t="shared" si="65"/>
        <v>10</v>
      </c>
      <c r="B135" s="163" t="s">
        <v>106</v>
      </c>
      <c r="C135" s="102" t="str">
        <f t="shared" si="53"/>
        <v>Trà Thị Soi</v>
      </c>
      <c r="D135" s="135" t="str">
        <f t="shared" si="54"/>
        <v>Công nhân</v>
      </c>
      <c r="E135" s="103">
        <f t="shared" si="55"/>
        <v>2943000</v>
      </c>
      <c r="F135" s="108">
        <f>VLOOKUP(B135,'CC - 07'!$B$93:$AS$154,36,0)</f>
        <v>27</v>
      </c>
      <c r="G135" s="243">
        <f t="shared" si="56"/>
        <v>2943000</v>
      </c>
      <c r="H135" s="108">
        <f>(VLOOKUP(B135,'CC - 07'!$B$93:$AS$154,37,0)+VLOOKUP(B135,'CC - 07'!$B$93:$AS$154,38,0))</f>
        <v>0</v>
      </c>
      <c r="I135" s="243">
        <f t="shared" si="57"/>
        <v>0</v>
      </c>
      <c r="J135" s="109">
        <f t="shared" si="66"/>
        <v>27</v>
      </c>
      <c r="K135" s="47">
        <f t="shared" si="67"/>
        <v>2943000</v>
      </c>
      <c r="L135" s="103">
        <f t="shared" si="58"/>
        <v>405000</v>
      </c>
      <c r="M135" s="49">
        <f t="shared" si="59"/>
        <v>3348000</v>
      </c>
      <c r="N135" s="48">
        <f t="shared" si="60"/>
        <v>235440</v>
      </c>
      <c r="O135" s="48">
        <f t="shared" si="61"/>
        <v>44145</v>
      </c>
      <c r="P135" s="48">
        <f t="shared" si="62"/>
        <v>29430</v>
      </c>
      <c r="Q135" s="47">
        <f t="shared" si="63"/>
        <v>3038985</v>
      </c>
      <c r="R135" s="47">
        <f t="shared" si="64"/>
        <v>0</v>
      </c>
      <c r="S135" s="55">
        <f t="shared" si="68"/>
        <v>3038985</v>
      </c>
      <c r="T135" s="47"/>
      <c r="U135" s="123"/>
      <c r="V135" s="45"/>
      <c r="W135" s="34"/>
      <c r="X135" s="5"/>
      <c r="Y135" s="5"/>
      <c r="Z135" s="5"/>
      <c r="AA135" s="4"/>
      <c r="AB135" s="4"/>
      <c r="AC135" s="4"/>
      <c r="AD135" s="4"/>
      <c r="AE135" s="4"/>
    </row>
    <row r="136" spans="1:31" s="44" customFormat="1" ht="23.25" customHeight="1">
      <c r="A136" s="46">
        <f t="shared" si="65"/>
        <v>11</v>
      </c>
      <c r="B136" s="163" t="s">
        <v>108</v>
      </c>
      <c r="C136" s="102" t="str">
        <f t="shared" si="53"/>
        <v>Sơn Thị Muỗi Tron</v>
      </c>
      <c r="D136" s="135" t="str">
        <f t="shared" si="54"/>
        <v>Công nhân</v>
      </c>
      <c r="E136" s="103">
        <f t="shared" si="55"/>
        <v>2943000</v>
      </c>
      <c r="F136" s="108">
        <f>VLOOKUP(B136,'CC - 07'!$B$93:$AS$154,36,0)</f>
        <v>27</v>
      </c>
      <c r="G136" s="243">
        <f t="shared" si="56"/>
        <v>2943000</v>
      </c>
      <c r="H136" s="108">
        <f>(VLOOKUP(B136,'CC - 07'!$B$93:$AS$154,37,0)+VLOOKUP(B136,'CC - 07'!$B$93:$AS$154,38,0))</f>
        <v>0</v>
      </c>
      <c r="I136" s="243">
        <f t="shared" si="57"/>
        <v>0</v>
      </c>
      <c r="J136" s="109">
        <f t="shared" si="66"/>
        <v>27</v>
      </c>
      <c r="K136" s="47">
        <f t="shared" si="67"/>
        <v>2943000</v>
      </c>
      <c r="L136" s="103">
        <f t="shared" si="58"/>
        <v>405000</v>
      </c>
      <c r="M136" s="49">
        <f t="shared" si="59"/>
        <v>3348000</v>
      </c>
      <c r="N136" s="48">
        <f t="shared" si="60"/>
        <v>235440</v>
      </c>
      <c r="O136" s="48">
        <f t="shared" si="61"/>
        <v>44145</v>
      </c>
      <c r="P136" s="48">
        <f t="shared" si="62"/>
        <v>29430</v>
      </c>
      <c r="Q136" s="47">
        <f t="shared" si="63"/>
        <v>3038985</v>
      </c>
      <c r="R136" s="47">
        <f t="shared" si="64"/>
        <v>0</v>
      </c>
      <c r="S136" s="55">
        <f t="shared" si="68"/>
        <v>3038985</v>
      </c>
      <c r="T136" s="47"/>
      <c r="U136" s="123"/>
      <c r="V136" s="45"/>
      <c r="W136" s="34"/>
      <c r="X136" s="5"/>
      <c r="Y136" s="5"/>
      <c r="Z136" s="5"/>
      <c r="AA136" s="4"/>
      <c r="AB136" s="4"/>
      <c r="AC136" s="4"/>
      <c r="AD136" s="4"/>
      <c r="AE136" s="4"/>
    </row>
    <row r="137" spans="1:31" s="44" customFormat="1" ht="23.25" customHeight="1">
      <c r="A137" s="46">
        <f t="shared" si="65"/>
        <v>12</v>
      </c>
      <c r="B137" s="163" t="s">
        <v>109</v>
      </c>
      <c r="C137" s="102" t="str">
        <f t="shared" si="53"/>
        <v>Sơn Thị Thương</v>
      </c>
      <c r="D137" s="135" t="str">
        <f t="shared" si="54"/>
        <v>Công nhân</v>
      </c>
      <c r="E137" s="103">
        <f t="shared" si="55"/>
        <v>2943000</v>
      </c>
      <c r="F137" s="108">
        <f>VLOOKUP(B137,'CC - 07'!$B$93:$AS$154,36,0)</f>
        <v>27</v>
      </c>
      <c r="G137" s="243">
        <f t="shared" si="56"/>
        <v>2943000</v>
      </c>
      <c r="H137" s="108">
        <f>(VLOOKUP(B137,'CC - 07'!$B$93:$AS$154,37,0)+VLOOKUP(B137,'CC - 07'!$B$93:$AS$154,38,0))</f>
        <v>0</v>
      </c>
      <c r="I137" s="243">
        <f t="shared" si="57"/>
        <v>0</v>
      </c>
      <c r="J137" s="109">
        <f t="shared" si="66"/>
        <v>27</v>
      </c>
      <c r="K137" s="47">
        <f t="shared" si="67"/>
        <v>2943000</v>
      </c>
      <c r="L137" s="103">
        <f t="shared" si="58"/>
        <v>405000</v>
      </c>
      <c r="M137" s="49">
        <f t="shared" si="59"/>
        <v>3348000</v>
      </c>
      <c r="N137" s="48">
        <f t="shared" si="60"/>
        <v>235440</v>
      </c>
      <c r="O137" s="48">
        <f t="shared" si="61"/>
        <v>44145</v>
      </c>
      <c r="P137" s="48">
        <f t="shared" si="62"/>
        <v>29430</v>
      </c>
      <c r="Q137" s="47">
        <f t="shared" si="63"/>
        <v>3038985</v>
      </c>
      <c r="R137" s="47">
        <f t="shared" si="64"/>
        <v>0</v>
      </c>
      <c r="S137" s="55">
        <f t="shared" si="68"/>
        <v>3038985</v>
      </c>
      <c r="T137" s="47"/>
      <c r="U137" s="123"/>
      <c r="V137" s="45"/>
      <c r="W137" s="34"/>
      <c r="X137" s="5"/>
      <c r="Y137" s="5"/>
      <c r="Z137" s="5"/>
      <c r="AA137" s="4"/>
      <c r="AB137" s="4"/>
      <c r="AC137" s="4"/>
      <c r="AD137" s="4"/>
      <c r="AE137" s="4"/>
    </row>
    <row r="138" spans="1:31" s="44" customFormat="1" ht="23.25" customHeight="1">
      <c r="A138" s="46">
        <f t="shared" si="65"/>
        <v>13</v>
      </c>
      <c r="B138" s="163" t="s">
        <v>110</v>
      </c>
      <c r="C138" s="102" t="str">
        <f t="shared" si="53"/>
        <v>Thạch Thị Som Ươne</v>
      </c>
      <c r="D138" s="135" t="str">
        <f t="shared" si="54"/>
        <v>Công nhân</v>
      </c>
      <c r="E138" s="103">
        <f t="shared" si="55"/>
        <v>2943000</v>
      </c>
      <c r="F138" s="108">
        <f>VLOOKUP(B138,'CC - 07'!$B$93:$AS$154,36,0)</f>
        <v>27</v>
      </c>
      <c r="G138" s="243">
        <f t="shared" si="56"/>
        <v>2943000</v>
      </c>
      <c r="H138" s="108">
        <f>(VLOOKUP(B138,'CC - 07'!$B$93:$AS$154,37,0)+VLOOKUP(B138,'CC - 07'!$B$93:$AS$154,38,0))</f>
        <v>0</v>
      </c>
      <c r="I138" s="243">
        <f t="shared" si="57"/>
        <v>0</v>
      </c>
      <c r="J138" s="109">
        <f t="shared" si="66"/>
        <v>27</v>
      </c>
      <c r="K138" s="47">
        <f t="shared" si="67"/>
        <v>2943000</v>
      </c>
      <c r="L138" s="103">
        <f t="shared" si="58"/>
        <v>405000</v>
      </c>
      <c r="M138" s="49">
        <f t="shared" si="59"/>
        <v>3348000</v>
      </c>
      <c r="N138" s="48">
        <f t="shared" si="60"/>
        <v>235440</v>
      </c>
      <c r="O138" s="48">
        <f t="shared" si="61"/>
        <v>44145</v>
      </c>
      <c r="P138" s="48">
        <f t="shared" si="62"/>
        <v>29430</v>
      </c>
      <c r="Q138" s="47">
        <f t="shared" si="63"/>
        <v>3038985</v>
      </c>
      <c r="R138" s="47">
        <f t="shared" si="64"/>
        <v>0</v>
      </c>
      <c r="S138" s="55">
        <f t="shared" si="68"/>
        <v>3038985</v>
      </c>
      <c r="T138" s="47"/>
      <c r="U138" s="123"/>
      <c r="V138" s="45"/>
      <c r="W138" s="34"/>
      <c r="X138" s="5"/>
      <c r="Y138" s="5"/>
      <c r="Z138" s="5"/>
      <c r="AA138" s="4"/>
      <c r="AB138" s="4"/>
      <c r="AC138" s="4"/>
      <c r="AD138" s="4"/>
      <c r="AE138" s="4"/>
    </row>
    <row r="139" spans="1:31" s="44" customFormat="1" ht="23.25" customHeight="1">
      <c r="A139" s="46">
        <f t="shared" si="65"/>
        <v>14</v>
      </c>
      <c r="B139" s="163" t="s">
        <v>111</v>
      </c>
      <c r="C139" s="102" t="str">
        <f t="shared" si="53"/>
        <v>Huỳnh Thị Như</v>
      </c>
      <c r="D139" s="135" t="str">
        <f t="shared" si="54"/>
        <v>Công nhân</v>
      </c>
      <c r="E139" s="103">
        <f t="shared" si="55"/>
        <v>2943000</v>
      </c>
      <c r="F139" s="108">
        <f>VLOOKUP(B139,'CC - 07'!$B$93:$AS$154,36,0)</f>
        <v>27</v>
      </c>
      <c r="G139" s="243">
        <f t="shared" si="56"/>
        <v>2943000</v>
      </c>
      <c r="H139" s="108">
        <f>(VLOOKUP(B139,'CC - 07'!$B$93:$AS$154,37,0)+VLOOKUP(B139,'CC - 07'!$B$93:$AS$154,38,0))</f>
        <v>0</v>
      </c>
      <c r="I139" s="243">
        <f t="shared" si="57"/>
        <v>0</v>
      </c>
      <c r="J139" s="109">
        <f t="shared" si="66"/>
        <v>27</v>
      </c>
      <c r="K139" s="47">
        <f t="shared" si="67"/>
        <v>2943000</v>
      </c>
      <c r="L139" s="103">
        <f t="shared" si="58"/>
        <v>405000</v>
      </c>
      <c r="M139" s="49">
        <f t="shared" si="59"/>
        <v>3348000</v>
      </c>
      <c r="N139" s="48">
        <f t="shared" si="60"/>
        <v>235440</v>
      </c>
      <c r="O139" s="48">
        <f t="shared" si="61"/>
        <v>44145</v>
      </c>
      <c r="P139" s="48">
        <f t="shared" si="62"/>
        <v>29430</v>
      </c>
      <c r="Q139" s="47">
        <f t="shared" si="63"/>
        <v>3038985</v>
      </c>
      <c r="R139" s="47">
        <f t="shared" si="64"/>
        <v>0</v>
      </c>
      <c r="S139" s="55">
        <f t="shared" si="68"/>
        <v>3038985</v>
      </c>
      <c r="T139" s="47"/>
      <c r="U139" s="123"/>
      <c r="V139" s="45"/>
      <c r="W139" s="34"/>
      <c r="X139" s="5"/>
      <c r="Y139" s="5"/>
      <c r="Z139" s="5"/>
      <c r="AA139" s="4"/>
      <c r="AB139" s="4"/>
      <c r="AC139" s="4"/>
      <c r="AD139" s="4"/>
      <c r="AE139" s="4"/>
    </row>
    <row r="140" spans="1:31" s="44" customFormat="1" ht="23.25" customHeight="1">
      <c r="A140" s="46">
        <f t="shared" si="65"/>
        <v>15</v>
      </c>
      <c r="B140" s="163" t="s">
        <v>112</v>
      </c>
      <c r="C140" s="102" t="str">
        <f t="shared" si="53"/>
        <v>Sơn Thị Chành Ny</v>
      </c>
      <c r="D140" s="135" t="str">
        <f t="shared" si="54"/>
        <v>Công nhân</v>
      </c>
      <c r="E140" s="103">
        <f t="shared" si="55"/>
        <v>2943000</v>
      </c>
      <c r="F140" s="108">
        <f>VLOOKUP(B140,'CC - 07'!$B$93:$AS$154,36,0)</f>
        <v>27</v>
      </c>
      <c r="G140" s="243">
        <f t="shared" si="56"/>
        <v>2943000</v>
      </c>
      <c r="H140" s="108">
        <f>(VLOOKUP(B140,'CC - 07'!$B$93:$AS$154,37,0)+VLOOKUP(B140,'CC - 07'!$B$93:$AS$154,38,0))</f>
        <v>0</v>
      </c>
      <c r="I140" s="243">
        <f t="shared" si="57"/>
        <v>0</v>
      </c>
      <c r="J140" s="109">
        <f t="shared" si="66"/>
        <v>27</v>
      </c>
      <c r="K140" s="47">
        <f t="shared" si="67"/>
        <v>2943000</v>
      </c>
      <c r="L140" s="103">
        <f t="shared" si="58"/>
        <v>405000</v>
      </c>
      <c r="M140" s="49">
        <f t="shared" si="59"/>
        <v>3348000</v>
      </c>
      <c r="N140" s="48">
        <f t="shared" si="60"/>
        <v>235440</v>
      </c>
      <c r="O140" s="48">
        <f t="shared" si="61"/>
        <v>44145</v>
      </c>
      <c r="P140" s="48">
        <f t="shared" si="62"/>
        <v>29430</v>
      </c>
      <c r="Q140" s="47">
        <f t="shared" si="63"/>
        <v>3038985</v>
      </c>
      <c r="R140" s="47">
        <f t="shared" si="64"/>
        <v>0</v>
      </c>
      <c r="S140" s="55">
        <f t="shared" si="68"/>
        <v>3038985</v>
      </c>
      <c r="T140" s="47"/>
      <c r="U140" s="123"/>
      <c r="V140" s="45"/>
      <c r="W140" s="34"/>
      <c r="X140" s="5"/>
      <c r="Y140" s="5"/>
      <c r="Z140" s="5"/>
      <c r="AA140" s="4"/>
      <c r="AB140" s="4"/>
      <c r="AC140" s="4"/>
      <c r="AD140" s="4"/>
      <c r="AE140" s="4"/>
    </row>
    <row r="141" spans="1:31" s="44" customFormat="1" ht="23.25" customHeight="1">
      <c r="A141" s="46">
        <f t="shared" si="65"/>
        <v>16</v>
      </c>
      <c r="B141" s="163" t="s">
        <v>113</v>
      </c>
      <c r="C141" s="102" t="str">
        <f t="shared" si="53"/>
        <v>Sơn Thị Chành Đa</v>
      </c>
      <c r="D141" s="135" t="str">
        <f t="shared" si="54"/>
        <v>Công nhân</v>
      </c>
      <c r="E141" s="103">
        <f t="shared" si="55"/>
        <v>2943000</v>
      </c>
      <c r="F141" s="108">
        <f>VLOOKUP(B141,'CC - 07'!$B$93:$AS$154,36,0)</f>
        <v>27</v>
      </c>
      <c r="G141" s="243">
        <f t="shared" si="56"/>
        <v>2943000</v>
      </c>
      <c r="H141" s="108">
        <f>(VLOOKUP(B141,'CC - 07'!$B$93:$AS$154,37,0)+VLOOKUP(B141,'CC - 07'!$B$93:$AS$154,38,0))</f>
        <v>0</v>
      </c>
      <c r="I141" s="243">
        <f t="shared" si="57"/>
        <v>0</v>
      </c>
      <c r="J141" s="109">
        <f t="shared" si="66"/>
        <v>27</v>
      </c>
      <c r="K141" s="47">
        <f t="shared" si="67"/>
        <v>2943000</v>
      </c>
      <c r="L141" s="103">
        <f t="shared" si="58"/>
        <v>405000</v>
      </c>
      <c r="M141" s="49">
        <f t="shared" si="59"/>
        <v>3348000</v>
      </c>
      <c r="N141" s="48">
        <f t="shared" si="60"/>
        <v>235440</v>
      </c>
      <c r="O141" s="48">
        <f t="shared" si="61"/>
        <v>44145</v>
      </c>
      <c r="P141" s="48">
        <f t="shared" si="62"/>
        <v>29430</v>
      </c>
      <c r="Q141" s="47">
        <f t="shared" si="63"/>
        <v>3038985</v>
      </c>
      <c r="R141" s="47">
        <f t="shared" si="64"/>
        <v>0</v>
      </c>
      <c r="S141" s="55">
        <f t="shared" si="68"/>
        <v>3038985</v>
      </c>
      <c r="T141" s="47"/>
      <c r="U141" s="123"/>
      <c r="V141" s="45"/>
      <c r="W141" s="34"/>
      <c r="X141" s="5"/>
      <c r="Y141" s="5"/>
      <c r="Z141" s="5"/>
      <c r="AA141" s="4"/>
      <c r="AB141" s="4"/>
      <c r="AC141" s="4"/>
      <c r="AD141" s="4"/>
      <c r="AE141" s="4"/>
    </row>
    <row r="142" spans="1:31" s="44" customFormat="1" ht="23.25" customHeight="1">
      <c r="A142" s="46">
        <f t="shared" si="65"/>
        <v>17</v>
      </c>
      <c r="B142" s="163" t="s">
        <v>114</v>
      </c>
      <c r="C142" s="102" t="str">
        <f t="shared" si="53"/>
        <v>Trần Thị Bích Phượng</v>
      </c>
      <c r="D142" s="135" t="str">
        <f t="shared" si="54"/>
        <v>Công nhân</v>
      </c>
      <c r="E142" s="103">
        <f t="shared" si="55"/>
        <v>2943000</v>
      </c>
      <c r="F142" s="108">
        <f>VLOOKUP(B142,'CC - 07'!$B$93:$AS$154,36,0)</f>
        <v>27</v>
      </c>
      <c r="G142" s="243">
        <f t="shared" si="56"/>
        <v>2943000</v>
      </c>
      <c r="H142" s="108">
        <f>(VLOOKUP(B142,'CC - 07'!$B$93:$AS$154,37,0)+VLOOKUP(B142,'CC - 07'!$B$93:$AS$154,38,0))</f>
        <v>0</v>
      </c>
      <c r="I142" s="243">
        <f t="shared" si="57"/>
        <v>0</v>
      </c>
      <c r="J142" s="109">
        <f t="shared" si="66"/>
        <v>27</v>
      </c>
      <c r="K142" s="47">
        <f t="shared" si="67"/>
        <v>2943000</v>
      </c>
      <c r="L142" s="103">
        <f t="shared" si="58"/>
        <v>405000</v>
      </c>
      <c r="M142" s="49">
        <f t="shared" si="59"/>
        <v>3348000</v>
      </c>
      <c r="N142" s="48">
        <f t="shared" si="60"/>
        <v>235440</v>
      </c>
      <c r="O142" s="48">
        <f t="shared" si="61"/>
        <v>44145</v>
      </c>
      <c r="P142" s="48">
        <f t="shared" si="62"/>
        <v>29430</v>
      </c>
      <c r="Q142" s="47">
        <f t="shared" si="63"/>
        <v>3038985</v>
      </c>
      <c r="R142" s="47">
        <f t="shared" si="64"/>
        <v>0</v>
      </c>
      <c r="S142" s="55">
        <f t="shared" si="68"/>
        <v>3038985</v>
      </c>
      <c r="T142" s="47"/>
      <c r="U142" s="123"/>
      <c r="V142" s="45"/>
      <c r="W142" s="34"/>
      <c r="X142" s="5"/>
      <c r="Y142" s="5"/>
      <c r="Z142" s="5"/>
      <c r="AA142" s="4"/>
      <c r="AB142" s="4"/>
      <c r="AC142" s="4"/>
      <c r="AD142" s="4"/>
      <c r="AE142" s="4"/>
    </row>
    <row r="143" spans="1:31" s="44" customFormat="1" ht="23.25" customHeight="1">
      <c r="A143" s="46">
        <f t="shared" si="65"/>
        <v>18</v>
      </c>
      <c r="B143" s="163" t="s">
        <v>115</v>
      </c>
      <c r="C143" s="102" t="str">
        <f t="shared" si="53"/>
        <v>Sơn Thị Trường Sa</v>
      </c>
      <c r="D143" s="135" t="str">
        <f t="shared" si="54"/>
        <v>Công nhân</v>
      </c>
      <c r="E143" s="103">
        <f t="shared" si="55"/>
        <v>2943000</v>
      </c>
      <c r="F143" s="108">
        <f>VLOOKUP(B143,'CC - 07'!$B$93:$AS$154,36,0)</f>
        <v>27</v>
      </c>
      <c r="G143" s="243">
        <f t="shared" si="56"/>
        <v>2943000</v>
      </c>
      <c r="H143" s="108">
        <f>(VLOOKUP(B143,'CC - 07'!$B$93:$AS$154,37,0)+VLOOKUP(B143,'CC - 07'!$B$93:$AS$154,38,0))</f>
        <v>0</v>
      </c>
      <c r="I143" s="243">
        <f t="shared" si="57"/>
        <v>0</v>
      </c>
      <c r="J143" s="109">
        <f t="shared" si="66"/>
        <v>27</v>
      </c>
      <c r="K143" s="47">
        <f t="shared" si="67"/>
        <v>2943000</v>
      </c>
      <c r="L143" s="103">
        <f t="shared" si="58"/>
        <v>405000</v>
      </c>
      <c r="M143" s="49">
        <f t="shared" si="59"/>
        <v>3348000</v>
      </c>
      <c r="N143" s="48">
        <f t="shared" si="60"/>
        <v>235440</v>
      </c>
      <c r="O143" s="48">
        <f t="shared" si="61"/>
        <v>44145</v>
      </c>
      <c r="P143" s="48">
        <f t="shared" si="62"/>
        <v>29430</v>
      </c>
      <c r="Q143" s="47">
        <f t="shared" si="63"/>
        <v>3038985</v>
      </c>
      <c r="R143" s="47">
        <f t="shared" si="64"/>
        <v>0</v>
      </c>
      <c r="S143" s="55">
        <f t="shared" si="68"/>
        <v>3038985</v>
      </c>
      <c r="T143" s="47"/>
      <c r="U143" s="123"/>
      <c r="V143" s="45"/>
      <c r="W143" s="34"/>
      <c r="X143" s="5"/>
      <c r="Y143" s="5"/>
      <c r="Z143" s="5"/>
      <c r="AA143" s="4"/>
      <c r="AB143" s="4"/>
      <c r="AC143" s="4"/>
      <c r="AD143" s="4"/>
      <c r="AE143" s="4"/>
    </row>
    <row r="144" spans="1:31" s="44" customFormat="1" ht="23.25" customHeight="1">
      <c r="A144" s="46">
        <f t="shared" si="65"/>
        <v>19</v>
      </c>
      <c r="B144" s="163" t="s">
        <v>120</v>
      </c>
      <c r="C144" s="102" t="str">
        <f t="shared" si="53"/>
        <v>Lý Thị Sà Kha</v>
      </c>
      <c r="D144" s="135" t="str">
        <f t="shared" si="54"/>
        <v>Công nhân</v>
      </c>
      <c r="E144" s="103">
        <f t="shared" si="55"/>
        <v>2943000</v>
      </c>
      <c r="F144" s="108">
        <f>VLOOKUP(B144,'CC - 07'!$B$93:$AS$154,36,0)</f>
        <v>27</v>
      </c>
      <c r="G144" s="243">
        <f t="shared" si="56"/>
        <v>2943000</v>
      </c>
      <c r="H144" s="108">
        <f>(VLOOKUP(B144,'CC - 07'!$B$93:$AS$154,37,0)+VLOOKUP(B144,'CC - 07'!$B$93:$AS$154,38,0))</f>
        <v>0</v>
      </c>
      <c r="I144" s="243">
        <f t="shared" si="57"/>
        <v>0</v>
      </c>
      <c r="J144" s="109">
        <f t="shared" si="66"/>
        <v>27</v>
      </c>
      <c r="K144" s="47">
        <f t="shared" si="67"/>
        <v>2943000</v>
      </c>
      <c r="L144" s="103">
        <f t="shared" si="58"/>
        <v>405000</v>
      </c>
      <c r="M144" s="49">
        <f t="shared" si="59"/>
        <v>3348000</v>
      </c>
      <c r="N144" s="48">
        <f t="shared" si="60"/>
        <v>235440</v>
      </c>
      <c r="O144" s="48">
        <f t="shared" si="61"/>
        <v>44145</v>
      </c>
      <c r="P144" s="48">
        <f t="shared" si="62"/>
        <v>29430</v>
      </c>
      <c r="Q144" s="47">
        <f t="shared" si="63"/>
        <v>3038985</v>
      </c>
      <c r="R144" s="47">
        <f t="shared" si="64"/>
        <v>0</v>
      </c>
      <c r="S144" s="55">
        <f t="shared" si="68"/>
        <v>3038985</v>
      </c>
      <c r="T144" s="47"/>
      <c r="U144" s="123"/>
      <c r="V144" s="45"/>
      <c r="W144" s="34"/>
      <c r="X144" s="5"/>
      <c r="Y144" s="5"/>
      <c r="Z144" s="5"/>
      <c r="AA144" s="4"/>
      <c r="AB144" s="4"/>
      <c r="AC144" s="4"/>
      <c r="AD144" s="4"/>
      <c r="AE144" s="4"/>
    </row>
    <row r="145" spans="1:31" s="44" customFormat="1" ht="23.25" customHeight="1">
      <c r="A145" s="46">
        <f t="shared" si="65"/>
        <v>20</v>
      </c>
      <c r="B145" s="163" t="s">
        <v>122</v>
      </c>
      <c r="C145" s="102" t="str">
        <f t="shared" si="53"/>
        <v xml:space="preserve"> Lâm Thị Mộng Thường</v>
      </c>
      <c r="D145" s="135" t="str">
        <f t="shared" si="54"/>
        <v>Công nhân</v>
      </c>
      <c r="E145" s="103">
        <f t="shared" si="55"/>
        <v>2943000</v>
      </c>
      <c r="F145" s="108">
        <f>VLOOKUP(B145,'CC - 07'!$B$93:$AS$154,36,0)</f>
        <v>27</v>
      </c>
      <c r="G145" s="243">
        <f t="shared" si="56"/>
        <v>2943000</v>
      </c>
      <c r="H145" s="108">
        <f>(VLOOKUP(B145,'CC - 07'!$B$93:$AS$154,37,0)+VLOOKUP(B145,'CC - 07'!$B$93:$AS$154,38,0))</f>
        <v>0</v>
      </c>
      <c r="I145" s="243">
        <f t="shared" si="57"/>
        <v>0</v>
      </c>
      <c r="J145" s="109">
        <f t="shared" si="66"/>
        <v>27</v>
      </c>
      <c r="K145" s="47">
        <f t="shared" si="67"/>
        <v>2943000</v>
      </c>
      <c r="L145" s="103">
        <f t="shared" si="58"/>
        <v>405000</v>
      </c>
      <c r="M145" s="49">
        <f t="shared" si="59"/>
        <v>3348000</v>
      </c>
      <c r="N145" s="48">
        <f t="shared" si="60"/>
        <v>235440</v>
      </c>
      <c r="O145" s="48">
        <f t="shared" si="61"/>
        <v>44145</v>
      </c>
      <c r="P145" s="48">
        <f t="shared" si="62"/>
        <v>29430</v>
      </c>
      <c r="Q145" s="47">
        <f t="shared" si="63"/>
        <v>3038985</v>
      </c>
      <c r="R145" s="47">
        <f t="shared" si="64"/>
        <v>0</v>
      </c>
      <c r="S145" s="55">
        <f t="shared" si="68"/>
        <v>3038985</v>
      </c>
      <c r="T145" s="47"/>
      <c r="U145" s="123"/>
      <c r="V145" s="45"/>
      <c r="W145" s="34"/>
      <c r="X145" s="5"/>
      <c r="Y145" s="5"/>
      <c r="Z145" s="5"/>
      <c r="AA145" s="4"/>
      <c r="AB145" s="4"/>
      <c r="AC145" s="4"/>
      <c r="AD145" s="4"/>
      <c r="AE145" s="4"/>
    </row>
    <row r="146" spans="1:31" s="44" customFormat="1" ht="23.25" customHeight="1">
      <c r="A146" s="46">
        <f t="shared" si="65"/>
        <v>21</v>
      </c>
      <c r="B146" s="163" t="s">
        <v>126</v>
      </c>
      <c r="C146" s="102" t="str">
        <f t="shared" si="53"/>
        <v>Nguyễn Văn Bé Hai</v>
      </c>
      <c r="D146" s="135" t="str">
        <f t="shared" si="54"/>
        <v>Công nhân</v>
      </c>
      <c r="E146" s="103">
        <f t="shared" si="55"/>
        <v>3237000</v>
      </c>
      <c r="F146" s="108">
        <f>VLOOKUP(B146,'CC - 07'!$B$93:$AS$154,36,0)</f>
        <v>27</v>
      </c>
      <c r="G146" s="243">
        <f t="shared" si="56"/>
        <v>3237000</v>
      </c>
      <c r="H146" s="108">
        <f>(VLOOKUP(B146,'CC - 07'!$B$93:$AS$154,37,0)+VLOOKUP(B146,'CC - 07'!$B$93:$AS$154,38,0))</f>
        <v>0</v>
      </c>
      <c r="I146" s="243">
        <f t="shared" si="57"/>
        <v>0</v>
      </c>
      <c r="J146" s="109">
        <f t="shared" si="66"/>
        <v>27</v>
      </c>
      <c r="K146" s="47">
        <f t="shared" si="67"/>
        <v>3237000</v>
      </c>
      <c r="L146" s="103">
        <f t="shared" si="58"/>
        <v>405000</v>
      </c>
      <c r="M146" s="49">
        <f t="shared" si="59"/>
        <v>3642000</v>
      </c>
      <c r="N146" s="48">
        <f t="shared" si="60"/>
        <v>258960</v>
      </c>
      <c r="O146" s="48">
        <f t="shared" si="61"/>
        <v>48555</v>
      </c>
      <c r="P146" s="48">
        <f t="shared" si="62"/>
        <v>32370</v>
      </c>
      <c r="Q146" s="47">
        <f t="shared" si="63"/>
        <v>3302115</v>
      </c>
      <c r="R146" s="47">
        <f t="shared" si="64"/>
        <v>0</v>
      </c>
      <c r="S146" s="55">
        <f t="shared" si="68"/>
        <v>3302115</v>
      </c>
      <c r="T146" s="47"/>
      <c r="U146" s="123"/>
      <c r="V146" s="45"/>
      <c r="W146" s="34"/>
      <c r="X146" s="5"/>
      <c r="Y146" s="5"/>
      <c r="Z146" s="5"/>
      <c r="AA146" s="4"/>
      <c r="AB146" s="4"/>
      <c r="AC146" s="4"/>
      <c r="AD146" s="4"/>
      <c r="AE146" s="4"/>
    </row>
    <row r="147" spans="1:31" s="44" customFormat="1" ht="23.25" customHeight="1">
      <c r="A147" s="46">
        <f t="shared" si="65"/>
        <v>22</v>
      </c>
      <c r="B147" s="163" t="s">
        <v>127</v>
      </c>
      <c r="C147" s="102" t="str">
        <f t="shared" si="53"/>
        <v>Thạch Tiền</v>
      </c>
      <c r="D147" s="135" t="str">
        <f t="shared" si="54"/>
        <v>Công nhân</v>
      </c>
      <c r="E147" s="103">
        <f t="shared" si="55"/>
        <v>2943000</v>
      </c>
      <c r="F147" s="108">
        <f>VLOOKUP(B147,'CC - 07'!$B$93:$AS$154,36,0)</f>
        <v>27</v>
      </c>
      <c r="G147" s="243">
        <f t="shared" si="56"/>
        <v>2943000</v>
      </c>
      <c r="H147" s="108">
        <f>(VLOOKUP(B147,'CC - 07'!$B$93:$AS$154,37,0)+VLOOKUP(B147,'CC - 07'!$B$93:$AS$154,38,0))</f>
        <v>0</v>
      </c>
      <c r="I147" s="243">
        <f t="shared" si="57"/>
        <v>0</v>
      </c>
      <c r="J147" s="109">
        <f t="shared" si="66"/>
        <v>27</v>
      </c>
      <c r="K147" s="47">
        <f t="shared" si="67"/>
        <v>2943000</v>
      </c>
      <c r="L147" s="103">
        <f t="shared" si="58"/>
        <v>405000</v>
      </c>
      <c r="M147" s="49">
        <f t="shared" si="59"/>
        <v>3348000</v>
      </c>
      <c r="N147" s="48">
        <f t="shared" si="60"/>
        <v>235440</v>
      </c>
      <c r="O147" s="48">
        <f t="shared" si="61"/>
        <v>44145</v>
      </c>
      <c r="P147" s="48">
        <f t="shared" si="62"/>
        <v>29430</v>
      </c>
      <c r="Q147" s="47">
        <f t="shared" si="63"/>
        <v>3038985</v>
      </c>
      <c r="R147" s="47">
        <f t="shared" si="64"/>
        <v>0</v>
      </c>
      <c r="S147" s="55">
        <f t="shared" si="68"/>
        <v>3038985</v>
      </c>
      <c r="T147" s="47"/>
      <c r="U147" s="123"/>
      <c r="V147" s="45"/>
      <c r="W147" s="34"/>
      <c r="X147" s="5"/>
      <c r="Y147" s="5"/>
      <c r="Z147" s="5"/>
      <c r="AA147" s="4"/>
      <c r="AB147" s="4"/>
      <c r="AC147" s="4"/>
      <c r="AD147" s="4"/>
      <c r="AE147" s="4"/>
    </row>
    <row r="148" spans="1:31" s="44" customFormat="1" ht="23.25" customHeight="1">
      <c r="A148" s="46">
        <f t="shared" si="65"/>
        <v>23</v>
      </c>
      <c r="B148" s="163" t="s">
        <v>128</v>
      </c>
      <c r="C148" s="102" t="str">
        <f t="shared" si="53"/>
        <v>Hứa Hậu</v>
      </c>
      <c r="D148" s="135" t="str">
        <f t="shared" si="54"/>
        <v>Công nhân</v>
      </c>
      <c r="E148" s="103">
        <f t="shared" si="55"/>
        <v>2943000</v>
      </c>
      <c r="F148" s="108">
        <f>VLOOKUP(B148,'CC - 07'!$B$93:$AS$154,36,0)</f>
        <v>27</v>
      </c>
      <c r="G148" s="243">
        <f t="shared" si="56"/>
        <v>2943000</v>
      </c>
      <c r="H148" s="108">
        <f>(VLOOKUP(B148,'CC - 07'!$B$93:$AS$154,37,0)+VLOOKUP(B148,'CC - 07'!$B$93:$AS$154,38,0))</f>
        <v>0</v>
      </c>
      <c r="I148" s="243">
        <f t="shared" si="57"/>
        <v>0</v>
      </c>
      <c r="J148" s="109">
        <f t="shared" si="66"/>
        <v>27</v>
      </c>
      <c r="K148" s="47">
        <f t="shared" si="67"/>
        <v>2943000</v>
      </c>
      <c r="L148" s="103">
        <f t="shared" si="58"/>
        <v>405000</v>
      </c>
      <c r="M148" s="49">
        <f t="shared" si="59"/>
        <v>3348000</v>
      </c>
      <c r="N148" s="48">
        <f t="shared" si="60"/>
        <v>235440</v>
      </c>
      <c r="O148" s="48">
        <f t="shared" si="61"/>
        <v>44145</v>
      </c>
      <c r="P148" s="48">
        <f t="shared" si="62"/>
        <v>29430</v>
      </c>
      <c r="Q148" s="47">
        <f t="shared" si="63"/>
        <v>3038985</v>
      </c>
      <c r="R148" s="47">
        <f t="shared" si="64"/>
        <v>0</v>
      </c>
      <c r="S148" s="55">
        <f t="shared" si="68"/>
        <v>3038985</v>
      </c>
      <c r="T148" s="47"/>
      <c r="U148" s="123"/>
      <c r="V148" s="45"/>
      <c r="W148" s="34"/>
      <c r="X148" s="5"/>
      <c r="Y148" s="5"/>
      <c r="Z148" s="5"/>
      <c r="AA148" s="4"/>
      <c r="AB148" s="4"/>
      <c r="AC148" s="4"/>
      <c r="AD148" s="4"/>
      <c r="AE148" s="4"/>
    </row>
    <row r="149" spans="1:31" s="44" customFormat="1" ht="23.25" customHeight="1">
      <c r="A149" s="46">
        <f t="shared" si="65"/>
        <v>24</v>
      </c>
      <c r="B149" s="163" t="s">
        <v>129</v>
      </c>
      <c r="C149" s="102" t="str">
        <f t="shared" si="53"/>
        <v>Sơn Pép</v>
      </c>
      <c r="D149" s="135" t="str">
        <f t="shared" si="54"/>
        <v>Công nhân</v>
      </c>
      <c r="E149" s="103">
        <f t="shared" si="55"/>
        <v>2943000</v>
      </c>
      <c r="F149" s="108">
        <f>VLOOKUP(B149,'CC - 07'!$B$93:$AS$154,36,0)</f>
        <v>27</v>
      </c>
      <c r="G149" s="243">
        <f t="shared" si="56"/>
        <v>2943000</v>
      </c>
      <c r="H149" s="108">
        <f>(VLOOKUP(B149,'CC - 07'!$B$93:$AS$154,37,0)+VLOOKUP(B149,'CC - 07'!$B$93:$AS$154,38,0))</f>
        <v>0</v>
      </c>
      <c r="I149" s="243">
        <f t="shared" si="57"/>
        <v>0</v>
      </c>
      <c r="J149" s="109">
        <f t="shared" si="66"/>
        <v>27</v>
      </c>
      <c r="K149" s="47">
        <f t="shared" si="67"/>
        <v>2943000</v>
      </c>
      <c r="L149" s="103">
        <f t="shared" si="58"/>
        <v>405000</v>
      </c>
      <c r="M149" s="49">
        <f t="shared" si="59"/>
        <v>3348000</v>
      </c>
      <c r="N149" s="48">
        <f t="shared" si="60"/>
        <v>235440</v>
      </c>
      <c r="O149" s="48">
        <f t="shared" si="61"/>
        <v>44145</v>
      </c>
      <c r="P149" s="48">
        <f t="shared" si="62"/>
        <v>29430</v>
      </c>
      <c r="Q149" s="47">
        <f t="shared" si="63"/>
        <v>3038985</v>
      </c>
      <c r="R149" s="47">
        <f t="shared" si="64"/>
        <v>0</v>
      </c>
      <c r="S149" s="55">
        <f t="shared" si="68"/>
        <v>3038985</v>
      </c>
      <c r="T149" s="47"/>
      <c r="U149" s="123"/>
      <c r="V149" s="45"/>
      <c r="W149" s="34"/>
      <c r="X149" s="5"/>
      <c r="Y149" s="5"/>
      <c r="Z149" s="5"/>
      <c r="AA149" s="4"/>
      <c r="AB149" s="4"/>
      <c r="AC149" s="4"/>
      <c r="AD149" s="4"/>
      <c r="AE149" s="4"/>
    </row>
    <row r="150" spans="1:31" s="44" customFormat="1" ht="23.25" customHeight="1">
      <c r="A150" s="46">
        <f t="shared" si="65"/>
        <v>25</v>
      </c>
      <c r="B150" s="163" t="s">
        <v>131</v>
      </c>
      <c r="C150" s="102" t="str">
        <f t="shared" si="53"/>
        <v>Sơn Lét</v>
      </c>
      <c r="D150" s="135" t="str">
        <f t="shared" si="54"/>
        <v>Công nhân</v>
      </c>
      <c r="E150" s="103">
        <f t="shared" si="55"/>
        <v>2943000</v>
      </c>
      <c r="F150" s="108">
        <f>VLOOKUP(B150,'CC - 07'!$B$93:$AS$154,36,0)</f>
        <v>27</v>
      </c>
      <c r="G150" s="243">
        <f t="shared" si="56"/>
        <v>2943000</v>
      </c>
      <c r="H150" s="108">
        <f>(VLOOKUP(B150,'CC - 07'!$B$93:$AS$154,37,0)+VLOOKUP(B150,'CC - 07'!$B$93:$AS$154,38,0))</f>
        <v>0</v>
      </c>
      <c r="I150" s="243">
        <f t="shared" si="57"/>
        <v>0</v>
      </c>
      <c r="J150" s="109">
        <f t="shared" si="66"/>
        <v>27</v>
      </c>
      <c r="K150" s="47">
        <f t="shared" si="67"/>
        <v>2943000</v>
      </c>
      <c r="L150" s="103">
        <f t="shared" si="58"/>
        <v>405000</v>
      </c>
      <c r="M150" s="49">
        <f t="shared" si="59"/>
        <v>3348000</v>
      </c>
      <c r="N150" s="48">
        <f t="shared" si="60"/>
        <v>235440</v>
      </c>
      <c r="O150" s="48">
        <f t="shared" si="61"/>
        <v>44145</v>
      </c>
      <c r="P150" s="48">
        <f t="shared" si="62"/>
        <v>29430</v>
      </c>
      <c r="Q150" s="47">
        <f t="shared" si="63"/>
        <v>3038985</v>
      </c>
      <c r="R150" s="47">
        <f t="shared" si="64"/>
        <v>0</v>
      </c>
      <c r="S150" s="55">
        <f t="shared" si="68"/>
        <v>3038985</v>
      </c>
      <c r="T150" s="47"/>
      <c r="U150" s="123"/>
      <c r="V150" s="45"/>
      <c r="W150" s="34"/>
      <c r="X150" s="5"/>
      <c r="Y150" s="5"/>
      <c r="Z150" s="5"/>
      <c r="AA150" s="4"/>
      <c r="AB150" s="4"/>
      <c r="AC150" s="4"/>
      <c r="AD150" s="4"/>
      <c r="AE150" s="4"/>
    </row>
    <row r="151" spans="1:31" s="44" customFormat="1" ht="23.25" customHeight="1">
      <c r="A151" s="46">
        <f t="shared" si="65"/>
        <v>26</v>
      </c>
      <c r="B151" s="163" t="s">
        <v>132</v>
      </c>
      <c r="C151" s="102" t="str">
        <f t="shared" si="53"/>
        <v>Trần Nhiên</v>
      </c>
      <c r="D151" s="135" t="str">
        <f t="shared" si="54"/>
        <v>Công nhân</v>
      </c>
      <c r="E151" s="103">
        <f t="shared" si="55"/>
        <v>2943000</v>
      </c>
      <c r="F151" s="108">
        <f>VLOOKUP(B151,'CC - 07'!$B$93:$AS$154,36,0)</f>
        <v>27</v>
      </c>
      <c r="G151" s="243">
        <f t="shared" si="56"/>
        <v>2943000</v>
      </c>
      <c r="H151" s="108">
        <f>(VLOOKUP(B151,'CC - 07'!$B$93:$AS$154,37,0)+VLOOKUP(B151,'CC - 07'!$B$93:$AS$154,38,0))</f>
        <v>0</v>
      </c>
      <c r="I151" s="243">
        <f t="shared" si="57"/>
        <v>0</v>
      </c>
      <c r="J151" s="109">
        <f t="shared" si="66"/>
        <v>27</v>
      </c>
      <c r="K151" s="47">
        <f t="shared" si="67"/>
        <v>2943000</v>
      </c>
      <c r="L151" s="103">
        <f t="shared" si="58"/>
        <v>405000</v>
      </c>
      <c r="M151" s="49">
        <f t="shared" si="59"/>
        <v>3348000</v>
      </c>
      <c r="N151" s="48">
        <f t="shared" si="60"/>
        <v>235440</v>
      </c>
      <c r="O151" s="48">
        <f t="shared" si="61"/>
        <v>44145</v>
      </c>
      <c r="P151" s="48">
        <f t="shared" si="62"/>
        <v>29430</v>
      </c>
      <c r="Q151" s="47">
        <f t="shared" si="63"/>
        <v>3038985</v>
      </c>
      <c r="R151" s="47">
        <f t="shared" si="64"/>
        <v>0</v>
      </c>
      <c r="S151" s="55">
        <f t="shared" si="68"/>
        <v>3038985</v>
      </c>
      <c r="T151" s="47"/>
      <c r="U151" s="123"/>
      <c r="V151" s="45"/>
      <c r="W151" s="34"/>
      <c r="X151" s="5"/>
      <c r="Y151" s="5"/>
      <c r="Z151" s="5"/>
      <c r="AA151" s="4"/>
      <c r="AB151" s="4"/>
      <c r="AC151" s="4"/>
      <c r="AD151" s="4"/>
      <c r="AE151" s="4"/>
    </row>
    <row r="152" spans="1:31" s="44" customFormat="1" ht="23.25" customHeight="1">
      <c r="A152" s="46">
        <f t="shared" si="65"/>
        <v>27</v>
      </c>
      <c r="B152" s="163" t="s">
        <v>133</v>
      </c>
      <c r="C152" s="102" t="str">
        <f t="shared" si="53"/>
        <v>Thạch Giang</v>
      </c>
      <c r="D152" s="135" t="str">
        <f t="shared" si="54"/>
        <v>Công nhân</v>
      </c>
      <c r="E152" s="103">
        <f t="shared" si="55"/>
        <v>2943000</v>
      </c>
      <c r="F152" s="108">
        <f>VLOOKUP(B152,'CC - 07'!$B$93:$AS$154,36,0)</f>
        <v>27</v>
      </c>
      <c r="G152" s="243">
        <f t="shared" si="56"/>
        <v>2943000</v>
      </c>
      <c r="H152" s="108">
        <f>(VLOOKUP(B152,'CC - 07'!$B$93:$AS$154,37,0)+VLOOKUP(B152,'CC - 07'!$B$93:$AS$154,38,0))</f>
        <v>0</v>
      </c>
      <c r="I152" s="243">
        <f t="shared" si="57"/>
        <v>0</v>
      </c>
      <c r="J152" s="109">
        <f t="shared" si="66"/>
        <v>27</v>
      </c>
      <c r="K152" s="47">
        <f t="shared" si="67"/>
        <v>2943000</v>
      </c>
      <c r="L152" s="103">
        <f t="shared" si="58"/>
        <v>405000</v>
      </c>
      <c r="M152" s="49">
        <f t="shared" si="59"/>
        <v>3348000</v>
      </c>
      <c r="N152" s="48">
        <f t="shared" si="60"/>
        <v>235440</v>
      </c>
      <c r="O152" s="48">
        <f t="shared" si="61"/>
        <v>44145</v>
      </c>
      <c r="P152" s="48">
        <f t="shared" si="62"/>
        <v>29430</v>
      </c>
      <c r="Q152" s="47">
        <f t="shared" si="63"/>
        <v>3038985</v>
      </c>
      <c r="R152" s="47">
        <f t="shared" si="64"/>
        <v>0</v>
      </c>
      <c r="S152" s="55">
        <f t="shared" si="68"/>
        <v>3038985</v>
      </c>
      <c r="T152" s="47"/>
      <c r="U152" s="123"/>
      <c r="V152" s="45"/>
      <c r="W152" s="34"/>
      <c r="X152" s="5"/>
      <c r="Y152" s="5"/>
      <c r="Z152" s="5"/>
      <c r="AA152" s="4"/>
      <c r="AB152" s="4"/>
      <c r="AC152" s="4"/>
      <c r="AD152" s="4"/>
      <c r="AE152" s="4"/>
    </row>
    <row r="153" spans="1:31" s="44" customFormat="1" ht="23.25" customHeight="1">
      <c r="A153" s="46">
        <f t="shared" si="65"/>
        <v>28</v>
      </c>
      <c r="B153" s="163" t="s">
        <v>134</v>
      </c>
      <c r="C153" s="102" t="str">
        <f t="shared" si="53"/>
        <v>Thạch Quyền</v>
      </c>
      <c r="D153" s="135" t="str">
        <f t="shared" ref="D153" si="69">VLOOKUP(B153,DS,3,0)</f>
        <v>Công nhân</v>
      </c>
      <c r="E153" s="103">
        <f t="shared" ref="E153" si="70">VLOOKUP(B153,DS,4,0)</f>
        <v>2943000</v>
      </c>
      <c r="F153" s="108">
        <f>VLOOKUP(B153,'CC - 07'!$B$93:$AS$154,36,0)</f>
        <v>27</v>
      </c>
      <c r="G153" s="243">
        <f t="shared" ref="G153" si="71">ROUND(E153/$U$2*F153,0)</f>
        <v>2943000</v>
      </c>
      <c r="H153" s="108">
        <f>(VLOOKUP(B153,'CC - 07'!$B$93:$AS$154,37,0)+VLOOKUP(B153,'CC - 07'!$B$93:$AS$154,38,0))</f>
        <v>0</v>
      </c>
      <c r="I153" s="243">
        <f t="shared" ref="I153" si="72">ROUND(E153/$U$2*H153,0)</f>
        <v>0</v>
      </c>
      <c r="J153" s="109">
        <f t="shared" ref="J153" si="73">F153+H153</f>
        <v>27</v>
      </c>
      <c r="K153" s="47">
        <f t="shared" si="67"/>
        <v>2943000</v>
      </c>
      <c r="L153" s="103">
        <f t="shared" si="58"/>
        <v>405000</v>
      </c>
      <c r="M153" s="49">
        <f t="shared" ref="M153" si="74">K153+L153</f>
        <v>3348000</v>
      </c>
      <c r="N153" s="48">
        <f t="shared" si="60"/>
        <v>235440</v>
      </c>
      <c r="O153" s="48">
        <f t="shared" si="61"/>
        <v>44145</v>
      </c>
      <c r="P153" s="48">
        <f t="shared" si="62"/>
        <v>29430</v>
      </c>
      <c r="Q153" s="47">
        <f t="shared" ref="Q153" si="75">M153-SUM(N153:P153)</f>
        <v>3038985</v>
      </c>
      <c r="R153" s="47">
        <f t="shared" ref="R153" si="76">VLOOKUP(B153,DS,23,0)</f>
        <v>0</v>
      </c>
      <c r="S153" s="55">
        <f t="shared" ref="S153" si="77">Q153-R153</f>
        <v>3038985</v>
      </c>
      <c r="T153" s="47"/>
      <c r="U153" s="123"/>
      <c r="V153" s="45"/>
      <c r="W153" s="34"/>
      <c r="X153" s="5"/>
      <c r="Y153" s="5"/>
      <c r="Z153" s="5"/>
      <c r="AA153" s="4"/>
      <c r="AB153" s="4"/>
      <c r="AC153" s="4"/>
      <c r="AD153" s="4"/>
      <c r="AE153" s="4"/>
    </row>
    <row r="154" spans="1:31" s="44" customFormat="1" ht="23.25" customHeight="1">
      <c r="A154" s="46">
        <f t="shared" si="65"/>
        <v>29</v>
      </c>
      <c r="B154" s="163" t="s">
        <v>135</v>
      </c>
      <c r="C154" s="102" t="str">
        <f t="shared" si="53"/>
        <v>Lâm Lin</v>
      </c>
      <c r="D154" s="135" t="str">
        <f t="shared" ref="D154:D155" si="78">VLOOKUP(B154,DS,3,0)</f>
        <v>Công nhân</v>
      </c>
      <c r="E154" s="103">
        <f t="shared" ref="E154:E155" si="79">VLOOKUP(B154,DS,4,0)</f>
        <v>2943000</v>
      </c>
      <c r="F154" s="108">
        <f>VLOOKUP(B154,'CC - 07'!$B$93:$AS$154,36,0)</f>
        <v>27</v>
      </c>
      <c r="G154" s="243">
        <f t="shared" ref="G154:G155" si="80">ROUND(E154/$U$2*F154,0)</f>
        <v>2943000</v>
      </c>
      <c r="H154" s="108">
        <f>(VLOOKUP(B154,'CC - 07'!$B$93:$AS$154,37,0)+VLOOKUP(B154,'CC - 07'!$B$93:$AS$154,38,0))</f>
        <v>0</v>
      </c>
      <c r="I154" s="243">
        <f t="shared" ref="I154:I155" si="81">ROUND(E154/$U$2*H154,0)</f>
        <v>0</v>
      </c>
      <c r="J154" s="109">
        <f t="shared" ref="J154:J155" si="82">F154+H154</f>
        <v>27</v>
      </c>
      <c r="K154" s="47">
        <f t="shared" si="67"/>
        <v>2943000</v>
      </c>
      <c r="L154" s="103">
        <f t="shared" si="58"/>
        <v>405000</v>
      </c>
      <c r="M154" s="49">
        <f t="shared" ref="M154:M155" si="83">K154+L154</f>
        <v>3348000</v>
      </c>
      <c r="N154" s="48">
        <f t="shared" si="60"/>
        <v>235440</v>
      </c>
      <c r="O154" s="48">
        <f t="shared" si="61"/>
        <v>44145</v>
      </c>
      <c r="P154" s="48">
        <f t="shared" si="62"/>
        <v>29430</v>
      </c>
      <c r="Q154" s="47">
        <f t="shared" ref="Q154:Q155" si="84">M154-SUM(N154:P154)</f>
        <v>3038985</v>
      </c>
      <c r="R154" s="47">
        <f t="shared" ref="R154:R155" si="85">VLOOKUP(B154,DS,23,0)</f>
        <v>0</v>
      </c>
      <c r="S154" s="55">
        <f t="shared" ref="S154:S155" si="86">Q154-R154</f>
        <v>3038985</v>
      </c>
      <c r="T154" s="47"/>
      <c r="U154" s="123"/>
      <c r="V154" s="45"/>
      <c r="W154" s="34"/>
      <c r="X154" s="5"/>
      <c r="Y154" s="5"/>
      <c r="Z154" s="5"/>
      <c r="AA154" s="4"/>
      <c r="AB154" s="4"/>
      <c r="AC154" s="4"/>
      <c r="AD154" s="4"/>
      <c r="AE154" s="4"/>
    </row>
    <row r="155" spans="1:31" s="44" customFormat="1" ht="23.25" customHeight="1">
      <c r="A155" s="46">
        <f t="shared" si="65"/>
        <v>30</v>
      </c>
      <c r="B155" s="163" t="s">
        <v>136</v>
      </c>
      <c r="C155" s="102" t="str">
        <f t="shared" ref="C155" si="87">VLOOKUP(B155,DS,2,0)</f>
        <v>Lâm Chanh Đa Ra</v>
      </c>
      <c r="D155" s="135" t="str">
        <f t="shared" si="78"/>
        <v>Công nhân</v>
      </c>
      <c r="E155" s="103">
        <f t="shared" si="79"/>
        <v>2943000</v>
      </c>
      <c r="F155" s="108">
        <f>VLOOKUP(B155,'CC - 07'!$B$93:$AS$154,36,0)</f>
        <v>27</v>
      </c>
      <c r="G155" s="243">
        <f t="shared" si="80"/>
        <v>2943000</v>
      </c>
      <c r="H155" s="108">
        <f>(VLOOKUP(B155,'CC - 07'!$B$93:$AS$154,37,0)+VLOOKUP(B155,'CC - 07'!$B$93:$AS$154,38,0))</f>
        <v>0</v>
      </c>
      <c r="I155" s="243">
        <f t="shared" si="81"/>
        <v>0</v>
      </c>
      <c r="J155" s="109">
        <f t="shared" si="82"/>
        <v>27</v>
      </c>
      <c r="K155" s="47">
        <f t="shared" si="67"/>
        <v>2943000</v>
      </c>
      <c r="L155" s="103">
        <f t="shared" si="58"/>
        <v>405000</v>
      </c>
      <c r="M155" s="49">
        <f t="shared" si="83"/>
        <v>3348000</v>
      </c>
      <c r="N155" s="48">
        <f t="shared" si="60"/>
        <v>235440</v>
      </c>
      <c r="O155" s="48">
        <f t="shared" si="61"/>
        <v>44145</v>
      </c>
      <c r="P155" s="48">
        <f t="shared" si="62"/>
        <v>29430</v>
      </c>
      <c r="Q155" s="47">
        <f t="shared" si="84"/>
        <v>3038985</v>
      </c>
      <c r="R155" s="47">
        <f t="shared" si="85"/>
        <v>0</v>
      </c>
      <c r="S155" s="55">
        <f t="shared" si="86"/>
        <v>3038985</v>
      </c>
      <c r="T155" s="47"/>
      <c r="U155" s="123"/>
      <c r="V155" s="45"/>
      <c r="W155" s="34"/>
      <c r="X155" s="5"/>
      <c r="Y155" s="5"/>
      <c r="Z155" s="5"/>
      <c r="AA155" s="4"/>
      <c r="AB155" s="4"/>
      <c r="AC155" s="4"/>
      <c r="AD155" s="4"/>
      <c r="AE155" s="4"/>
    </row>
    <row r="156" spans="1:31" s="44" customFormat="1" ht="21" customHeight="1">
      <c r="A156" s="50"/>
      <c r="B156" s="302"/>
      <c r="C156" s="51"/>
      <c r="D156" s="3"/>
      <c r="E156" s="52"/>
      <c r="F156" s="52"/>
      <c r="G156" s="52"/>
      <c r="H156" s="52"/>
      <c r="I156" s="52"/>
      <c r="J156" s="53"/>
      <c r="K156" s="52"/>
      <c r="L156" s="103"/>
      <c r="M156" s="54"/>
      <c r="N156" s="52"/>
      <c r="O156" s="52"/>
      <c r="P156" s="52"/>
      <c r="Q156" s="47">
        <f t="shared" si="63"/>
        <v>0</v>
      </c>
      <c r="R156" s="47"/>
      <c r="S156" s="55">
        <f>Q156-R156</f>
        <v>0</v>
      </c>
      <c r="T156" s="47"/>
      <c r="U156" s="123"/>
      <c r="V156" s="45"/>
      <c r="W156" s="45"/>
      <c r="X156" s="45"/>
      <c r="Y156" s="45"/>
      <c r="Z156" s="45"/>
    </row>
    <row r="157" spans="1:31" s="40" customFormat="1" ht="21" customHeight="1">
      <c r="A157" s="422" t="s">
        <v>26</v>
      </c>
      <c r="B157" s="423"/>
      <c r="C157" s="423"/>
      <c r="D157" s="423"/>
      <c r="E157" s="32">
        <f>SUM(E125:E156)</f>
        <v>91821000</v>
      </c>
      <c r="F157" s="32"/>
      <c r="G157" s="32">
        <f>SUM(G125:G156)</f>
        <v>91821000</v>
      </c>
      <c r="H157" s="32"/>
      <c r="I157" s="32">
        <f>SUM(I125:I156)</f>
        <v>0</v>
      </c>
      <c r="J157" s="32"/>
      <c r="K157" s="32">
        <f>SUM(K125:K156)</f>
        <v>91821000</v>
      </c>
      <c r="L157" s="32">
        <f>SUM(L125:L156)</f>
        <v>12555000</v>
      </c>
      <c r="M157" s="32">
        <f>SUM(M125:M156)</f>
        <v>104376000</v>
      </c>
      <c r="N157" s="32">
        <f>SUM(N125:N156)</f>
        <v>7345680</v>
      </c>
      <c r="O157" s="32">
        <f>SUM(O125:O156)</f>
        <v>1377315</v>
      </c>
      <c r="P157" s="32">
        <f>SUM(P125:P156)</f>
        <v>918210</v>
      </c>
      <c r="Q157" s="32">
        <f>SUM(Q125:Q156)</f>
        <v>94734795</v>
      </c>
      <c r="R157" s="32">
        <f>SUM(R125:R156)</f>
        <v>0</v>
      </c>
      <c r="S157" s="32">
        <f>SUM(S125:S156)</f>
        <v>94734795</v>
      </c>
      <c r="T157" s="32"/>
      <c r="U157" s="123"/>
      <c r="V157" s="41"/>
      <c r="W157" s="41"/>
      <c r="X157" s="41"/>
      <c r="Y157" s="41"/>
      <c r="Z157" s="41"/>
    </row>
    <row r="158" spans="1:31" ht="11.25" customHeight="1">
      <c r="A158" s="10"/>
      <c r="B158" s="38"/>
      <c r="C158" s="11"/>
      <c r="D158" s="136"/>
      <c r="E158" s="110"/>
      <c r="F158" s="11"/>
      <c r="G158" s="11"/>
      <c r="H158" s="11"/>
      <c r="I158" s="11"/>
      <c r="K158" s="11"/>
      <c r="L158" s="11"/>
      <c r="M158" s="121"/>
      <c r="N158" s="11"/>
      <c r="O158" s="11"/>
      <c r="P158" s="11"/>
      <c r="Q158" s="11"/>
      <c r="R158" s="11"/>
      <c r="S158" s="11"/>
      <c r="T158" s="11"/>
      <c r="U158" s="123"/>
    </row>
    <row r="159" spans="1:31" s="44" customFormat="1" ht="11.25" customHeight="1">
      <c r="A159" s="91"/>
      <c r="B159" s="155"/>
      <c r="C159" s="91"/>
      <c r="D159" s="155"/>
      <c r="E159" s="156"/>
      <c r="F159" s="91"/>
      <c r="G159" s="91"/>
      <c r="H159" s="91"/>
      <c r="I159" s="91"/>
      <c r="J159" s="157"/>
      <c r="K159" s="156"/>
      <c r="L159" s="91"/>
      <c r="M159" s="91"/>
      <c r="N159" s="91"/>
      <c r="O159" s="91"/>
      <c r="P159" s="91"/>
      <c r="Q159" s="91"/>
      <c r="R159" s="91"/>
      <c r="S159" s="127" t="str">
        <f>$S$16</f>
        <v>Long An, ngày  31   tháng   07   năm 2015</v>
      </c>
      <c r="T159" s="91"/>
      <c r="U159" s="158"/>
      <c r="V159" s="45"/>
      <c r="W159" s="45"/>
      <c r="X159" s="45"/>
      <c r="Y159" s="45"/>
      <c r="Z159" s="45"/>
    </row>
    <row r="160" spans="1:31" s="44" customFormat="1" ht="14.25" customHeight="1">
      <c r="A160" s="35"/>
      <c r="B160" s="158"/>
      <c r="C160" s="35" t="s">
        <v>63</v>
      </c>
      <c r="D160" s="159"/>
      <c r="E160" s="92"/>
      <c r="F160" s="158"/>
      <c r="G160" s="92"/>
      <c r="H160" s="92"/>
      <c r="I160" s="92"/>
      <c r="J160" s="160"/>
      <c r="K160" s="45"/>
      <c r="L160" s="303"/>
      <c r="M160" s="288"/>
      <c r="N160" s="26"/>
      <c r="O160" s="26"/>
      <c r="P160" s="26"/>
      <c r="Q160" s="26"/>
      <c r="S160" s="26" t="s">
        <v>23</v>
      </c>
      <c r="T160" s="158"/>
      <c r="U160" s="158"/>
      <c r="V160" s="45"/>
      <c r="W160" s="45"/>
      <c r="X160" s="45"/>
      <c r="Y160" s="45"/>
      <c r="Z160" s="45"/>
    </row>
    <row r="161" spans="1:21" ht="12">
      <c r="A161" s="10"/>
      <c r="B161" s="38"/>
      <c r="C161" s="20"/>
      <c r="E161" s="17"/>
      <c r="F161" s="16"/>
      <c r="G161" s="17"/>
      <c r="H161" s="17"/>
      <c r="I161" s="17"/>
      <c r="K161" s="8"/>
      <c r="L161" s="20"/>
      <c r="M161" s="6"/>
      <c r="N161" s="15"/>
      <c r="O161" s="15"/>
      <c r="P161" s="15"/>
      <c r="Q161" s="15"/>
      <c r="S161" s="15"/>
      <c r="T161" s="16"/>
      <c r="U161" s="123"/>
    </row>
    <row r="162" spans="1:21">
      <c r="M162" s="6"/>
    </row>
    <row r="163" spans="1:21">
      <c r="M163" s="6"/>
    </row>
    <row r="164" spans="1:21">
      <c r="M164" s="6"/>
    </row>
    <row r="165" spans="1:21">
      <c r="M165" s="6"/>
    </row>
    <row r="166" spans="1:21">
      <c r="M166" s="6"/>
    </row>
    <row r="167" spans="1:21">
      <c r="M167" s="6"/>
    </row>
    <row r="168" spans="1:21">
      <c r="M168" s="6"/>
    </row>
    <row r="169" spans="1:21">
      <c r="M169" s="6"/>
    </row>
    <row r="170" spans="1:21">
      <c r="M170" s="6"/>
    </row>
    <row r="171" spans="1:21">
      <c r="M171" s="6"/>
    </row>
    <row r="172" spans="1:21">
      <c r="M172" s="6"/>
    </row>
    <row r="173" spans="1:21">
      <c r="M173" s="6"/>
    </row>
    <row r="174" spans="1:21">
      <c r="M174" s="6"/>
    </row>
    <row r="175" spans="1:21">
      <c r="M175" s="6"/>
    </row>
    <row r="176" spans="1:2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sheetData>
  <protectedRanges>
    <protectedRange password="CC78" sqref="V13:IK14 A21 L13 C6:D8 B17:C17 V6:W9 A13:A18 B13:B16 B18 J13:J14 A20:B20 V21:IK21 Q6:T8 V23:IK53 L14:T14 E21:K21 E6:I7 D14:I14 A80:A115 N6:P7 L6 F80:IK109 L64 L17 J7:K8 L8 L62 M21:T21 A23:A56 W54:IK56 V54:V62 F110:T115 W110:IK115 U110:V121 A162:IK65550 C23:T56 C80:E115 W10:W12 AF6:IK12 A10:B12 Q10:S13 K10:K14 B21:B115" name="Range1"/>
    <protectedRange password="CC78" sqref="F8:H8 H64 H123" name="Range1_4"/>
    <protectedRange password="CC78" sqref="V17:IK18 S17:T18 N17:Q18 E17:I18" name="Range1_1_1"/>
    <protectedRange password="CC78" sqref="Q22 C22 N22 V22:IK22 L22 T22 E22:I22" name="Range1_3_1"/>
    <protectedRange password="CC78" sqref="U1 V4:V5 W1:IK5 Q5:T5 N2:S4 T4:U4 B2:M5 B1:C1 U5:U62 X6:AE12" name="Range1_2"/>
    <protectedRange password="CC78" sqref="V10:V12" name="Range1_1"/>
    <protectedRange password="CC78" sqref="S22" name="Range1_3_1_1"/>
    <protectedRange password="CC78" sqref="A1:A4" name="Range1_2_1_1"/>
    <protectedRange password="CC78" sqref="V1:V3" name="Range1_2_1"/>
    <protectedRange password="CC78" sqref="I8" name="Range1_4_1"/>
    <protectedRange password="CC78" sqref="U2:U3" name="Range1_2_2_1"/>
    <protectedRange password="CC78" sqref="V74:IK75 L74 C62:D64 B78:C78 V63:W65 A74:A79 B74:B77 B79 N62:P63 Q62:T64 L75:T75 E62:I63 D75:J75 J74 W66:W73 J63:K64 L78 N74:S74 W62 AF62:IK73 Q66:S73 K66:K75 A66:B73" name="Range1_3"/>
    <protectedRange password="CC78" sqref="F64:G64" name="Range1_4_2"/>
    <protectedRange password="CC78" sqref="V78:IK79 N78:Q79 S78:T79 E78:I79" name="Range1_1_1_1"/>
    <protectedRange password="CC78" sqref="R58:S60 W57:IK61 N61:T61 N57:Q60 T60 B57:M61 X62:AE73 U63:U79" name="Range1_2_2"/>
    <protectedRange password="CC78" sqref="V66:V73" name="Range1_1_2"/>
    <protectedRange password="CC78" sqref="A57:A60 A116:A119" name="Range1_2_1_1_1"/>
    <protectedRange password="CC78" sqref="I64" name="Range1_4_1_1"/>
    <protectedRange password="CC78" sqref="V156:IK157 C121:D123 B160:C160 V122:W124 A156:A161 B156:B159 B161 J156:J157 Q121:T123 N121:P122 E121:I122 AF121:IK155 D157:I157 J122:K123 L160 L157:T157 N156:P156 W121 A125:B155 Q125:S156 W125:W155 K125:K157" name="Range1_5"/>
    <protectedRange password="CC78" sqref="F123:G123" name="Range1_4_3"/>
    <protectedRange password="CC78" sqref="V160:IK161 N160:Q161 S160:T161 E160:I161" name="Range1_1_1_2"/>
    <protectedRange password="CC78" sqref="R117:S119 Q116:Q119 W116:IK120 Q120:T120 T119 B116:P120 U122:U161 X121:AE155" name="Range1_2_3"/>
    <protectedRange password="CC78" sqref="V125:V155" name="Range1_1_3"/>
    <protectedRange password="CC78" sqref="I123" name="Range1_4_1_2"/>
    <protectedRange password="CC78" sqref="L123 L121" name="Range1_3_2"/>
    <protectedRange password="CC78" sqref="D1:Q1" name="Range1_2_4"/>
    <protectedRange password="CC78" sqref="N5:P5" name="Range1_2_5"/>
  </protectedRanges>
  <autoFilter ref="A8:AE10"/>
  <mergeCells count="69">
    <mergeCell ref="M121:M123"/>
    <mergeCell ref="N121:P121"/>
    <mergeCell ref="Q121:Q123"/>
    <mergeCell ref="A157:D157"/>
    <mergeCell ref="F122:G122"/>
    <mergeCell ref="H122:I122"/>
    <mergeCell ref="J122:J123"/>
    <mergeCell ref="K122:K123"/>
    <mergeCell ref="R121:R123"/>
    <mergeCell ref="S121:S123"/>
    <mergeCell ref="T121:T123"/>
    <mergeCell ref="P122:P123"/>
    <mergeCell ref="A75:D75"/>
    <mergeCell ref="D116:Q116"/>
    <mergeCell ref="R116:T116"/>
    <mergeCell ref="A121:A123"/>
    <mergeCell ref="B121:B123"/>
    <mergeCell ref="C121:C123"/>
    <mergeCell ref="D121:D123"/>
    <mergeCell ref="E121:E123"/>
    <mergeCell ref="F121:K121"/>
    <mergeCell ref="L121:L123"/>
    <mergeCell ref="N122:N123"/>
    <mergeCell ref="O122:O123"/>
    <mergeCell ref="S62:S64"/>
    <mergeCell ref="T62:T64"/>
    <mergeCell ref="F63:G63"/>
    <mergeCell ref="H63:I63"/>
    <mergeCell ref="J63:J64"/>
    <mergeCell ref="K63:K64"/>
    <mergeCell ref="N63:N64"/>
    <mergeCell ref="O63:O64"/>
    <mergeCell ref="P63:P64"/>
    <mergeCell ref="F62:K62"/>
    <mergeCell ref="L62:L64"/>
    <mergeCell ref="M62:M64"/>
    <mergeCell ref="N62:P62"/>
    <mergeCell ref="Q62:Q64"/>
    <mergeCell ref="R62:R64"/>
    <mergeCell ref="O7:O8"/>
    <mergeCell ref="P7:P8"/>
    <mergeCell ref="A14:D14"/>
    <mergeCell ref="D57:Q57"/>
    <mergeCell ref="R57:T57"/>
    <mergeCell ref="F7:G7"/>
    <mergeCell ref="H7:I7"/>
    <mergeCell ref="J7:J8"/>
    <mergeCell ref="K7:K8"/>
    <mergeCell ref="A62:A64"/>
    <mergeCell ref="B62:B64"/>
    <mergeCell ref="C62:C64"/>
    <mergeCell ref="D62:D64"/>
    <mergeCell ref="E62:E64"/>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15.xml><?xml version="1.0" encoding="utf-8"?>
<worksheet xmlns="http://schemas.openxmlformats.org/spreadsheetml/2006/main" xmlns:r="http://schemas.openxmlformats.org/officeDocument/2006/relationships">
  <sheetPr codeName="Sheet4" enableFormatConditionsCalculation="0">
    <tabColor indexed="33"/>
    <pageSetUpPr fitToPage="1"/>
  </sheetPr>
  <dimension ref="A1:Z153"/>
  <sheetViews>
    <sheetView topLeftCell="A8" workbookViewId="0">
      <pane xSplit="6" ySplit="3" topLeftCell="J11" activePane="bottomRight" state="frozen"/>
      <selection activeCell="A8" sqref="A8"/>
      <selection pane="topRight" activeCell="G8" sqref="G8"/>
      <selection pane="bottomLeft" activeCell="A11" sqref="A11"/>
      <selection pane="bottomRight" activeCell="Q14" sqref="Q14"/>
    </sheetView>
  </sheetViews>
  <sheetFormatPr defaultRowHeight="12.75"/>
  <cols>
    <col min="1" max="1" width="5.5703125" style="2" customWidth="1"/>
    <col min="2" max="2" width="9.7109375" style="2" customWidth="1"/>
    <col min="3" max="3" width="25.140625" style="2" customWidth="1"/>
    <col min="4" max="4" width="9.28515625" style="2" customWidth="1"/>
    <col min="5" max="5" width="10.85546875" style="58" customWidth="1"/>
    <col min="6" max="8" width="9.7109375" style="37" hidden="1" customWidth="1"/>
    <col min="9" max="9" width="10.5703125" style="2" hidden="1" customWidth="1"/>
    <col min="10" max="22" width="10.5703125" style="2" customWidth="1"/>
    <col min="23" max="23" width="10.85546875" style="58" customWidth="1"/>
    <col min="24" max="24" width="13.28515625" style="58" customWidth="1"/>
    <col min="25" max="26" width="11.85546875" style="58" customWidth="1"/>
    <col min="27" max="16384" width="9.140625" style="2"/>
  </cols>
  <sheetData>
    <row r="1" spans="1:26" ht="15">
      <c r="A1" s="1" t="str">
        <f>[1]nguon!A1</f>
        <v>Công ty TNHH Hải sản An Lạc</v>
      </c>
    </row>
    <row r="2" spans="1:26" ht="15">
      <c r="A2" s="1" t="str">
        <f>[1]nguon!A2</f>
        <v>Địa chỉ: Lô A14, đường 4A, KCN Hải Sơn, Đức Hòa, Long An</v>
      </c>
    </row>
    <row r="3" spans="1:26" ht="15">
      <c r="A3" s="1" t="str">
        <f>[1]nguon!A3</f>
        <v>MST: 1100878093</v>
      </c>
    </row>
    <row r="4" spans="1:26">
      <c r="A4" s="128"/>
      <c r="B4" s="128"/>
    </row>
    <row r="5" spans="1:26" ht="23.25" customHeight="1">
      <c r="A5" s="366" t="s">
        <v>36</v>
      </c>
      <c r="B5" s="366"/>
      <c r="C5" s="366"/>
      <c r="D5" s="366"/>
      <c r="E5" s="366"/>
      <c r="F5" s="366"/>
      <c r="G5" s="366"/>
      <c r="H5" s="366"/>
      <c r="I5" s="366"/>
      <c r="J5" s="366"/>
      <c r="K5" s="366"/>
      <c r="L5" s="366"/>
      <c r="M5" s="366"/>
      <c r="N5" s="366"/>
      <c r="O5" s="366"/>
      <c r="P5" s="366"/>
      <c r="Q5" s="366"/>
      <c r="R5" s="366"/>
      <c r="S5" s="366"/>
      <c r="T5" s="366"/>
      <c r="U5" s="366"/>
      <c r="V5" s="366"/>
      <c r="W5" s="366"/>
      <c r="X5" s="366"/>
    </row>
    <row r="6" spans="1:26" ht="23.25" customHeight="1">
      <c r="A6" s="367" t="str">
        <f>"Tháng "&amp;'CC - 01'!C4&amp;" năm 2011"</f>
        <v>Tháng  năm 2011</v>
      </c>
      <c r="B6" s="367"/>
      <c r="C6" s="367"/>
      <c r="D6" s="367"/>
      <c r="E6" s="367"/>
      <c r="F6" s="367"/>
      <c r="G6" s="367"/>
      <c r="H6" s="367"/>
      <c r="I6" s="367"/>
      <c r="J6" s="367"/>
      <c r="K6" s="367"/>
      <c r="L6" s="367"/>
      <c r="M6" s="367"/>
      <c r="N6" s="367"/>
      <c r="O6" s="367"/>
      <c r="P6" s="367"/>
      <c r="Q6" s="367"/>
      <c r="R6" s="367"/>
      <c r="S6" s="367"/>
      <c r="T6" s="367"/>
      <c r="U6" s="367"/>
      <c r="V6" s="367"/>
      <c r="W6" s="367"/>
      <c r="X6" s="367"/>
    </row>
    <row r="7" spans="1:26" s="147" customFormat="1" ht="19.5" customHeight="1">
      <c r="A7" s="145"/>
      <c r="B7" s="145"/>
      <c r="C7" s="145"/>
      <c r="D7" s="145"/>
      <c r="E7" s="145"/>
      <c r="F7" s="145"/>
      <c r="G7" s="145"/>
      <c r="H7" s="145"/>
      <c r="I7" s="145"/>
      <c r="J7" s="145"/>
      <c r="K7" s="145"/>
      <c r="L7" s="145"/>
      <c r="M7" s="145"/>
      <c r="N7" s="145"/>
      <c r="O7" s="145"/>
      <c r="P7" s="145"/>
      <c r="Q7" s="145"/>
      <c r="R7" s="145"/>
      <c r="S7" s="145"/>
      <c r="T7" s="145"/>
      <c r="U7" s="145"/>
      <c r="V7" s="145"/>
      <c r="W7" s="145"/>
      <c r="X7" s="145"/>
      <c r="Y7" s="146"/>
      <c r="Z7" s="146"/>
    </row>
    <row r="8" spans="1:26" s="1" customFormat="1" ht="20.25" customHeight="1">
      <c r="A8" s="368" t="s">
        <v>20</v>
      </c>
      <c r="B8" s="368" t="s">
        <v>3</v>
      </c>
      <c r="C8" s="368" t="s">
        <v>1</v>
      </c>
      <c r="D8" s="368" t="s">
        <v>2</v>
      </c>
      <c r="E8" s="363" t="s">
        <v>58</v>
      </c>
      <c r="F8" s="370" t="s">
        <v>37</v>
      </c>
      <c r="G8" s="370"/>
      <c r="H8" s="371"/>
      <c r="I8" s="364" t="s">
        <v>25</v>
      </c>
      <c r="J8" s="363" t="s">
        <v>34</v>
      </c>
      <c r="K8" s="363"/>
      <c r="L8" s="363"/>
      <c r="M8" s="363"/>
      <c r="N8" s="363"/>
      <c r="O8" s="363"/>
      <c r="P8" s="363"/>
      <c r="Q8" s="363"/>
      <c r="R8" s="363"/>
      <c r="S8" s="363"/>
      <c r="T8" s="363"/>
      <c r="U8" s="363"/>
      <c r="V8" s="364" t="s">
        <v>40</v>
      </c>
      <c r="W8" s="364" t="s">
        <v>24</v>
      </c>
      <c r="X8" s="364" t="s">
        <v>11</v>
      </c>
      <c r="Y8" s="126"/>
      <c r="Z8" s="126"/>
    </row>
    <row r="9" spans="1:26" s="1" customFormat="1" ht="20.25" customHeight="1">
      <c r="A9" s="369"/>
      <c r="B9" s="369"/>
      <c r="C9" s="369"/>
      <c r="D9" s="369"/>
      <c r="E9" s="363"/>
      <c r="F9" s="284" t="s">
        <v>59</v>
      </c>
      <c r="G9" s="284" t="s">
        <v>60</v>
      </c>
      <c r="H9" s="284" t="s">
        <v>39</v>
      </c>
      <c r="I9" s="365"/>
      <c r="J9" s="283" t="s">
        <v>142</v>
      </c>
      <c r="K9" s="283" t="s">
        <v>143</v>
      </c>
      <c r="L9" s="283" t="s">
        <v>144</v>
      </c>
      <c r="M9" s="283" t="s">
        <v>145</v>
      </c>
      <c r="N9" s="283" t="s">
        <v>146</v>
      </c>
      <c r="O9" s="283" t="s">
        <v>147</v>
      </c>
      <c r="P9" s="283" t="s">
        <v>148</v>
      </c>
      <c r="Q9" s="283" t="s">
        <v>149</v>
      </c>
      <c r="R9" s="283" t="s">
        <v>150</v>
      </c>
      <c r="S9" s="283" t="s">
        <v>151</v>
      </c>
      <c r="T9" s="283" t="s">
        <v>152</v>
      </c>
      <c r="U9" s="283" t="s">
        <v>153</v>
      </c>
      <c r="V9" s="365"/>
      <c r="W9" s="365"/>
      <c r="X9" s="365"/>
      <c r="Y9" s="126"/>
      <c r="Z9" s="126"/>
    </row>
    <row r="10" spans="1:26" ht="14.25" customHeight="1">
      <c r="A10" s="150">
        <v>1</v>
      </c>
      <c r="B10" s="150">
        <v>1</v>
      </c>
      <c r="C10" s="150">
        <v>2</v>
      </c>
      <c r="D10" s="150">
        <v>3</v>
      </c>
      <c r="E10" s="150">
        <v>4</v>
      </c>
      <c r="F10" s="150">
        <v>5</v>
      </c>
      <c r="G10" s="150">
        <v>6</v>
      </c>
      <c r="H10" s="150">
        <v>7</v>
      </c>
      <c r="I10" s="150">
        <v>8</v>
      </c>
      <c r="J10" s="150">
        <v>9</v>
      </c>
      <c r="K10" s="150">
        <v>10</v>
      </c>
      <c r="L10" s="150">
        <v>11</v>
      </c>
      <c r="M10" s="150">
        <v>12</v>
      </c>
      <c r="N10" s="150">
        <v>13</v>
      </c>
      <c r="O10" s="150">
        <v>14</v>
      </c>
      <c r="P10" s="150">
        <v>15</v>
      </c>
      <c r="Q10" s="150">
        <v>16</v>
      </c>
      <c r="R10" s="150">
        <v>17</v>
      </c>
      <c r="S10" s="150">
        <v>18</v>
      </c>
      <c r="T10" s="150">
        <v>19</v>
      </c>
      <c r="U10" s="150">
        <v>20</v>
      </c>
      <c r="V10" s="150">
        <v>21</v>
      </c>
      <c r="W10" s="150">
        <v>22</v>
      </c>
      <c r="X10" s="150">
        <v>23</v>
      </c>
    </row>
    <row r="11" spans="1:26" s="334" customFormat="1" ht="21.75" customHeight="1">
      <c r="A11" s="330">
        <f>ROW()-10</f>
        <v>1</v>
      </c>
      <c r="B11" s="330" t="s">
        <v>67</v>
      </c>
      <c r="C11" s="335" t="s">
        <v>72</v>
      </c>
      <c r="D11" s="330" t="s">
        <v>73</v>
      </c>
      <c r="E11" s="308">
        <v>4336000</v>
      </c>
      <c r="F11" s="308"/>
      <c r="G11" s="308">
        <v>390000</v>
      </c>
      <c r="H11" s="308"/>
      <c r="I11" s="308"/>
      <c r="J11" s="308" t="s">
        <v>76</v>
      </c>
      <c r="K11" s="308" t="s">
        <v>76</v>
      </c>
      <c r="L11" s="308" t="s">
        <v>76</v>
      </c>
      <c r="M11" s="308" t="s">
        <v>76</v>
      </c>
      <c r="N11" s="308" t="s">
        <v>76</v>
      </c>
      <c r="O11" s="308" t="s">
        <v>76</v>
      </c>
      <c r="P11" s="308" t="s">
        <v>76</v>
      </c>
      <c r="Q11" s="308" t="s">
        <v>76</v>
      </c>
      <c r="R11" s="308"/>
      <c r="S11" s="308"/>
      <c r="T11" s="308"/>
      <c r="U11" s="308"/>
      <c r="V11" s="308"/>
      <c r="W11" s="308"/>
      <c r="X11" s="308"/>
      <c r="Y11" s="332"/>
      <c r="Z11" s="333"/>
    </row>
    <row r="12" spans="1:26" s="334" customFormat="1" ht="21.75" customHeight="1">
      <c r="A12" s="330">
        <f t="shared" ref="A12:A62" si="0">ROW()-10</f>
        <v>2</v>
      </c>
      <c r="B12" s="330" t="s">
        <v>68</v>
      </c>
      <c r="C12" s="335" t="s">
        <v>74</v>
      </c>
      <c r="D12" s="330" t="s">
        <v>75</v>
      </c>
      <c r="E12" s="308">
        <v>4056000</v>
      </c>
      <c r="F12" s="308"/>
      <c r="G12" s="308">
        <v>390000</v>
      </c>
      <c r="H12" s="308"/>
      <c r="I12" s="308"/>
      <c r="J12" s="308" t="s">
        <v>76</v>
      </c>
      <c r="K12" s="308" t="s">
        <v>76</v>
      </c>
      <c r="L12" s="308" t="s">
        <v>76</v>
      </c>
      <c r="M12" s="308" t="s">
        <v>76</v>
      </c>
      <c r="N12" s="308" t="s">
        <v>76</v>
      </c>
      <c r="O12" s="308" t="s">
        <v>76</v>
      </c>
      <c r="P12" s="308" t="s">
        <v>76</v>
      </c>
      <c r="Q12" s="308" t="s">
        <v>76</v>
      </c>
      <c r="R12" s="308"/>
      <c r="S12" s="308"/>
      <c r="T12" s="308"/>
      <c r="U12" s="308"/>
      <c r="V12" s="308"/>
      <c r="W12" s="308"/>
      <c r="X12" s="308"/>
      <c r="Y12" s="332"/>
      <c r="Z12" s="333"/>
    </row>
    <row r="13" spans="1:26" s="334" customFormat="1" ht="21.75" customHeight="1">
      <c r="A13" s="330">
        <f t="shared" si="0"/>
        <v>3</v>
      </c>
      <c r="B13" s="330" t="s">
        <v>69</v>
      </c>
      <c r="C13" s="335" t="s">
        <v>77</v>
      </c>
      <c r="D13" s="330" t="s">
        <v>75</v>
      </c>
      <c r="E13" s="308">
        <v>4400000</v>
      </c>
      <c r="F13" s="308"/>
      <c r="G13" s="308">
        <v>390000</v>
      </c>
      <c r="H13" s="308"/>
      <c r="I13" s="308"/>
      <c r="J13" s="308" t="s">
        <v>76</v>
      </c>
      <c r="K13" s="308" t="s">
        <v>76</v>
      </c>
      <c r="L13" s="308" t="s">
        <v>76</v>
      </c>
      <c r="M13" s="308" t="s">
        <v>76</v>
      </c>
      <c r="N13" s="308" t="s">
        <v>76</v>
      </c>
      <c r="O13" s="308" t="s">
        <v>76</v>
      </c>
      <c r="P13" s="308"/>
      <c r="Q13" s="308"/>
      <c r="R13" s="308"/>
      <c r="S13" s="308"/>
      <c r="T13" s="308"/>
      <c r="U13" s="308"/>
      <c r="V13" s="308"/>
      <c r="W13" s="308"/>
      <c r="X13" s="308"/>
      <c r="Y13" s="332"/>
      <c r="Z13" s="333"/>
    </row>
    <row r="14" spans="1:26" s="334" customFormat="1" ht="21.75" customHeight="1">
      <c r="A14" s="330">
        <f t="shared" si="0"/>
        <v>4</v>
      </c>
      <c r="B14" s="330" t="s">
        <v>70</v>
      </c>
      <c r="C14" s="335" t="s">
        <v>178</v>
      </c>
      <c r="D14" s="330" t="s">
        <v>75</v>
      </c>
      <c r="E14" s="308">
        <v>4056000</v>
      </c>
      <c r="F14" s="308"/>
      <c r="G14" s="308">
        <v>390000</v>
      </c>
      <c r="H14" s="308"/>
      <c r="I14" s="308"/>
      <c r="J14" s="308" t="s">
        <v>76</v>
      </c>
      <c r="K14" s="308" t="s">
        <v>76</v>
      </c>
      <c r="L14" s="308" t="s">
        <v>76</v>
      </c>
      <c r="M14" s="308" t="s">
        <v>76</v>
      </c>
      <c r="N14" s="308" t="s">
        <v>76</v>
      </c>
      <c r="O14" s="308" t="s">
        <v>76</v>
      </c>
      <c r="P14" s="308" t="s">
        <v>76</v>
      </c>
      <c r="Q14" s="308"/>
      <c r="R14" s="308"/>
      <c r="S14" s="308"/>
      <c r="T14" s="308"/>
      <c r="U14" s="308"/>
      <c r="V14" s="308"/>
      <c r="W14" s="308"/>
      <c r="X14" s="308"/>
      <c r="Y14" s="332"/>
      <c r="Z14" s="333"/>
    </row>
    <row r="15" spans="1:26" s="334" customFormat="1" ht="21.75" customHeight="1">
      <c r="A15" s="330">
        <f t="shared" si="0"/>
        <v>5</v>
      </c>
      <c r="B15" s="330" t="s">
        <v>71</v>
      </c>
      <c r="C15" s="335" t="s">
        <v>192</v>
      </c>
      <c r="D15" s="330" t="s">
        <v>73</v>
      </c>
      <c r="E15" s="308">
        <v>3613000</v>
      </c>
      <c r="F15" s="308"/>
      <c r="G15" s="308">
        <v>390000</v>
      </c>
      <c r="H15" s="308"/>
      <c r="I15" s="308"/>
      <c r="J15" s="308" t="s">
        <v>76</v>
      </c>
      <c r="K15" s="308" t="s">
        <v>76</v>
      </c>
      <c r="L15" s="308"/>
      <c r="M15" s="308"/>
      <c r="N15" s="308"/>
      <c r="O15" s="308"/>
      <c r="P15" s="308"/>
      <c r="Q15" s="308"/>
      <c r="R15" s="308"/>
      <c r="S15" s="308"/>
      <c r="T15" s="308"/>
      <c r="U15" s="308"/>
      <c r="V15" s="308"/>
      <c r="W15" s="308"/>
      <c r="X15" s="308"/>
      <c r="Y15" s="332"/>
      <c r="Z15" s="333"/>
    </row>
    <row r="16" spans="1:26" s="340" customFormat="1" ht="21.75" customHeight="1">
      <c r="A16" s="331">
        <f t="shared" si="0"/>
        <v>6</v>
      </c>
      <c r="B16" s="331" t="s">
        <v>78</v>
      </c>
      <c r="C16" s="336" t="s">
        <v>79</v>
      </c>
      <c r="D16" s="331" t="s">
        <v>23</v>
      </c>
      <c r="E16" s="337">
        <v>10851000</v>
      </c>
      <c r="F16" s="337"/>
      <c r="G16" s="337">
        <v>390000</v>
      </c>
      <c r="H16" s="337"/>
      <c r="I16" s="337"/>
      <c r="J16" s="337" t="s">
        <v>76</v>
      </c>
      <c r="K16" s="337" t="s">
        <v>76</v>
      </c>
      <c r="L16" s="337" t="s">
        <v>76</v>
      </c>
      <c r="M16" s="337" t="s">
        <v>76</v>
      </c>
      <c r="N16" s="337" t="s">
        <v>76</v>
      </c>
      <c r="O16" s="337" t="s">
        <v>76</v>
      </c>
      <c r="P16" s="337" t="s">
        <v>76</v>
      </c>
      <c r="Q16" s="337" t="s">
        <v>76</v>
      </c>
      <c r="R16" s="337"/>
      <c r="S16" s="337"/>
      <c r="T16" s="337"/>
      <c r="U16" s="337"/>
      <c r="V16" s="337"/>
      <c r="W16" s="337"/>
      <c r="X16" s="337"/>
      <c r="Y16" s="338"/>
      <c r="Z16" s="339"/>
    </row>
    <row r="17" spans="1:26" s="340" customFormat="1" ht="21.75" customHeight="1">
      <c r="A17" s="331">
        <f t="shared" si="0"/>
        <v>7</v>
      </c>
      <c r="B17" s="331" t="s">
        <v>80</v>
      </c>
      <c r="C17" s="336" t="s">
        <v>83</v>
      </c>
      <c r="D17" s="331" t="s">
        <v>84</v>
      </c>
      <c r="E17" s="337">
        <v>4895000</v>
      </c>
      <c r="F17" s="337"/>
      <c r="G17" s="337">
        <v>390000</v>
      </c>
      <c r="H17" s="337"/>
      <c r="I17" s="337"/>
      <c r="J17" s="337" t="s">
        <v>76</v>
      </c>
      <c r="K17" s="337" t="s">
        <v>76</v>
      </c>
      <c r="L17" s="337" t="s">
        <v>76</v>
      </c>
      <c r="M17" s="337" t="s">
        <v>76</v>
      </c>
      <c r="N17" s="337" t="s">
        <v>76</v>
      </c>
      <c r="O17" s="337" t="s">
        <v>76</v>
      </c>
      <c r="P17" s="337" t="s">
        <v>76</v>
      </c>
      <c r="Q17" s="337" t="s">
        <v>76</v>
      </c>
      <c r="R17" s="337"/>
      <c r="S17" s="337"/>
      <c r="T17" s="337"/>
      <c r="U17" s="337"/>
      <c r="V17" s="337"/>
      <c r="W17" s="337"/>
      <c r="X17" s="337"/>
      <c r="Y17" s="338"/>
      <c r="Z17" s="339"/>
    </row>
    <row r="18" spans="1:26" s="340" customFormat="1" ht="21.75" customHeight="1">
      <c r="A18" s="331">
        <f t="shared" si="0"/>
        <v>8</v>
      </c>
      <c r="B18" s="331" t="s">
        <v>82</v>
      </c>
      <c r="C18" s="336" t="s">
        <v>86</v>
      </c>
      <c r="D18" s="331" t="s">
        <v>87</v>
      </c>
      <c r="E18" s="337">
        <v>4895000</v>
      </c>
      <c r="F18" s="337"/>
      <c r="G18" s="337">
        <v>390000</v>
      </c>
      <c r="H18" s="337"/>
      <c r="I18" s="337"/>
      <c r="J18" s="337" t="s">
        <v>76</v>
      </c>
      <c r="K18" s="337" t="s">
        <v>76</v>
      </c>
      <c r="L18" s="337" t="s">
        <v>76</v>
      </c>
      <c r="M18" s="337" t="s">
        <v>76</v>
      </c>
      <c r="N18" s="337" t="s">
        <v>76</v>
      </c>
      <c r="O18" s="337" t="s">
        <v>76</v>
      </c>
      <c r="P18" s="337" t="s">
        <v>76</v>
      </c>
      <c r="Q18" s="337" t="s">
        <v>76</v>
      </c>
      <c r="R18" s="337"/>
      <c r="S18" s="337"/>
      <c r="T18" s="337"/>
      <c r="U18" s="337"/>
      <c r="V18" s="337"/>
      <c r="W18" s="337"/>
      <c r="X18" s="337"/>
      <c r="Y18" s="338"/>
      <c r="Z18" s="339"/>
    </row>
    <row r="19" spans="1:26" s="340" customFormat="1" ht="21.75" customHeight="1">
      <c r="A19" s="331">
        <f t="shared" si="0"/>
        <v>9</v>
      </c>
      <c r="B19" s="331" t="s">
        <v>85</v>
      </c>
      <c r="C19" s="336" t="s">
        <v>90</v>
      </c>
      <c r="D19" s="331" t="s">
        <v>91</v>
      </c>
      <c r="E19" s="337">
        <v>4336000</v>
      </c>
      <c r="F19" s="337"/>
      <c r="G19" s="337">
        <v>390000</v>
      </c>
      <c r="H19" s="337"/>
      <c r="I19" s="337"/>
      <c r="J19" s="337" t="s">
        <v>76</v>
      </c>
      <c r="K19" s="337" t="s">
        <v>76</v>
      </c>
      <c r="L19" s="337" t="s">
        <v>76</v>
      </c>
      <c r="M19" s="337" t="s">
        <v>76</v>
      </c>
      <c r="N19" s="337" t="s">
        <v>76</v>
      </c>
      <c r="O19" s="337" t="s">
        <v>76</v>
      </c>
      <c r="P19" s="337" t="s">
        <v>76</v>
      </c>
      <c r="Q19" s="337" t="s">
        <v>76</v>
      </c>
      <c r="R19" s="337"/>
      <c r="S19" s="337"/>
      <c r="T19" s="337"/>
      <c r="U19" s="337"/>
      <c r="V19" s="337"/>
      <c r="W19" s="337"/>
      <c r="X19" s="337"/>
      <c r="Y19" s="338"/>
      <c r="Z19" s="339"/>
    </row>
    <row r="20" spans="1:26" s="340" customFormat="1" ht="21.75" customHeight="1">
      <c r="A20" s="331">
        <f t="shared" si="0"/>
        <v>10</v>
      </c>
      <c r="B20" s="331" t="s">
        <v>88</v>
      </c>
      <c r="C20" s="336" t="s">
        <v>93</v>
      </c>
      <c r="D20" s="331" t="s">
        <v>81</v>
      </c>
      <c r="E20" s="337">
        <v>3496000</v>
      </c>
      <c r="F20" s="337"/>
      <c r="G20" s="337">
        <v>390000</v>
      </c>
      <c r="H20" s="337"/>
      <c r="I20" s="337"/>
      <c r="J20" s="337" t="s">
        <v>76</v>
      </c>
      <c r="K20" s="337" t="s">
        <v>76</v>
      </c>
      <c r="L20" s="337" t="s">
        <v>76</v>
      </c>
      <c r="M20" s="337" t="s">
        <v>76</v>
      </c>
      <c r="N20" s="337" t="s">
        <v>76</v>
      </c>
      <c r="O20" s="337" t="s">
        <v>76</v>
      </c>
      <c r="P20" s="337" t="s">
        <v>76</v>
      </c>
      <c r="Q20" s="337" t="s">
        <v>76</v>
      </c>
      <c r="R20" s="337"/>
      <c r="S20" s="337"/>
      <c r="T20" s="337"/>
      <c r="U20" s="337"/>
      <c r="V20" s="337"/>
      <c r="W20" s="337"/>
      <c r="X20" s="337"/>
      <c r="Y20" s="338"/>
      <c r="Z20" s="339"/>
    </row>
    <row r="21" spans="1:26" s="340" customFormat="1" ht="21.75" customHeight="1">
      <c r="A21" s="331">
        <f t="shared" si="0"/>
        <v>11</v>
      </c>
      <c r="B21" s="331" t="s">
        <v>89</v>
      </c>
      <c r="C21" s="336" t="s">
        <v>194</v>
      </c>
      <c r="D21" s="341" t="s">
        <v>95</v>
      </c>
      <c r="E21" s="337">
        <v>4056000</v>
      </c>
      <c r="F21" s="337"/>
      <c r="G21" s="337">
        <v>390000</v>
      </c>
      <c r="H21" s="337"/>
      <c r="I21" s="337"/>
      <c r="J21" s="337" t="s">
        <v>76</v>
      </c>
      <c r="K21" s="337" t="s">
        <v>76</v>
      </c>
      <c r="L21" s="337" t="s">
        <v>76</v>
      </c>
      <c r="M21" s="337" t="s">
        <v>76</v>
      </c>
      <c r="N21" s="337" t="s">
        <v>76</v>
      </c>
      <c r="O21" s="337" t="s">
        <v>76</v>
      </c>
      <c r="P21" s="337" t="s">
        <v>76</v>
      </c>
      <c r="Q21" s="337" t="s">
        <v>76</v>
      </c>
      <c r="R21" s="337"/>
      <c r="S21" s="337"/>
      <c r="T21" s="337"/>
      <c r="U21" s="337"/>
      <c r="V21" s="337"/>
      <c r="W21" s="337"/>
      <c r="X21" s="337"/>
      <c r="Y21" s="338"/>
      <c r="Z21" s="339"/>
    </row>
    <row r="22" spans="1:26" s="340" customFormat="1" ht="21.75" customHeight="1">
      <c r="A22" s="331">
        <f t="shared" si="0"/>
        <v>12</v>
      </c>
      <c r="B22" s="331" t="s">
        <v>92</v>
      </c>
      <c r="C22" s="336" t="s">
        <v>197</v>
      </c>
      <c r="D22" s="331" t="s">
        <v>81</v>
      </c>
      <c r="E22" s="337">
        <v>3163000</v>
      </c>
      <c r="F22" s="337"/>
      <c r="G22" s="337">
        <v>390000</v>
      </c>
      <c r="H22" s="337"/>
      <c r="I22" s="337"/>
      <c r="J22" s="337" t="s">
        <v>76</v>
      </c>
      <c r="K22" s="337" t="s">
        <v>76</v>
      </c>
      <c r="L22" s="337" t="s">
        <v>76</v>
      </c>
      <c r="M22" s="337" t="s">
        <v>76</v>
      </c>
      <c r="N22" s="337" t="s">
        <v>76</v>
      </c>
      <c r="O22" s="337" t="s">
        <v>76</v>
      </c>
      <c r="P22" s="337" t="s">
        <v>76</v>
      </c>
      <c r="Q22" s="337" t="s">
        <v>76</v>
      </c>
      <c r="R22" s="337"/>
      <c r="S22" s="337"/>
      <c r="T22" s="337"/>
      <c r="U22" s="337"/>
      <c r="V22" s="337"/>
      <c r="W22" s="337"/>
      <c r="X22" s="337"/>
      <c r="Y22" s="338"/>
      <c r="Z22" s="339"/>
    </row>
    <row r="23" spans="1:26" s="340" customFormat="1" ht="21.75" customHeight="1">
      <c r="A23" s="331">
        <f t="shared" si="0"/>
        <v>13</v>
      </c>
      <c r="B23" s="331" t="s">
        <v>94</v>
      </c>
      <c r="C23" s="336" t="s">
        <v>201</v>
      </c>
      <c r="D23" s="331" t="s">
        <v>84</v>
      </c>
      <c r="E23" s="337">
        <v>4056000</v>
      </c>
      <c r="F23" s="337"/>
      <c r="G23" s="337">
        <v>390000</v>
      </c>
      <c r="H23" s="337"/>
      <c r="I23" s="337"/>
      <c r="J23" s="337"/>
      <c r="K23" s="337"/>
      <c r="L23" s="337"/>
      <c r="M23" s="337" t="s">
        <v>76</v>
      </c>
      <c r="N23" s="337"/>
      <c r="O23" s="337"/>
      <c r="P23" s="337"/>
      <c r="Q23" s="337"/>
      <c r="R23" s="337"/>
      <c r="S23" s="337"/>
      <c r="T23" s="337"/>
      <c r="U23" s="337"/>
      <c r="V23" s="337"/>
      <c r="W23" s="337"/>
      <c r="X23" s="337"/>
      <c r="Y23" s="338"/>
      <c r="Z23" s="339"/>
    </row>
    <row r="24" spans="1:26" s="340" customFormat="1" ht="21.75" customHeight="1">
      <c r="A24" s="331">
        <f t="shared" si="0"/>
        <v>14</v>
      </c>
      <c r="B24" s="331" t="s">
        <v>196</v>
      </c>
      <c r="C24" s="336" t="s">
        <v>202</v>
      </c>
      <c r="D24" s="331" t="s">
        <v>91</v>
      </c>
      <c r="E24" s="337">
        <v>4056000</v>
      </c>
      <c r="F24" s="337"/>
      <c r="G24" s="337">
        <v>390000</v>
      </c>
      <c r="H24" s="337"/>
      <c r="I24" s="337"/>
      <c r="J24" s="337"/>
      <c r="K24" s="337"/>
      <c r="L24" s="337"/>
      <c r="M24" s="337"/>
      <c r="N24" s="337"/>
      <c r="O24" s="337"/>
      <c r="P24" s="337" t="s">
        <v>76</v>
      </c>
      <c r="Q24" s="337" t="s">
        <v>76</v>
      </c>
      <c r="R24" s="337"/>
      <c r="S24" s="337"/>
      <c r="T24" s="337"/>
      <c r="U24" s="337"/>
      <c r="V24" s="337"/>
      <c r="W24" s="337"/>
      <c r="X24" s="337"/>
      <c r="Y24" s="338"/>
      <c r="Z24" s="339"/>
    </row>
    <row r="25" spans="1:26" s="349" customFormat="1" ht="21.75" customHeight="1">
      <c r="A25" s="343">
        <f t="shared" si="0"/>
        <v>15</v>
      </c>
      <c r="B25" s="344" t="s">
        <v>96</v>
      </c>
      <c r="C25" s="345" t="s">
        <v>156</v>
      </c>
      <c r="D25" s="343" t="s">
        <v>124</v>
      </c>
      <c r="E25" s="346">
        <v>3237000</v>
      </c>
      <c r="F25" s="346"/>
      <c r="G25" s="346">
        <v>390000</v>
      </c>
      <c r="H25" s="346"/>
      <c r="I25" s="346"/>
      <c r="J25" s="346" t="s">
        <v>76</v>
      </c>
      <c r="K25" s="346" t="s">
        <v>76</v>
      </c>
      <c r="L25" s="346" t="s">
        <v>76</v>
      </c>
      <c r="M25" s="346" t="s">
        <v>76</v>
      </c>
      <c r="N25" s="346" t="s">
        <v>76</v>
      </c>
      <c r="O25" s="346" t="s">
        <v>76</v>
      </c>
      <c r="P25" s="346" t="s">
        <v>76</v>
      </c>
      <c r="Q25" s="346" t="s">
        <v>76</v>
      </c>
      <c r="R25" s="346"/>
      <c r="S25" s="346"/>
      <c r="T25" s="346"/>
      <c r="U25" s="346"/>
      <c r="V25" s="346"/>
      <c r="W25" s="346"/>
      <c r="X25" s="346"/>
      <c r="Y25" s="347"/>
      <c r="Z25" s="348"/>
    </row>
    <row r="26" spans="1:26" s="349" customFormat="1" ht="21.75" customHeight="1">
      <c r="A26" s="343">
        <f t="shared" si="0"/>
        <v>16</v>
      </c>
      <c r="B26" s="344" t="s">
        <v>97</v>
      </c>
      <c r="C26" s="345" t="s">
        <v>157</v>
      </c>
      <c r="D26" s="343" t="s">
        <v>124</v>
      </c>
      <c r="E26" s="346">
        <v>2943000</v>
      </c>
      <c r="F26" s="346"/>
      <c r="G26" s="346">
        <v>390000</v>
      </c>
      <c r="H26" s="346"/>
      <c r="I26" s="346"/>
      <c r="J26" s="346" t="s">
        <v>76</v>
      </c>
      <c r="K26" s="346" t="s">
        <v>76</v>
      </c>
      <c r="L26" s="346" t="s">
        <v>76</v>
      </c>
      <c r="M26" s="346" t="s">
        <v>76</v>
      </c>
      <c r="N26" s="346" t="s">
        <v>76</v>
      </c>
      <c r="O26" s="346" t="s">
        <v>76</v>
      </c>
      <c r="P26" s="346" t="s">
        <v>76</v>
      </c>
      <c r="Q26" s="346" t="s">
        <v>76</v>
      </c>
      <c r="R26" s="346"/>
      <c r="S26" s="346"/>
      <c r="T26" s="346"/>
      <c r="U26" s="346"/>
      <c r="V26" s="346"/>
      <c r="W26" s="346"/>
      <c r="X26" s="346"/>
      <c r="Y26" s="347"/>
      <c r="Z26" s="348"/>
    </row>
    <row r="27" spans="1:26" s="349" customFormat="1" ht="21.75" customHeight="1">
      <c r="A27" s="343">
        <f t="shared" si="0"/>
        <v>17</v>
      </c>
      <c r="B27" s="344" t="s">
        <v>98</v>
      </c>
      <c r="C27" s="345" t="s">
        <v>158</v>
      </c>
      <c r="D27" s="343" t="s">
        <v>124</v>
      </c>
      <c r="E27" s="346">
        <v>2943000</v>
      </c>
      <c r="F27" s="346"/>
      <c r="G27" s="346">
        <v>390000</v>
      </c>
      <c r="H27" s="346"/>
      <c r="I27" s="346"/>
      <c r="J27" s="346" t="s">
        <v>76</v>
      </c>
      <c r="K27" s="346" t="s">
        <v>76</v>
      </c>
      <c r="L27" s="346" t="s">
        <v>76</v>
      </c>
      <c r="M27" s="346" t="s">
        <v>76</v>
      </c>
      <c r="N27" s="346" t="s">
        <v>76</v>
      </c>
      <c r="O27" s="346" t="s">
        <v>76</v>
      </c>
      <c r="P27" s="346" t="s">
        <v>76</v>
      </c>
      <c r="Q27" s="346" t="s">
        <v>76</v>
      </c>
      <c r="R27" s="346"/>
      <c r="S27" s="346"/>
      <c r="T27" s="346"/>
      <c r="U27" s="346"/>
      <c r="V27" s="346"/>
      <c r="W27" s="346"/>
      <c r="X27" s="346"/>
      <c r="Y27" s="347"/>
      <c r="Z27" s="348"/>
    </row>
    <row r="28" spans="1:26" s="349" customFormat="1" ht="21.75" customHeight="1">
      <c r="A28" s="343">
        <f t="shared" si="0"/>
        <v>18</v>
      </c>
      <c r="B28" s="344" t="s">
        <v>99</v>
      </c>
      <c r="C28" s="345" t="s">
        <v>159</v>
      </c>
      <c r="D28" s="343" t="s">
        <v>124</v>
      </c>
      <c r="E28" s="346">
        <v>2943000</v>
      </c>
      <c r="F28" s="346"/>
      <c r="G28" s="346">
        <v>390000</v>
      </c>
      <c r="H28" s="346"/>
      <c r="I28" s="346"/>
      <c r="J28" s="346" t="s">
        <v>76</v>
      </c>
      <c r="K28" s="346" t="s">
        <v>76</v>
      </c>
      <c r="L28" s="346" t="s">
        <v>76</v>
      </c>
      <c r="M28" s="346" t="s">
        <v>76</v>
      </c>
      <c r="N28" s="346" t="s">
        <v>76</v>
      </c>
      <c r="O28" s="346" t="s">
        <v>76</v>
      </c>
      <c r="P28" s="346" t="s">
        <v>76</v>
      </c>
      <c r="Q28" s="346" t="s">
        <v>76</v>
      </c>
      <c r="R28" s="346"/>
      <c r="S28" s="346"/>
      <c r="T28" s="346"/>
      <c r="U28" s="346"/>
      <c r="V28" s="346"/>
      <c r="W28" s="346"/>
      <c r="X28" s="346"/>
      <c r="Y28" s="347"/>
      <c r="Z28" s="348"/>
    </row>
    <row r="29" spans="1:26" s="349" customFormat="1" ht="21.75" customHeight="1">
      <c r="A29" s="343">
        <f t="shared" si="0"/>
        <v>19</v>
      </c>
      <c r="B29" s="344" t="s">
        <v>100</v>
      </c>
      <c r="C29" s="345" t="s">
        <v>160</v>
      </c>
      <c r="D29" s="343" t="s">
        <v>124</v>
      </c>
      <c r="E29" s="346">
        <v>2943000</v>
      </c>
      <c r="F29" s="346"/>
      <c r="G29" s="346">
        <v>390000</v>
      </c>
      <c r="H29" s="346"/>
      <c r="I29" s="346"/>
      <c r="J29" s="346" t="s">
        <v>76</v>
      </c>
      <c r="K29" s="346" t="s">
        <v>76</v>
      </c>
      <c r="L29" s="346" t="s">
        <v>76</v>
      </c>
      <c r="M29" s="346" t="s">
        <v>76</v>
      </c>
      <c r="N29" s="346" t="s">
        <v>76</v>
      </c>
      <c r="O29" s="346" t="s">
        <v>76</v>
      </c>
      <c r="P29" s="346" t="s">
        <v>76</v>
      </c>
      <c r="Q29" s="346" t="s">
        <v>76</v>
      </c>
      <c r="R29" s="346"/>
      <c r="S29" s="346"/>
      <c r="T29" s="346"/>
      <c r="U29" s="346"/>
      <c r="V29" s="346"/>
      <c r="W29" s="346"/>
      <c r="X29" s="346"/>
      <c r="Y29" s="347"/>
      <c r="Z29" s="348"/>
    </row>
    <row r="30" spans="1:26" s="349" customFormat="1" ht="21.75" customHeight="1">
      <c r="A30" s="343">
        <f t="shared" si="0"/>
        <v>20</v>
      </c>
      <c r="B30" s="344" t="s">
        <v>101</v>
      </c>
      <c r="C30" s="345" t="s">
        <v>161</v>
      </c>
      <c r="D30" s="343" t="s">
        <v>124</v>
      </c>
      <c r="E30" s="346">
        <v>2943000</v>
      </c>
      <c r="F30" s="346"/>
      <c r="G30" s="346">
        <v>390000</v>
      </c>
      <c r="H30" s="346"/>
      <c r="I30" s="346"/>
      <c r="J30" s="346" t="s">
        <v>76</v>
      </c>
      <c r="K30" s="346" t="s">
        <v>76</v>
      </c>
      <c r="L30" s="346" t="s">
        <v>76</v>
      </c>
      <c r="M30" s="346" t="s">
        <v>76</v>
      </c>
      <c r="N30" s="346" t="s">
        <v>76</v>
      </c>
      <c r="O30" s="346" t="s">
        <v>76</v>
      </c>
      <c r="P30" s="346" t="s">
        <v>76</v>
      </c>
      <c r="Q30" s="346"/>
      <c r="R30" s="346"/>
      <c r="S30" s="346"/>
      <c r="T30" s="346"/>
      <c r="U30" s="346"/>
      <c r="V30" s="346"/>
      <c r="W30" s="346"/>
      <c r="X30" s="346"/>
      <c r="Y30" s="347"/>
      <c r="Z30" s="348"/>
    </row>
    <row r="31" spans="1:26" s="349" customFormat="1" ht="21.75" customHeight="1">
      <c r="A31" s="343">
        <f t="shared" si="0"/>
        <v>21</v>
      </c>
      <c r="B31" s="344" t="s">
        <v>102</v>
      </c>
      <c r="C31" s="345" t="s">
        <v>162</v>
      </c>
      <c r="D31" s="343" t="s">
        <v>124</v>
      </c>
      <c r="E31" s="346">
        <v>2943000</v>
      </c>
      <c r="F31" s="346"/>
      <c r="G31" s="346">
        <v>390000</v>
      </c>
      <c r="H31" s="346"/>
      <c r="I31" s="346"/>
      <c r="J31" s="346" t="s">
        <v>76</v>
      </c>
      <c r="K31" s="346" t="s">
        <v>76</v>
      </c>
      <c r="L31" s="346" t="s">
        <v>76</v>
      </c>
      <c r="M31" s="346" t="s">
        <v>76</v>
      </c>
      <c r="N31" s="346" t="s">
        <v>76</v>
      </c>
      <c r="O31" s="346" t="s">
        <v>76</v>
      </c>
      <c r="P31" s="346" t="s">
        <v>76</v>
      </c>
      <c r="Q31" s="346" t="s">
        <v>76</v>
      </c>
      <c r="R31" s="346"/>
      <c r="S31" s="346"/>
      <c r="T31" s="346"/>
      <c r="U31" s="346"/>
      <c r="V31" s="346"/>
      <c r="W31" s="346"/>
      <c r="X31" s="346"/>
      <c r="Y31" s="347"/>
      <c r="Z31" s="348"/>
    </row>
    <row r="32" spans="1:26" s="349" customFormat="1" ht="21.75" customHeight="1">
      <c r="A32" s="343">
        <f t="shared" si="0"/>
        <v>22</v>
      </c>
      <c r="B32" s="344" t="s">
        <v>103</v>
      </c>
      <c r="C32" s="345" t="s">
        <v>163</v>
      </c>
      <c r="D32" s="343" t="s">
        <v>124</v>
      </c>
      <c r="E32" s="346">
        <v>2943000</v>
      </c>
      <c r="F32" s="346"/>
      <c r="G32" s="346">
        <v>390000</v>
      </c>
      <c r="H32" s="346"/>
      <c r="I32" s="346"/>
      <c r="J32" s="346" t="s">
        <v>76</v>
      </c>
      <c r="K32" s="346" t="s">
        <v>76</v>
      </c>
      <c r="L32" s="346" t="s">
        <v>76</v>
      </c>
      <c r="M32" s="346" t="s">
        <v>76</v>
      </c>
      <c r="N32" s="346" t="s">
        <v>76</v>
      </c>
      <c r="O32" s="346" t="s">
        <v>76</v>
      </c>
      <c r="P32" s="346" t="s">
        <v>76</v>
      </c>
      <c r="Q32" s="346" t="s">
        <v>76</v>
      </c>
      <c r="R32" s="346"/>
      <c r="S32" s="346"/>
      <c r="T32" s="346"/>
      <c r="U32" s="346"/>
      <c r="V32" s="346"/>
      <c r="W32" s="346"/>
      <c r="X32" s="346"/>
      <c r="Y32" s="347"/>
      <c r="Z32" s="348"/>
    </row>
    <row r="33" spans="1:26" s="349" customFormat="1" ht="21.75" customHeight="1">
      <c r="A33" s="343">
        <f t="shared" si="0"/>
        <v>23</v>
      </c>
      <c r="B33" s="344" t="s">
        <v>104</v>
      </c>
      <c r="C33" s="345" t="s">
        <v>164</v>
      </c>
      <c r="D33" s="343" t="s">
        <v>124</v>
      </c>
      <c r="E33" s="346">
        <v>2943000</v>
      </c>
      <c r="F33" s="346"/>
      <c r="G33" s="346">
        <v>390000</v>
      </c>
      <c r="H33" s="346"/>
      <c r="I33" s="346"/>
      <c r="J33" s="346" t="s">
        <v>76</v>
      </c>
      <c r="K33" s="346" t="s">
        <v>76</v>
      </c>
      <c r="L33" s="346" t="s">
        <v>76</v>
      </c>
      <c r="M33" s="346" t="s">
        <v>76</v>
      </c>
      <c r="N33" s="346" t="s">
        <v>76</v>
      </c>
      <c r="O33" s="346" t="s">
        <v>76</v>
      </c>
      <c r="P33" s="346" t="s">
        <v>76</v>
      </c>
      <c r="Q33" s="346" t="s">
        <v>76</v>
      </c>
      <c r="R33" s="346"/>
      <c r="S33" s="346"/>
      <c r="T33" s="346"/>
      <c r="U33" s="346"/>
      <c r="V33" s="346"/>
      <c r="W33" s="346"/>
      <c r="X33" s="346"/>
      <c r="Y33" s="347"/>
      <c r="Z33" s="348"/>
    </row>
    <row r="34" spans="1:26" s="349" customFormat="1" ht="21.75" customHeight="1">
      <c r="A34" s="343">
        <f t="shared" si="0"/>
        <v>24</v>
      </c>
      <c r="B34" s="344" t="s">
        <v>105</v>
      </c>
      <c r="C34" s="345" t="s">
        <v>165</v>
      </c>
      <c r="D34" s="343" t="s">
        <v>124</v>
      </c>
      <c r="E34" s="346">
        <v>2943000</v>
      </c>
      <c r="F34" s="346"/>
      <c r="G34" s="346">
        <v>390000</v>
      </c>
      <c r="H34" s="346"/>
      <c r="I34" s="346"/>
      <c r="J34" s="346" t="s">
        <v>76</v>
      </c>
      <c r="K34" s="346" t="s">
        <v>76</v>
      </c>
      <c r="L34" s="346" t="s">
        <v>76</v>
      </c>
      <c r="M34" s="346" t="s">
        <v>76</v>
      </c>
      <c r="N34" s="346" t="s">
        <v>76</v>
      </c>
      <c r="O34" s="346" t="s">
        <v>76</v>
      </c>
      <c r="P34" s="346" t="s">
        <v>76</v>
      </c>
      <c r="Q34" s="346" t="s">
        <v>76</v>
      </c>
      <c r="R34" s="346"/>
      <c r="S34" s="346"/>
      <c r="T34" s="346"/>
      <c r="U34" s="346"/>
      <c r="V34" s="346"/>
      <c r="W34" s="346"/>
      <c r="X34" s="346"/>
      <c r="Y34" s="347"/>
      <c r="Z34" s="348"/>
    </row>
    <row r="35" spans="1:26" s="349" customFormat="1" ht="21.75" customHeight="1">
      <c r="A35" s="343">
        <f t="shared" si="0"/>
        <v>25</v>
      </c>
      <c r="B35" s="344" t="s">
        <v>106</v>
      </c>
      <c r="C35" s="345" t="s">
        <v>166</v>
      </c>
      <c r="D35" s="343" t="s">
        <v>124</v>
      </c>
      <c r="E35" s="346">
        <v>2943000</v>
      </c>
      <c r="F35" s="346"/>
      <c r="G35" s="346">
        <v>390000</v>
      </c>
      <c r="H35" s="346"/>
      <c r="I35" s="346"/>
      <c r="J35" s="346" t="s">
        <v>76</v>
      </c>
      <c r="K35" s="346" t="s">
        <v>76</v>
      </c>
      <c r="L35" s="346" t="s">
        <v>76</v>
      </c>
      <c r="M35" s="346" t="s">
        <v>76</v>
      </c>
      <c r="N35" s="346" t="s">
        <v>76</v>
      </c>
      <c r="O35" s="346" t="s">
        <v>76</v>
      </c>
      <c r="P35" s="346" t="s">
        <v>76</v>
      </c>
      <c r="Q35" s="346" t="s">
        <v>76</v>
      </c>
      <c r="R35" s="346"/>
      <c r="S35" s="346"/>
      <c r="T35" s="346"/>
      <c r="U35" s="346"/>
      <c r="V35" s="346"/>
      <c r="W35" s="346"/>
      <c r="X35" s="346"/>
      <c r="Y35" s="347"/>
      <c r="Z35" s="348"/>
    </row>
    <row r="36" spans="1:26" s="349" customFormat="1" ht="21.75" customHeight="1">
      <c r="A36" s="343">
        <f t="shared" si="0"/>
        <v>26</v>
      </c>
      <c r="B36" s="344" t="s">
        <v>107</v>
      </c>
      <c r="C36" s="345" t="s">
        <v>167</v>
      </c>
      <c r="D36" s="343" t="s">
        <v>124</v>
      </c>
      <c r="E36" s="346">
        <v>2943000</v>
      </c>
      <c r="F36" s="346"/>
      <c r="G36" s="346">
        <v>390000</v>
      </c>
      <c r="H36" s="346"/>
      <c r="I36" s="346"/>
      <c r="J36" s="346" t="s">
        <v>76</v>
      </c>
      <c r="K36" s="346" t="s">
        <v>76</v>
      </c>
      <c r="L36" s="346" t="s">
        <v>76</v>
      </c>
      <c r="M36" s="346"/>
      <c r="N36" s="346"/>
      <c r="O36" s="346"/>
      <c r="P36" s="346"/>
      <c r="Q36" s="346"/>
      <c r="R36" s="346"/>
      <c r="S36" s="346"/>
      <c r="T36" s="346"/>
      <c r="U36" s="346"/>
      <c r="V36" s="346"/>
      <c r="W36" s="346"/>
      <c r="X36" s="346"/>
      <c r="Y36" s="347"/>
      <c r="Z36" s="348"/>
    </row>
    <row r="37" spans="1:26" s="349" customFormat="1" ht="21.75" customHeight="1">
      <c r="A37" s="343">
        <f t="shared" si="0"/>
        <v>27</v>
      </c>
      <c r="B37" s="344" t="s">
        <v>108</v>
      </c>
      <c r="C37" s="345" t="s">
        <v>168</v>
      </c>
      <c r="D37" s="343" t="s">
        <v>124</v>
      </c>
      <c r="E37" s="346">
        <v>2943000</v>
      </c>
      <c r="F37" s="346"/>
      <c r="G37" s="346">
        <v>390000</v>
      </c>
      <c r="H37" s="346"/>
      <c r="I37" s="346"/>
      <c r="J37" s="346" t="s">
        <v>76</v>
      </c>
      <c r="K37" s="346" t="s">
        <v>76</v>
      </c>
      <c r="L37" s="346" t="s">
        <v>76</v>
      </c>
      <c r="M37" s="346" t="s">
        <v>76</v>
      </c>
      <c r="N37" s="346" t="s">
        <v>76</v>
      </c>
      <c r="O37" s="346" t="s">
        <v>76</v>
      </c>
      <c r="P37" s="346" t="s">
        <v>76</v>
      </c>
      <c r="Q37" s="346" t="s">
        <v>76</v>
      </c>
      <c r="R37" s="346"/>
      <c r="S37" s="346"/>
      <c r="T37" s="346"/>
      <c r="U37" s="346"/>
      <c r="V37" s="346"/>
      <c r="W37" s="346"/>
      <c r="X37" s="346"/>
      <c r="Y37" s="347"/>
      <c r="Z37" s="348"/>
    </row>
    <row r="38" spans="1:26" s="349" customFormat="1" ht="21.75" customHeight="1">
      <c r="A38" s="343">
        <f t="shared" si="0"/>
        <v>28</v>
      </c>
      <c r="B38" s="344" t="s">
        <v>109</v>
      </c>
      <c r="C38" s="345" t="s">
        <v>169</v>
      </c>
      <c r="D38" s="343" t="s">
        <v>124</v>
      </c>
      <c r="E38" s="346">
        <v>2943000</v>
      </c>
      <c r="F38" s="346"/>
      <c r="G38" s="346">
        <v>390000</v>
      </c>
      <c r="H38" s="346"/>
      <c r="I38" s="346"/>
      <c r="J38" s="346" t="s">
        <v>76</v>
      </c>
      <c r="K38" s="346" t="s">
        <v>76</v>
      </c>
      <c r="L38" s="346" t="s">
        <v>76</v>
      </c>
      <c r="M38" s="346" t="s">
        <v>76</v>
      </c>
      <c r="N38" s="346" t="s">
        <v>76</v>
      </c>
      <c r="O38" s="346" t="s">
        <v>76</v>
      </c>
      <c r="P38" s="346" t="s">
        <v>76</v>
      </c>
      <c r="Q38" s="346" t="s">
        <v>76</v>
      </c>
      <c r="R38" s="346"/>
      <c r="S38" s="346"/>
      <c r="T38" s="346"/>
      <c r="U38" s="346"/>
      <c r="V38" s="346"/>
      <c r="W38" s="346"/>
      <c r="X38" s="346"/>
      <c r="Y38" s="347"/>
      <c r="Z38" s="348"/>
    </row>
    <row r="39" spans="1:26" s="349" customFormat="1" ht="21.75" customHeight="1">
      <c r="A39" s="343">
        <f t="shared" si="0"/>
        <v>29</v>
      </c>
      <c r="B39" s="344" t="s">
        <v>110</v>
      </c>
      <c r="C39" s="345" t="s">
        <v>170</v>
      </c>
      <c r="D39" s="343" t="s">
        <v>124</v>
      </c>
      <c r="E39" s="346">
        <v>2943000</v>
      </c>
      <c r="F39" s="346"/>
      <c r="G39" s="346">
        <v>390000</v>
      </c>
      <c r="H39" s="346"/>
      <c r="I39" s="346"/>
      <c r="J39" s="346" t="s">
        <v>76</v>
      </c>
      <c r="K39" s="346" t="s">
        <v>76</v>
      </c>
      <c r="L39" s="346" t="s">
        <v>76</v>
      </c>
      <c r="M39" s="346" t="s">
        <v>76</v>
      </c>
      <c r="N39" s="346" t="s">
        <v>76</v>
      </c>
      <c r="O39" s="346" t="s">
        <v>76</v>
      </c>
      <c r="P39" s="346" t="s">
        <v>76</v>
      </c>
      <c r="Q39" s="346" t="s">
        <v>76</v>
      </c>
      <c r="R39" s="346"/>
      <c r="S39" s="346"/>
      <c r="T39" s="346"/>
      <c r="U39" s="346"/>
      <c r="V39" s="346"/>
      <c r="W39" s="346"/>
      <c r="X39" s="346"/>
      <c r="Y39" s="347"/>
      <c r="Z39" s="348"/>
    </row>
    <row r="40" spans="1:26" s="349" customFormat="1" ht="21.75" customHeight="1">
      <c r="A40" s="343">
        <f t="shared" si="0"/>
        <v>30</v>
      </c>
      <c r="B40" s="344" t="s">
        <v>111</v>
      </c>
      <c r="C40" s="345" t="s">
        <v>171</v>
      </c>
      <c r="D40" s="343" t="s">
        <v>124</v>
      </c>
      <c r="E40" s="346">
        <v>2943000</v>
      </c>
      <c r="F40" s="346"/>
      <c r="G40" s="346">
        <v>390000</v>
      </c>
      <c r="H40" s="346"/>
      <c r="I40" s="346"/>
      <c r="J40" s="346" t="s">
        <v>76</v>
      </c>
      <c r="K40" s="346" t="s">
        <v>76</v>
      </c>
      <c r="L40" s="346" t="s">
        <v>76</v>
      </c>
      <c r="M40" s="346" t="s">
        <v>76</v>
      </c>
      <c r="N40" s="346" t="s">
        <v>76</v>
      </c>
      <c r="O40" s="346" t="s">
        <v>76</v>
      </c>
      <c r="P40" s="346" t="s">
        <v>76</v>
      </c>
      <c r="Q40" s="346" t="s">
        <v>76</v>
      </c>
      <c r="R40" s="346"/>
      <c r="S40" s="346"/>
      <c r="T40" s="346"/>
      <c r="U40" s="346"/>
      <c r="V40" s="346"/>
      <c r="W40" s="346"/>
      <c r="X40" s="346"/>
      <c r="Y40" s="347"/>
      <c r="Z40" s="348"/>
    </row>
    <row r="41" spans="1:26" s="349" customFormat="1" ht="21.75" customHeight="1">
      <c r="A41" s="343">
        <f t="shared" si="0"/>
        <v>31</v>
      </c>
      <c r="B41" s="344" t="s">
        <v>112</v>
      </c>
      <c r="C41" s="345" t="s">
        <v>172</v>
      </c>
      <c r="D41" s="343" t="s">
        <v>124</v>
      </c>
      <c r="E41" s="346">
        <v>2943000</v>
      </c>
      <c r="F41" s="346"/>
      <c r="G41" s="346">
        <v>390000</v>
      </c>
      <c r="H41" s="346"/>
      <c r="I41" s="346"/>
      <c r="J41" s="346" t="s">
        <v>76</v>
      </c>
      <c r="K41" s="346" t="s">
        <v>76</v>
      </c>
      <c r="L41" s="346" t="s">
        <v>76</v>
      </c>
      <c r="M41" s="346" t="s">
        <v>76</v>
      </c>
      <c r="N41" s="346" t="s">
        <v>76</v>
      </c>
      <c r="O41" s="346" t="s">
        <v>76</v>
      </c>
      <c r="P41" s="346" t="s">
        <v>76</v>
      </c>
      <c r="Q41" s="346" t="s">
        <v>76</v>
      </c>
      <c r="R41" s="346"/>
      <c r="S41" s="346"/>
      <c r="T41" s="346"/>
      <c r="U41" s="346"/>
      <c r="V41" s="346"/>
      <c r="W41" s="346"/>
      <c r="X41" s="346"/>
      <c r="Y41" s="347"/>
      <c r="Z41" s="348"/>
    </row>
    <row r="42" spans="1:26" s="349" customFormat="1" ht="21.75" customHeight="1">
      <c r="A42" s="343">
        <f t="shared" si="0"/>
        <v>32</v>
      </c>
      <c r="B42" s="344" t="s">
        <v>113</v>
      </c>
      <c r="C42" s="345" t="s">
        <v>173</v>
      </c>
      <c r="D42" s="343" t="s">
        <v>124</v>
      </c>
      <c r="E42" s="346">
        <v>2943000</v>
      </c>
      <c r="F42" s="346"/>
      <c r="G42" s="346">
        <v>390000</v>
      </c>
      <c r="H42" s="346"/>
      <c r="I42" s="346"/>
      <c r="J42" s="346" t="s">
        <v>76</v>
      </c>
      <c r="K42" s="346" t="s">
        <v>76</v>
      </c>
      <c r="L42" s="346" t="s">
        <v>76</v>
      </c>
      <c r="M42" s="346" t="s">
        <v>76</v>
      </c>
      <c r="N42" s="346" t="s">
        <v>76</v>
      </c>
      <c r="O42" s="346" t="s">
        <v>76</v>
      </c>
      <c r="P42" s="346" t="s">
        <v>76</v>
      </c>
      <c r="Q42" s="346" t="s">
        <v>76</v>
      </c>
      <c r="R42" s="346"/>
      <c r="S42" s="346"/>
      <c r="T42" s="346"/>
      <c r="U42" s="346"/>
      <c r="V42" s="346"/>
      <c r="W42" s="346"/>
      <c r="X42" s="346"/>
      <c r="Y42" s="347"/>
      <c r="Z42" s="348"/>
    </row>
    <row r="43" spans="1:26" s="349" customFormat="1" ht="21.75" customHeight="1">
      <c r="A43" s="343">
        <f t="shared" si="0"/>
        <v>33</v>
      </c>
      <c r="B43" s="344" t="s">
        <v>114</v>
      </c>
      <c r="C43" s="345" t="s">
        <v>179</v>
      </c>
      <c r="D43" s="343" t="s">
        <v>124</v>
      </c>
      <c r="E43" s="346">
        <v>2943000</v>
      </c>
      <c r="F43" s="346"/>
      <c r="G43" s="346">
        <v>390000</v>
      </c>
      <c r="H43" s="346"/>
      <c r="I43" s="346"/>
      <c r="J43" s="346" t="s">
        <v>76</v>
      </c>
      <c r="K43" s="346" t="s">
        <v>76</v>
      </c>
      <c r="L43" s="346" t="s">
        <v>76</v>
      </c>
      <c r="M43" s="346" t="s">
        <v>76</v>
      </c>
      <c r="N43" s="346" t="s">
        <v>76</v>
      </c>
      <c r="O43" s="346" t="s">
        <v>76</v>
      </c>
      <c r="P43" s="346" t="s">
        <v>76</v>
      </c>
      <c r="Q43" s="346" t="s">
        <v>76</v>
      </c>
      <c r="R43" s="346"/>
      <c r="S43" s="346"/>
      <c r="T43" s="346"/>
      <c r="U43" s="346"/>
      <c r="V43" s="346"/>
      <c r="W43" s="346"/>
      <c r="X43" s="346"/>
      <c r="Y43" s="347"/>
      <c r="Z43" s="348"/>
    </row>
    <row r="44" spans="1:26" s="349" customFormat="1" ht="21.75" customHeight="1">
      <c r="A44" s="343">
        <f t="shared" si="0"/>
        <v>34</v>
      </c>
      <c r="B44" s="344" t="s">
        <v>115</v>
      </c>
      <c r="C44" s="345" t="s">
        <v>182</v>
      </c>
      <c r="D44" s="343" t="s">
        <v>124</v>
      </c>
      <c r="E44" s="346">
        <v>2943000</v>
      </c>
      <c r="F44" s="346"/>
      <c r="G44" s="346">
        <v>390000</v>
      </c>
      <c r="H44" s="346"/>
      <c r="I44" s="346"/>
      <c r="J44" s="346"/>
      <c r="K44" s="346"/>
      <c r="L44" s="346"/>
      <c r="M44" s="346"/>
      <c r="N44" s="346" t="s">
        <v>76</v>
      </c>
      <c r="O44" s="346" t="s">
        <v>76</v>
      </c>
      <c r="P44" s="346" t="s">
        <v>76</v>
      </c>
      <c r="Q44" s="346" t="s">
        <v>76</v>
      </c>
      <c r="R44" s="346"/>
      <c r="S44" s="346"/>
      <c r="T44" s="346"/>
      <c r="U44" s="346"/>
      <c r="V44" s="346"/>
      <c r="W44" s="346"/>
      <c r="X44" s="346"/>
      <c r="Y44" s="347"/>
      <c r="Z44" s="348"/>
    </row>
    <row r="45" spans="1:26" s="349" customFormat="1" ht="21.75" customHeight="1">
      <c r="A45" s="343">
        <f t="shared" si="0"/>
        <v>35</v>
      </c>
      <c r="B45" s="344" t="s">
        <v>116</v>
      </c>
      <c r="C45" s="345" t="s">
        <v>183</v>
      </c>
      <c r="D45" s="343" t="s">
        <v>124</v>
      </c>
      <c r="E45" s="346">
        <v>2943000</v>
      </c>
      <c r="F45" s="346"/>
      <c r="G45" s="346">
        <v>390000</v>
      </c>
      <c r="H45" s="346"/>
      <c r="I45" s="346"/>
      <c r="J45" s="346" t="s">
        <v>76</v>
      </c>
      <c r="K45" s="346" t="s">
        <v>76</v>
      </c>
      <c r="L45" s="346" t="s">
        <v>76</v>
      </c>
      <c r="M45" s="346" t="s">
        <v>76</v>
      </c>
      <c r="N45" s="346"/>
      <c r="O45" s="346"/>
      <c r="P45" s="346"/>
      <c r="Q45" s="346"/>
      <c r="R45" s="346"/>
      <c r="S45" s="346"/>
      <c r="T45" s="346"/>
      <c r="U45" s="346"/>
      <c r="V45" s="346"/>
      <c r="W45" s="346"/>
      <c r="X45" s="346"/>
      <c r="Y45" s="347"/>
      <c r="Z45" s="348"/>
    </row>
    <row r="46" spans="1:26" s="349" customFormat="1" ht="21.75" customHeight="1">
      <c r="A46" s="343">
        <f t="shared" si="0"/>
        <v>36</v>
      </c>
      <c r="B46" s="344" t="s">
        <v>117</v>
      </c>
      <c r="C46" s="345" t="s">
        <v>184</v>
      </c>
      <c r="D46" s="343" t="s">
        <v>124</v>
      </c>
      <c r="E46" s="346">
        <v>2943000</v>
      </c>
      <c r="F46" s="346"/>
      <c r="G46" s="346">
        <v>390000</v>
      </c>
      <c r="H46" s="346"/>
      <c r="I46" s="346"/>
      <c r="J46" s="346" t="s">
        <v>76</v>
      </c>
      <c r="K46" s="346" t="s">
        <v>76</v>
      </c>
      <c r="L46" s="346" t="s">
        <v>76</v>
      </c>
      <c r="M46" s="346" t="s">
        <v>76</v>
      </c>
      <c r="N46" s="346"/>
      <c r="O46" s="346"/>
      <c r="P46" s="346"/>
      <c r="Q46" s="346"/>
      <c r="R46" s="346"/>
      <c r="S46" s="346"/>
      <c r="T46" s="346"/>
      <c r="U46" s="346"/>
      <c r="V46" s="346"/>
      <c r="W46" s="346"/>
      <c r="X46" s="346"/>
      <c r="Y46" s="347"/>
      <c r="Z46" s="348"/>
    </row>
    <row r="47" spans="1:26" s="349" customFormat="1" ht="21.75" customHeight="1">
      <c r="A47" s="343">
        <f t="shared" si="0"/>
        <v>37</v>
      </c>
      <c r="B47" s="344" t="s">
        <v>118</v>
      </c>
      <c r="C47" s="345" t="s">
        <v>185</v>
      </c>
      <c r="D47" s="343" t="s">
        <v>124</v>
      </c>
      <c r="E47" s="346">
        <v>2943000</v>
      </c>
      <c r="F47" s="346"/>
      <c r="G47" s="346">
        <v>390000</v>
      </c>
      <c r="H47" s="346"/>
      <c r="I47" s="346"/>
      <c r="J47" s="346" t="s">
        <v>76</v>
      </c>
      <c r="K47" s="346" t="s">
        <v>76</v>
      </c>
      <c r="L47" s="346" t="s">
        <v>76</v>
      </c>
      <c r="M47" s="346"/>
      <c r="N47" s="346"/>
      <c r="O47" s="346"/>
      <c r="P47" s="346"/>
      <c r="Q47" s="346"/>
      <c r="R47" s="346"/>
      <c r="S47" s="346"/>
      <c r="T47" s="346"/>
      <c r="U47" s="346"/>
      <c r="V47" s="346"/>
      <c r="W47" s="346"/>
      <c r="X47" s="346"/>
      <c r="Y47" s="347"/>
      <c r="Z47" s="348"/>
    </row>
    <row r="48" spans="1:26" s="349" customFormat="1" ht="21.75" customHeight="1">
      <c r="A48" s="343">
        <f t="shared" si="0"/>
        <v>38</v>
      </c>
      <c r="B48" s="344" t="s">
        <v>119</v>
      </c>
      <c r="C48" s="345" t="s">
        <v>186</v>
      </c>
      <c r="D48" s="343" t="s">
        <v>124</v>
      </c>
      <c r="E48" s="346">
        <v>2943000</v>
      </c>
      <c r="F48" s="346"/>
      <c r="G48" s="346">
        <v>390000</v>
      </c>
      <c r="H48" s="346"/>
      <c r="I48" s="346"/>
      <c r="J48" s="346" t="s">
        <v>76</v>
      </c>
      <c r="K48" s="346" t="s">
        <v>76</v>
      </c>
      <c r="L48" s="346" t="s">
        <v>76</v>
      </c>
      <c r="M48" s="346" t="s">
        <v>76</v>
      </c>
      <c r="N48" s="346"/>
      <c r="O48" s="346"/>
      <c r="P48" s="346"/>
      <c r="Q48" s="346"/>
      <c r="R48" s="346"/>
      <c r="S48" s="346"/>
      <c r="T48" s="346"/>
      <c r="U48" s="346"/>
      <c r="V48" s="346"/>
      <c r="W48" s="346"/>
      <c r="X48" s="346"/>
      <c r="Y48" s="347"/>
      <c r="Z48" s="348"/>
    </row>
    <row r="49" spans="1:26" s="349" customFormat="1" ht="21.75" customHeight="1">
      <c r="A49" s="343">
        <f t="shared" si="0"/>
        <v>39</v>
      </c>
      <c r="B49" s="344" t="s">
        <v>120</v>
      </c>
      <c r="C49" s="345" t="s">
        <v>187</v>
      </c>
      <c r="D49" s="343" t="s">
        <v>124</v>
      </c>
      <c r="E49" s="346">
        <v>2943000</v>
      </c>
      <c r="F49" s="346"/>
      <c r="G49" s="346">
        <v>390000</v>
      </c>
      <c r="H49" s="346"/>
      <c r="I49" s="346"/>
      <c r="J49" s="346" t="s">
        <v>76</v>
      </c>
      <c r="K49" s="346" t="s">
        <v>76</v>
      </c>
      <c r="L49" s="346" t="s">
        <v>76</v>
      </c>
      <c r="M49" s="346" t="s">
        <v>76</v>
      </c>
      <c r="N49" s="346" t="s">
        <v>76</v>
      </c>
      <c r="O49" s="346" t="s">
        <v>76</v>
      </c>
      <c r="P49" s="346" t="s">
        <v>76</v>
      </c>
      <c r="Q49" s="346" t="s">
        <v>76</v>
      </c>
      <c r="R49" s="346"/>
      <c r="S49" s="346"/>
      <c r="T49" s="346"/>
      <c r="U49" s="346"/>
      <c r="V49" s="346"/>
      <c r="W49" s="346"/>
      <c r="X49" s="346"/>
      <c r="Y49" s="347"/>
      <c r="Z49" s="348"/>
    </row>
    <row r="50" spans="1:26" s="349" customFormat="1" ht="21.75" customHeight="1">
      <c r="A50" s="343">
        <f t="shared" si="0"/>
        <v>40</v>
      </c>
      <c r="B50" s="344" t="s">
        <v>121</v>
      </c>
      <c r="C50" s="345" t="s">
        <v>195</v>
      </c>
      <c r="D50" s="343" t="s">
        <v>124</v>
      </c>
      <c r="E50" s="346">
        <v>2943000</v>
      </c>
      <c r="F50" s="346"/>
      <c r="G50" s="346">
        <v>390000</v>
      </c>
      <c r="H50" s="346"/>
      <c r="I50" s="346"/>
      <c r="J50" s="346" t="s">
        <v>76</v>
      </c>
      <c r="K50" s="346" t="s">
        <v>76</v>
      </c>
      <c r="L50" s="346" t="s">
        <v>76</v>
      </c>
      <c r="M50" s="346" t="s">
        <v>76</v>
      </c>
      <c r="N50" s="346"/>
      <c r="O50" s="346"/>
      <c r="P50" s="346"/>
      <c r="Q50" s="346"/>
      <c r="R50" s="346"/>
      <c r="S50" s="346"/>
      <c r="T50" s="346"/>
      <c r="U50" s="346"/>
      <c r="V50" s="346"/>
      <c r="W50" s="346"/>
      <c r="X50" s="346"/>
      <c r="Y50" s="347"/>
      <c r="Z50" s="348"/>
    </row>
    <row r="51" spans="1:26" s="349" customFormat="1" ht="21.75" customHeight="1">
      <c r="A51" s="343">
        <f t="shared" si="0"/>
        <v>41</v>
      </c>
      <c r="B51" s="344" t="s">
        <v>122</v>
      </c>
      <c r="C51" s="345" t="s">
        <v>200</v>
      </c>
      <c r="D51" s="343" t="s">
        <v>124</v>
      </c>
      <c r="E51" s="346">
        <v>2943000</v>
      </c>
      <c r="F51" s="346"/>
      <c r="G51" s="346">
        <v>390000</v>
      </c>
      <c r="H51" s="346"/>
      <c r="I51" s="346"/>
      <c r="J51" s="346"/>
      <c r="K51" s="346"/>
      <c r="L51" s="346"/>
      <c r="M51" s="346" t="s">
        <v>76</v>
      </c>
      <c r="N51" s="346" t="s">
        <v>76</v>
      </c>
      <c r="O51" s="346" t="s">
        <v>76</v>
      </c>
      <c r="P51" s="346" t="s">
        <v>76</v>
      </c>
      <c r="Q51" s="346" t="s">
        <v>76</v>
      </c>
      <c r="R51" s="346"/>
      <c r="S51" s="346"/>
      <c r="T51" s="346"/>
      <c r="U51" s="346"/>
      <c r="V51" s="346"/>
      <c r="W51" s="346"/>
      <c r="X51" s="346"/>
      <c r="Y51" s="347"/>
      <c r="Z51" s="348"/>
    </row>
    <row r="52" spans="1:26" ht="21.75" customHeight="1">
      <c r="A52" s="23">
        <f t="shared" si="0"/>
        <v>42</v>
      </c>
      <c r="B52" s="23" t="s">
        <v>126</v>
      </c>
      <c r="C52" s="102" t="s">
        <v>137</v>
      </c>
      <c r="D52" s="163" t="s">
        <v>124</v>
      </c>
      <c r="E52" s="24">
        <v>3237000</v>
      </c>
      <c r="F52" s="24"/>
      <c r="G52" s="24">
        <v>390000</v>
      </c>
      <c r="H52" s="24"/>
      <c r="I52" s="24"/>
      <c r="J52" s="24" t="s">
        <v>76</v>
      </c>
      <c r="K52" s="24" t="s">
        <v>76</v>
      </c>
      <c r="L52" s="24" t="s">
        <v>76</v>
      </c>
      <c r="M52" s="24" t="s">
        <v>76</v>
      </c>
      <c r="N52" s="24" t="s">
        <v>76</v>
      </c>
      <c r="O52" s="24" t="s">
        <v>76</v>
      </c>
      <c r="P52" s="24" t="s">
        <v>76</v>
      </c>
      <c r="Q52" s="24" t="s">
        <v>76</v>
      </c>
      <c r="R52" s="24"/>
      <c r="S52" s="24"/>
      <c r="T52" s="24"/>
      <c r="U52" s="24"/>
      <c r="V52" s="24"/>
      <c r="W52" s="24"/>
      <c r="X52" s="24"/>
      <c r="Y52" s="126"/>
    </row>
    <row r="53" spans="1:26" ht="21.75" customHeight="1">
      <c r="A53" s="23">
        <f t="shared" si="0"/>
        <v>43</v>
      </c>
      <c r="B53" s="23" t="s">
        <v>127</v>
      </c>
      <c r="C53" s="102" t="s">
        <v>138</v>
      </c>
      <c r="D53" s="163" t="s">
        <v>124</v>
      </c>
      <c r="E53" s="24">
        <v>2943000</v>
      </c>
      <c r="F53" s="24"/>
      <c r="G53" s="24">
        <v>390000</v>
      </c>
      <c r="H53" s="24"/>
      <c r="I53" s="24"/>
      <c r="J53" s="24" t="s">
        <v>76</v>
      </c>
      <c r="K53" s="24" t="s">
        <v>76</v>
      </c>
      <c r="L53" s="24" t="s">
        <v>76</v>
      </c>
      <c r="M53" s="24" t="s">
        <v>76</v>
      </c>
      <c r="N53" s="24" t="s">
        <v>76</v>
      </c>
      <c r="O53" s="24" t="s">
        <v>76</v>
      </c>
      <c r="P53" s="24" t="s">
        <v>76</v>
      </c>
      <c r="Q53" s="24" t="s">
        <v>76</v>
      </c>
      <c r="R53" s="24"/>
      <c r="S53" s="24"/>
      <c r="T53" s="24"/>
      <c r="U53" s="24"/>
      <c r="V53" s="24"/>
      <c r="W53" s="24"/>
      <c r="X53" s="24"/>
      <c r="Y53" s="126"/>
    </row>
    <row r="54" spans="1:26" ht="21.75" customHeight="1">
      <c r="A54" s="23">
        <f t="shared" si="0"/>
        <v>44</v>
      </c>
      <c r="B54" s="23" t="s">
        <v>128</v>
      </c>
      <c r="C54" s="102" t="s">
        <v>139</v>
      </c>
      <c r="D54" s="163" t="s">
        <v>124</v>
      </c>
      <c r="E54" s="24">
        <v>2943000</v>
      </c>
      <c r="F54" s="24"/>
      <c r="G54" s="24">
        <v>390000</v>
      </c>
      <c r="H54" s="24"/>
      <c r="I54" s="24"/>
      <c r="J54" s="24" t="s">
        <v>76</v>
      </c>
      <c r="K54" s="24" t="s">
        <v>76</v>
      </c>
      <c r="L54" s="24" t="s">
        <v>76</v>
      </c>
      <c r="M54" s="24" t="s">
        <v>76</v>
      </c>
      <c r="N54" s="24" t="s">
        <v>76</v>
      </c>
      <c r="O54" s="24" t="s">
        <v>76</v>
      </c>
      <c r="P54" s="24" t="s">
        <v>76</v>
      </c>
      <c r="Q54" s="24" t="s">
        <v>76</v>
      </c>
      <c r="R54" s="24"/>
      <c r="S54" s="24"/>
      <c r="T54" s="24"/>
      <c r="U54" s="24"/>
      <c r="V54" s="24"/>
      <c r="W54" s="24"/>
      <c r="X54" s="24"/>
      <c r="Y54" s="126"/>
    </row>
    <row r="55" spans="1:26" ht="21.75" customHeight="1">
      <c r="A55" s="23">
        <f t="shared" si="0"/>
        <v>45</v>
      </c>
      <c r="B55" s="23" t="s">
        <v>129</v>
      </c>
      <c r="C55" s="102" t="s">
        <v>199</v>
      </c>
      <c r="D55" s="163" t="s">
        <v>124</v>
      </c>
      <c r="E55" s="24">
        <v>2943000</v>
      </c>
      <c r="F55" s="24"/>
      <c r="G55" s="24">
        <v>390000</v>
      </c>
      <c r="H55" s="24"/>
      <c r="I55" s="24"/>
      <c r="J55" s="24" t="s">
        <v>76</v>
      </c>
      <c r="K55" s="24" t="s">
        <v>76</v>
      </c>
      <c r="L55" s="24" t="s">
        <v>76</v>
      </c>
      <c r="M55" s="24" t="s">
        <v>76</v>
      </c>
      <c r="N55" s="24" t="s">
        <v>76</v>
      </c>
      <c r="O55" s="24" t="s">
        <v>76</v>
      </c>
      <c r="P55" s="24" t="s">
        <v>76</v>
      </c>
      <c r="Q55" s="24" t="s">
        <v>76</v>
      </c>
      <c r="R55" s="24"/>
      <c r="S55" s="24"/>
      <c r="T55" s="24"/>
      <c r="U55" s="24"/>
      <c r="V55" s="24"/>
      <c r="W55" s="24"/>
      <c r="X55" s="24"/>
      <c r="Y55" s="126"/>
    </row>
    <row r="56" spans="1:26" ht="21.75" customHeight="1">
      <c r="A56" s="23">
        <f t="shared" si="0"/>
        <v>46</v>
      </c>
      <c r="B56" s="23" t="s">
        <v>130</v>
      </c>
      <c r="C56" s="102" t="s">
        <v>140</v>
      </c>
      <c r="D56" s="163" t="s">
        <v>124</v>
      </c>
      <c r="E56" s="24">
        <v>2943000</v>
      </c>
      <c r="F56" s="24"/>
      <c r="G56" s="24">
        <v>390000</v>
      </c>
      <c r="H56" s="24"/>
      <c r="I56" s="24"/>
      <c r="J56" s="24" t="s">
        <v>76</v>
      </c>
      <c r="K56" s="24" t="s">
        <v>76</v>
      </c>
      <c r="L56" s="24" t="s">
        <v>76</v>
      </c>
      <c r="M56" s="24"/>
      <c r="N56" s="24"/>
      <c r="O56" s="24"/>
      <c r="P56" s="24"/>
      <c r="Q56" s="24"/>
      <c r="R56" s="24"/>
      <c r="S56" s="24"/>
      <c r="T56" s="24"/>
      <c r="U56" s="24"/>
      <c r="V56" s="24"/>
      <c r="W56" s="24"/>
      <c r="X56" s="24"/>
      <c r="Y56" s="126"/>
    </row>
    <row r="57" spans="1:26" ht="21.75" customHeight="1">
      <c r="A57" s="23">
        <f t="shared" si="0"/>
        <v>47</v>
      </c>
      <c r="B57" s="23" t="s">
        <v>131</v>
      </c>
      <c r="C57" s="102" t="s">
        <v>141</v>
      </c>
      <c r="D57" s="163" t="s">
        <v>124</v>
      </c>
      <c r="E57" s="24">
        <v>2943000</v>
      </c>
      <c r="F57" s="24"/>
      <c r="G57" s="24">
        <v>390000</v>
      </c>
      <c r="H57" s="24"/>
      <c r="I57" s="24"/>
      <c r="J57" s="24" t="s">
        <v>76</v>
      </c>
      <c r="K57" s="24" t="s">
        <v>76</v>
      </c>
      <c r="L57" s="24" t="s">
        <v>76</v>
      </c>
      <c r="M57" s="24" t="s">
        <v>76</v>
      </c>
      <c r="N57" s="24" t="s">
        <v>76</v>
      </c>
      <c r="O57" s="24" t="s">
        <v>76</v>
      </c>
      <c r="P57" s="24" t="s">
        <v>76</v>
      </c>
      <c r="Q57" s="24" t="s">
        <v>76</v>
      </c>
      <c r="R57" s="24"/>
      <c r="S57" s="24"/>
      <c r="T57" s="24"/>
      <c r="U57" s="24"/>
      <c r="V57" s="24"/>
      <c r="W57" s="24"/>
      <c r="X57" s="24"/>
      <c r="Y57" s="126"/>
    </row>
    <row r="58" spans="1:26" ht="21.75" customHeight="1">
      <c r="A58" s="23">
        <f t="shared" si="0"/>
        <v>48</v>
      </c>
      <c r="B58" s="23" t="s">
        <v>132</v>
      </c>
      <c r="C58" s="102" t="s">
        <v>181</v>
      </c>
      <c r="D58" s="163" t="s">
        <v>124</v>
      </c>
      <c r="E58" s="24">
        <v>2943000</v>
      </c>
      <c r="F58" s="24"/>
      <c r="G58" s="24">
        <v>390000</v>
      </c>
      <c r="H58" s="24"/>
      <c r="I58" s="24"/>
      <c r="J58" s="24" t="s">
        <v>76</v>
      </c>
      <c r="K58" s="24" t="s">
        <v>76</v>
      </c>
      <c r="L58" s="24" t="s">
        <v>76</v>
      </c>
      <c r="M58" s="24" t="s">
        <v>76</v>
      </c>
      <c r="N58" s="24" t="s">
        <v>76</v>
      </c>
      <c r="O58" s="24" t="s">
        <v>76</v>
      </c>
      <c r="P58" s="24" t="s">
        <v>76</v>
      </c>
      <c r="Q58" s="24" t="s">
        <v>76</v>
      </c>
      <c r="R58" s="24"/>
      <c r="S58" s="24"/>
      <c r="T58" s="24"/>
      <c r="U58" s="24"/>
      <c r="V58" s="24"/>
      <c r="W58" s="24"/>
      <c r="X58" s="24"/>
      <c r="Y58" s="126"/>
    </row>
    <row r="59" spans="1:26" ht="21.75" customHeight="1">
      <c r="A59" s="23">
        <f t="shared" si="0"/>
        <v>49</v>
      </c>
      <c r="B59" s="23" t="s">
        <v>133</v>
      </c>
      <c r="C59" s="102" t="s">
        <v>188</v>
      </c>
      <c r="D59" s="163" t="s">
        <v>124</v>
      </c>
      <c r="E59" s="24">
        <v>2943000</v>
      </c>
      <c r="F59" s="24"/>
      <c r="G59" s="24">
        <v>390000</v>
      </c>
      <c r="H59" s="24"/>
      <c r="I59" s="24"/>
      <c r="J59" s="24" t="s">
        <v>76</v>
      </c>
      <c r="K59" s="24" t="s">
        <v>76</v>
      </c>
      <c r="L59" s="24" t="s">
        <v>76</v>
      </c>
      <c r="M59" s="24" t="s">
        <v>76</v>
      </c>
      <c r="N59" s="24" t="s">
        <v>76</v>
      </c>
      <c r="O59" s="24" t="s">
        <v>76</v>
      </c>
      <c r="P59" s="24" t="s">
        <v>76</v>
      </c>
      <c r="Q59" s="24" t="s">
        <v>76</v>
      </c>
      <c r="R59" s="24"/>
      <c r="S59" s="24"/>
      <c r="T59" s="24"/>
      <c r="U59" s="24"/>
      <c r="V59" s="24"/>
      <c r="W59" s="24"/>
      <c r="X59" s="24"/>
      <c r="Y59" s="126"/>
    </row>
    <row r="60" spans="1:26" ht="21.75" customHeight="1">
      <c r="A60" s="23">
        <f t="shared" si="0"/>
        <v>50</v>
      </c>
      <c r="B60" s="23" t="s">
        <v>134</v>
      </c>
      <c r="C60" s="102" t="s">
        <v>189</v>
      </c>
      <c r="D60" s="163" t="s">
        <v>124</v>
      </c>
      <c r="E60" s="24">
        <v>2943000</v>
      </c>
      <c r="F60" s="24"/>
      <c r="G60" s="24">
        <v>390000</v>
      </c>
      <c r="H60" s="24"/>
      <c r="I60" s="24"/>
      <c r="J60" s="24" t="s">
        <v>76</v>
      </c>
      <c r="K60" s="24" t="s">
        <v>76</v>
      </c>
      <c r="L60" s="24" t="s">
        <v>76</v>
      </c>
      <c r="M60" s="24" t="s">
        <v>76</v>
      </c>
      <c r="N60" s="24" t="s">
        <v>76</v>
      </c>
      <c r="O60" s="24" t="s">
        <v>76</v>
      </c>
      <c r="P60" s="24" t="s">
        <v>76</v>
      </c>
      <c r="Q60" s="24" t="s">
        <v>76</v>
      </c>
      <c r="R60" s="24"/>
      <c r="S60" s="24"/>
      <c r="T60" s="24"/>
      <c r="U60" s="24"/>
      <c r="V60" s="24"/>
      <c r="W60" s="24"/>
      <c r="X60" s="24"/>
      <c r="Y60" s="126"/>
    </row>
    <row r="61" spans="1:26" ht="21.75" customHeight="1">
      <c r="A61" s="23">
        <f t="shared" si="0"/>
        <v>51</v>
      </c>
      <c r="B61" s="23" t="s">
        <v>135</v>
      </c>
      <c r="C61" s="102" t="s">
        <v>190</v>
      </c>
      <c r="D61" s="163" t="s">
        <v>124</v>
      </c>
      <c r="E61" s="24">
        <v>2943000</v>
      </c>
      <c r="F61" s="24"/>
      <c r="G61" s="24">
        <v>390000</v>
      </c>
      <c r="H61" s="24"/>
      <c r="I61" s="24"/>
      <c r="J61" s="24" t="s">
        <v>76</v>
      </c>
      <c r="K61" s="24" t="s">
        <v>76</v>
      </c>
      <c r="L61" s="24" t="s">
        <v>76</v>
      </c>
      <c r="M61" s="24" t="s">
        <v>76</v>
      </c>
      <c r="N61" s="24" t="s">
        <v>76</v>
      </c>
      <c r="O61" s="24" t="s">
        <v>76</v>
      </c>
      <c r="P61" s="24" t="s">
        <v>76</v>
      </c>
      <c r="Q61" s="24" t="s">
        <v>76</v>
      </c>
      <c r="R61" s="24"/>
      <c r="S61" s="24"/>
      <c r="T61" s="24"/>
      <c r="U61" s="24"/>
      <c r="V61" s="24"/>
      <c r="W61" s="24"/>
      <c r="X61" s="24"/>
      <c r="Y61" s="126"/>
    </row>
    <row r="62" spans="1:26" ht="21.75" customHeight="1">
      <c r="A62" s="23">
        <f t="shared" si="0"/>
        <v>52</v>
      </c>
      <c r="B62" s="23" t="s">
        <v>136</v>
      </c>
      <c r="C62" s="102" t="s">
        <v>191</v>
      </c>
      <c r="D62" s="163" t="s">
        <v>124</v>
      </c>
      <c r="E62" s="24">
        <v>2943000</v>
      </c>
      <c r="F62" s="24"/>
      <c r="G62" s="24">
        <v>390000</v>
      </c>
      <c r="H62" s="24"/>
      <c r="I62" s="24"/>
      <c r="J62" s="24" t="s">
        <v>76</v>
      </c>
      <c r="K62" s="24" t="s">
        <v>76</v>
      </c>
      <c r="L62" s="24" t="s">
        <v>76</v>
      </c>
      <c r="M62" s="24" t="s">
        <v>76</v>
      </c>
      <c r="N62" s="24" t="s">
        <v>76</v>
      </c>
      <c r="O62" s="24" t="s">
        <v>76</v>
      </c>
      <c r="P62" s="24" t="s">
        <v>76</v>
      </c>
      <c r="Q62" s="24" t="s">
        <v>76</v>
      </c>
      <c r="R62" s="24"/>
      <c r="S62" s="24"/>
      <c r="T62" s="24"/>
      <c r="U62" s="24"/>
      <c r="V62" s="24"/>
      <c r="W62" s="24"/>
      <c r="X62" s="24"/>
      <c r="Y62" s="126"/>
    </row>
    <row r="63" spans="1:26" ht="21.75" customHeight="1">
      <c r="A63" s="23"/>
      <c r="B63" s="23"/>
      <c r="C63" s="63"/>
      <c r="D63" s="163"/>
      <c r="E63" s="24"/>
      <c r="F63" s="24"/>
      <c r="G63" s="24"/>
      <c r="H63" s="24"/>
      <c r="I63" s="24"/>
      <c r="J63" s="24"/>
      <c r="K63" s="24"/>
      <c r="L63" s="24"/>
      <c r="M63" s="24"/>
      <c r="N63" s="24"/>
      <c r="O63" s="24"/>
      <c r="P63" s="24"/>
      <c r="Q63" s="24"/>
      <c r="R63" s="24"/>
      <c r="S63" s="24"/>
      <c r="T63" s="24"/>
      <c r="U63" s="24"/>
      <c r="V63" s="24"/>
      <c r="W63" s="24"/>
      <c r="X63" s="24"/>
      <c r="Y63" s="126"/>
    </row>
    <row r="64" spans="1:26" ht="21.75" customHeight="1">
      <c r="A64" s="164"/>
      <c r="B64" s="164"/>
      <c r="C64" s="305"/>
      <c r="D64" s="304"/>
      <c r="E64" s="306"/>
      <c r="F64" s="306"/>
      <c r="G64" s="306"/>
      <c r="H64" s="306"/>
      <c r="I64" s="306"/>
      <c r="J64" s="306"/>
      <c r="K64" s="306"/>
      <c r="L64" s="306"/>
      <c r="M64" s="306"/>
      <c r="N64" s="306"/>
      <c r="O64" s="306"/>
      <c r="P64" s="306"/>
      <c r="Q64" s="306"/>
      <c r="R64" s="306"/>
      <c r="S64" s="306"/>
      <c r="T64" s="306"/>
      <c r="U64" s="306"/>
      <c r="V64" s="306"/>
      <c r="W64" s="306"/>
      <c r="X64" s="306"/>
      <c r="Y64" s="126"/>
    </row>
    <row r="65" spans="1:25" ht="21.75" customHeight="1">
      <c r="A65" s="357" t="s">
        <v>26</v>
      </c>
      <c r="B65" s="358"/>
      <c r="C65" s="358"/>
      <c r="D65" s="320" t="s">
        <v>174</v>
      </c>
      <c r="E65" s="307">
        <f>SUM(E11:E64)</f>
        <v>176687000</v>
      </c>
      <c r="F65" s="307">
        <f>SUM(F11:F64)</f>
        <v>0</v>
      </c>
      <c r="G65" s="307">
        <f>SUM(G11:G64)</f>
        <v>20280000</v>
      </c>
      <c r="H65" s="307">
        <f>SUM(H11:H64)</f>
        <v>0</v>
      </c>
      <c r="I65" s="307"/>
      <c r="J65" s="307">
        <f>SUMIF(J$11:J$64,"x",$E$11:$E$64)</f>
        <v>162689000</v>
      </c>
      <c r="K65" s="307">
        <f>SUMIF(K$11:K$64,"x",$E$11:$E$64)</f>
        <v>162689000</v>
      </c>
      <c r="L65" s="307">
        <f>SUMIF(L$11:L$64,"x",$E$11:$E$64)</f>
        <v>159076000</v>
      </c>
      <c r="M65" s="307">
        <f>SUMIF(M$11:M$64,"x",$E$11:$E$64)</f>
        <v>157246000</v>
      </c>
      <c r="N65" s="307">
        <f>SUMIF(N$11:N$64,"x",$E$11:$E$64)</f>
        <v>144361000</v>
      </c>
      <c r="O65" s="307">
        <f>SUMIF(O$11:O$64,"x",$E$11:$E$64)</f>
        <v>144361000</v>
      </c>
      <c r="P65" s="307">
        <f>SUMIF(P$11:P$64,"x",$E$11:$E$64)</f>
        <v>144017000</v>
      </c>
      <c r="Q65" s="307">
        <f>SUMIF(Q$11:Q$64,"x",$E$11:$E$64)</f>
        <v>137018000</v>
      </c>
      <c r="R65" s="307">
        <f>SUMIF(R$11:R$64,"x",$E$11:$E$64)</f>
        <v>0</v>
      </c>
      <c r="S65" s="307">
        <f>SUMIF(S$11:S$64,"x",$E$11:$E$64)</f>
        <v>0</v>
      </c>
      <c r="T65" s="307">
        <f>SUMIF(T$11:T$64,"x",$E$11:$E$64)</f>
        <v>0</v>
      </c>
      <c r="U65" s="307">
        <f>SUMIF(U$11:U$64,"x",$E$11:$E$64)</f>
        <v>0</v>
      </c>
      <c r="V65" s="307"/>
      <c r="W65" s="307"/>
      <c r="X65" s="307"/>
      <c r="Y65" s="126"/>
    </row>
    <row r="66" spans="1:25" ht="21.75" customHeight="1">
      <c r="A66" s="359"/>
      <c r="B66" s="360"/>
      <c r="C66" s="360"/>
      <c r="D66" s="320" t="s">
        <v>175</v>
      </c>
      <c r="E66" s="307"/>
      <c r="F66" s="307"/>
      <c r="G66" s="307"/>
      <c r="H66" s="307"/>
      <c r="I66" s="307"/>
      <c r="J66" s="307">
        <f t="array" ref="J66">SUM((J$11:J$64="x")*1)</f>
        <v>48</v>
      </c>
      <c r="K66" s="307">
        <f t="array" ref="K66">SUM((K$11:K$64="x")*1)</f>
        <v>48</v>
      </c>
      <c r="L66" s="307">
        <f t="array" ref="L66">SUM((L$11:L$64="x")*1)</f>
        <v>47</v>
      </c>
      <c r="M66" s="307">
        <f t="array" ref="M66">SUM((M$11:M$64="x")*1)</f>
        <v>46</v>
      </c>
      <c r="N66" s="307">
        <f t="array" ref="N66">SUM((N$11:N$64="x")*1)</f>
        <v>42</v>
      </c>
      <c r="O66" s="307">
        <f t="array" ref="O66">SUM((O$11:O$64="x")*1)</f>
        <v>42</v>
      </c>
      <c r="P66" s="307">
        <f t="array" ref="P66">SUM((P$11:P$64="x")*1)</f>
        <v>42</v>
      </c>
      <c r="Q66" s="307">
        <f t="array" ref="Q66">SUM((Q$11:Q$64="x")*1)</f>
        <v>40</v>
      </c>
      <c r="R66" s="307">
        <f t="array" ref="R66">SUM((R$11:R$64="x")*1)</f>
        <v>0</v>
      </c>
      <c r="S66" s="307">
        <f t="array" ref="S66">SUM((S$11:S$64="x")*1)</f>
        <v>0</v>
      </c>
      <c r="T66" s="307">
        <f t="array" ref="T66">SUM((T$11:T$64="x")*1)</f>
        <v>0</v>
      </c>
      <c r="U66" s="307">
        <f t="array" ref="U66">SUM((U$11:U$64="x")*1)</f>
        <v>0</v>
      </c>
      <c r="V66" s="307"/>
      <c r="W66" s="307"/>
      <c r="X66" s="307"/>
      <c r="Y66" s="126"/>
    </row>
    <row r="67" spans="1:25" ht="21.75" customHeight="1">
      <c r="A67" s="361"/>
      <c r="B67" s="362"/>
      <c r="C67" s="362"/>
      <c r="D67" s="320" t="s">
        <v>176</v>
      </c>
      <c r="E67" s="307"/>
      <c r="F67" s="307"/>
      <c r="G67" s="307"/>
      <c r="H67" s="307"/>
      <c r="I67" s="307"/>
      <c r="J67" s="307"/>
      <c r="K67" s="307"/>
      <c r="L67" s="307"/>
      <c r="M67" s="307"/>
      <c r="N67" s="307"/>
      <c r="O67" s="307"/>
      <c r="P67" s="307"/>
      <c r="Q67" s="307"/>
      <c r="R67" s="307"/>
      <c r="S67" s="307"/>
      <c r="T67" s="307"/>
      <c r="U67" s="307"/>
      <c r="V67" s="307"/>
      <c r="W67" s="307"/>
      <c r="X67" s="307"/>
      <c r="Y67" s="126"/>
    </row>
    <row r="68" spans="1:25" ht="11.25" customHeight="1">
      <c r="A68" s="25"/>
      <c r="B68" s="25"/>
      <c r="C68" s="91"/>
      <c r="D68" s="91"/>
      <c r="E68" s="91"/>
      <c r="F68" s="91"/>
      <c r="G68" s="91"/>
      <c r="H68" s="91"/>
      <c r="I68" s="91"/>
      <c r="J68" s="91"/>
      <c r="K68" s="91"/>
      <c r="L68" s="91"/>
      <c r="M68" s="91"/>
      <c r="N68" s="91"/>
      <c r="O68" s="91"/>
      <c r="P68" s="91"/>
      <c r="Q68" s="91"/>
      <c r="R68" s="91"/>
      <c r="S68" s="91"/>
      <c r="T68" s="91"/>
      <c r="U68" s="91"/>
      <c r="V68" s="91"/>
      <c r="W68" s="91"/>
      <c r="X68" s="91"/>
    </row>
    <row r="69" spans="1:25" ht="11.25" customHeight="1">
      <c r="A69" s="25"/>
      <c r="B69" s="25"/>
      <c r="C69" s="91"/>
      <c r="D69" s="91"/>
      <c r="E69" s="91"/>
      <c r="F69" s="91"/>
      <c r="G69" s="91"/>
      <c r="H69" s="91"/>
      <c r="I69" s="91"/>
      <c r="J69" s="91"/>
      <c r="K69" s="91"/>
      <c r="L69" s="91"/>
      <c r="M69" s="91"/>
      <c r="N69" s="91"/>
      <c r="O69" s="91"/>
      <c r="P69" s="91"/>
      <c r="Q69" s="91"/>
      <c r="R69" s="91"/>
      <c r="S69" s="91"/>
      <c r="T69" s="91"/>
      <c r="U69" s="91"/>
      <c r="V69" s="91"/>
      <c r="W69" s="127" t="s">
        <v>57</v>
      </c>
      <c r="X69" s="91"/>
    </row>
    <row r="70" spans="1:25" ht="16.5" customHeight="1">
      <c r="A70" s="25"/>
      <c r="B70" s="25"/>
      <c r="C70" s="26" t="s">
        <v>14</v>
      </c>
      <c r="D70" s="27"/>
      <c r="E70" s="28"/>
      <c r="F70" s="36"/>
      <c r="G70" s="36"/>
      <c r="H70" s="36"/>
      <c r="I70" s="29"/>
      <c r="J70" s="29"/>
      <c r="K70" s="29"/>
      <c r="L70" s="29"/>
      <c r="M70" s="29"/>
      <c r="N70" s="29"/>
      <c r="O70" s="29"/>
      <c r="P70" s="29"/>
      <c r="Q70" s="29"/>
      <c r="R70" s="29"/>
      <c r="S70" s="29"/>
      <c r="T70" s="29"/>
      <c r="U70" s="29"/>
      <c r="V70" s="29"/>
      <c r="W70" s="59" t="s">
        <v>23</v>
      </c>
      <c r="X70" s="59"/>
    </row>
    <row r="71" spans="1:25" ht="11.25" customHeight="1">
      <c r="A71" s="25"/>
      <c r="B71" s="25"/>
      <c r="C71" s="26"/>
      <c r="D71" s="27"/>
      <c r="E71" s="28"/>
      <c r="F71" s="36"/>
      <c r="G71" s="36"/>
      <c r="H71" s="36"/>
      <c r="I71" s="29"/>
      <c r="J71" s="29"/>
      <c r="K71" s="29"/>
      <c r="L71" s="29"/>
      <c r="M71" s="29"/>
      <c r="N71" s="29"/>
      <c r="O71" s="29"/>
      <c r="P71" s="29"/>
      <c r="Q71" s="29"/>
      <c r="R71" s="29"/>
      <c r="S71" s="29"/>
      <c r="T71" s="29"/>
      <c r="U71" s="29"/>
      <c r="V71" s="29"/>
      <c r="W71" s="59"/>
      <c r="X71" s="59"/>
    </row>
    <row r="72" spans="1:25" ht="11.25" customHeight="1">
      <c r="A72" s="25"/>
      <c r="B72" s="25"/>
      <c r="C72" s="26"/>
      <c r="D72" s="27"/>
      <c r="E72" s="28"/>
      <c r="F72" s="36"/>
      <c r="G72" s="36"/>
      <c r="H72" s="36"/>
      <c r="I72" s="29"/>
      <c r="J72" s="29"/>
      <c r="K72" s="29"/>
      <c r="L72" s="29"/>
      <c r="M72" s="29"/>
      <c r="N72" s="29"/>
      <c r="O72" s="29"/>
      <c r="P72" s="29"/>
      <c r="Q72" s="29"/>
      <c r="R72" s="29"/>
      <c r="S72" s="29"/>
      <c r="T72" s="29"/>
      <c r="U72" s="29"/>
      <c r="V72" s="29"/>
      <c r="W72" s="59"/>
      <c r="X72" s="59"/>
    </row>
    <row r="73" spans="1:25" ht="11.25" customHeight="1">
      <c r="A73" s="25"/>
      <c r="B73" s="25"/>
      <c r="C73" s="26"/>
      <c r="D73" s="27"/>
      <c r="E73" s="28"/>
      <c r="F73" s="36"/>
      <c r="G73" s="36"/>
      <c r="H73" s="36"/>
      <c r="I73" s="29"/>
      <c r="J73" s="29"/>
      <c r="K73" s="29"/>
      <c r="L73" s="29"/>
      <c r="M73" s="29"/>
      <c r="N73" s="29"/>
      <c r="O73" s="29"/>
      <c r="P73" s="29"/>
      <c r="Q73" s="29"/>
      <c r="R73" s="29"/>
      <c r="S73" s="29"/>
      <c r="T73" s="29"/>
      <c r="U73" s="29"/>
      <c r="V73" s="29"/>
      <c r="W73" s="59"/>
      <c r="X73" s="59"/>
    </row>
    <row r="74" spans="1:25" ht="11.25" customHeight="1">
      <c r="A74" s="25"/>
      <c r="B74" s="25"/>
      <c r="C74" s="26"/>
      <c r="D74" s="27"/>
      <c r="E74" s="28"/>
      <c r="F74" s="36"/>
      <c r="G74" s="36"/>
      <c r="H74" s="36"/>
      <c r="I74" s="29"/>
      <c r="J74" s="29"/>
      <c r="K74" s="29"/>
      <c r="L74" s="29"/>
      <c r="M74" s="29"/>
      <c r="N74" s="29"/>
      <c r="O74" s="29"/>
      <c r="P74" s="29"/>
      <c r="Q74" s="29"/>
      <c r="R74" s="29"/>
      <c r="S74" s="29"/>
      <c r="T74" s="29"/>
      <c r="U74" s="29"/>
      <c r="V74" s="29"/>
      <c r="W74" s="59"/>
      <c r="X74" s="59"/>
    </row>
    <row r="75" spans="1:25" ht="11.25" customHeight="1">
      <c r="A75" s="25"/>
      <c r="B75" s="25"/>
      <c r="C75" s="26"/>
      <c r="D75" s="27"/>
      <c r="E75" s="28"/>
      <c r="F75" s="36"/>
      <c r="G75" s="36"/>
      <c r="H75" s="36"/>
      <c r="I75" s="29"/>
      <c r="J75" s="29"/>
      <c r="K75" s="29"/>
      <c r="L75" s="29"/>
      <c r="M75" s="29"/>
      <c r="N75" s="29"/>
      <c r="O75" s="29"/>
      <c r="P75" s="29"/>
      <c r="Q75" s="29"/>
      <c r="R75" s="29"/>
      <c r="S75" s="29"/>
      <c r="T75" s="29"/>
      <c r="U75" s="29"/>
      <c r="V75" s="29"/>
      <c r="W75" s="59"/>
      <c r="X75" s="59"/>
    </row>
    <row r="76" spans="1:25">
      <c r="A76" s="30"/>
      <c r="B76" s="30"/>
      <c r="C76" s="35" t="s">
        <v>22</v>
      </c>
      <c r="D76" s="27"/>
      <c r="E76" s="28"/>
      <c r="F76" s="36"/>
      <c r="G76" s="36"/>
      <c r="H76" s="36"/>
      <c r="I76" s="29"/>
      <c r="J76" s="31"/>
      <c r="K76" s="31"/>
      <c r="L76" s="31"/>
      <c r="M76" s="31"/>
      <c r="N76" s="31"/>
      <c r="O76" s="31"/>
      <c r="P76" s="31"/>
      <c r="Q76" s="31"/>
      <c r="R76" s="31"/>
      <c r="S76" s="31"/>
      <c r="T76" s="31"/>
      <c r="U76" s="31"/>
      <c r="V76" s="31"/>
      <c r="W76" s="92"/>
      <c r="X76" s="60"/>
    </row>
    <row r="77" spans="1:25" ht="9" customHeight="1">
      <c r="C77" s="56"/>
      <c r="D77" s="56"/>
      <c r="E77" s="28"/>
      <c r="F77" s="61"/>
      <c r="G77" s="61"/>
      <c r="H77" s="61"/>
      <c r="I77" s="56"/>
      <c r="J77" s="56"/>
      <c r="K77" s="56"/>
      <c r="L77" s="56"/>
      <c r="M77" s="56"/>
      <c r="N77" s="56"/>
      <c r="O77" s="56"/>
      <c r="P77" s="56"/>
      <c r="Q77" s="56"/>
      <c r="R77" s="56"/>
      <c r="S77" s="56"/>
      <c r="T77" s="56"/>
      <c r="U77" s="56"/>
      <c r="V77" s="56"/>
      <c r="W77" s="62"/>
      <c r="X77" s="62"/>
    </row>
    <row r="78" spans="1:25">
      <c r="E78" s="28"/>
    </row>
    <row r="79" spans="1:25">
      <c r="E79" s="28"/>
    </row>
    <row r="92" spans="3:14">
      <c r="C92" s="310"/>
      <c r="G92" s="345" t="s">
        <v>156</v>
      </c>
      <c r="J92" s="2" t="s">
        <v>96</v>
      </c>
      <c r="K92" s="2" t="s">
        <v>156</v>
      </c>
      <c r="M92" s="2" t="str">
        <f>VLOOKUP(K92,$G$92:$J$151,4,0)</f>
        <v>ALTP001</v>
      </c>
      <c r="N92" s="356" t="str">
        <f>M92</f>
        <v>ALTP001</v>
      </c>
    </row>
    <row r="93" spans="3:14">
      <c r="C93" s="310"/>
      <c r="G93" s="345" t="s">
        <v>157</v>
      </c>
      <c r="J93" s="2" t="s">
        <v>97</v>
      </c>
      <c r="K93" s="2" t="s">
        <v>157</v>
      </c>
      <c r="M93" s="2" t="str">
        <f t="shared" ref="M93:M122" si="1">VLOOKUP(K93,$G$92:$J$151,4,0)</f>
        <v>ALTP002</v>
      </c>
      <c r="N93" s="356"/>
    </row>
    <row r="94" spans="3:14">
      <c r="C94" s="310"/>
      <c r="G94" s="345" t="s">
        <v>158</v>
      </c>
      <c r="J94" s="2" t="s">
        <v>98</v>
      </c>
      <c r="K94" s="2" t="s">
        <v>158</v>
      </c>
      <c r="M94" s="2" t="str">
        <f t="shared" si="1"/>
        <v>ALTP003</v>
      </c>
      <c r="N94" s="356" t="str">
        <f>M93</f>
        <v>ALTP002</v>
      </c>
    </row>
    <row r="95" spans="3:14">
      <c r="C95" s="310"/>
      <c r="G95" s="345" t="s">
        <v>159</v>
      </c>
      <c r="J95" s="2" t="s">
        <v>99</v>
      </c>
      <c r="K95" s="2" t="s">
        <v>159</v>
      </c>
      <c r="M95" s="2" t="str">
        <f t="shared" si="1"/>
        <v>ALTP004</v>
      </c>
      <c r="N95" s="356"/>
    </row>
    <row r="96" spans="3:14">
      <c r="C96" s="310"/>
      <c r="G96" s="345" t="s">
        <v>160</v>
      </c>
      <c r="J96" s="2" t="s">
        <v>100</v>
      </c>
      <c r="K96" s="2" t="s">
        <v>160</v>
      </c>
      <c r="M96" s="2" t="str">
        <f t="shared" si="1"/>
        <v>ALTP005</v>
      </c>
      <c r="N96" s="356" t="str">
        <f>M94</f>
        <v>ALTP003</v>
      </c>
    </row>
    <row r="97" spans="3:14">
      <c r="C97" s="310"/>
      <c r="G97" s="345" t="s">
        <v>161</v>
      </c>
      <c r="J97" s="2" t="s">
        <v>101</v>
      </c>
      <c r="K97" s="2" t="s">
        <v>161</v>
      </c>
      <c r="M97" s="2" t="str">
        <f t="shared" si="1"/>
        <v>ALTP006</v>
      </c>
      <c r="N97" s="356"/>
    </row>
    <row r="98" spans="3:14">
      <c r="C98" s="310"/>
      <c r="G98" s="345" t="s">
        <v>162</v>
      </c>
      <c r="J98" s="2" t="s">
        <v>102</v>
      </c>
      <c r="K98" s="2" t="s">
        <v>162</v>
      </c>
      <c r="M98" s="2" t="str">
        <f t="shared" si="1"/>
        <v>ALTP007</v>
      </c>
      <c r="N98" s="356" t="str">
        <f>M95</f>
        <v>ALTP004</v>
      </c>
    </row>
    <row r="99" spans="3:14">
      <c r="C99" s="310"/>
      <c r="G99" s="345" t="s">
        <v>163</v>
      </c>
      <c r="J99" s="2" t="s">
        <v>103</v>
      </c>
      <c r="K99" s="2" t="s">
        <v>163</v>
      </c>
      <c r="M99" s="2" t="str">
        <f t="shared" si="1"/>
        <v>ALTP008</v>
      </c>
      <c r="N99" s="356"/>
    </row>
    <row r="100" spans="3:14">
      <c r="C100" s="310"/>
      <c r="G100" s="345" t="s">
        <v>164</v>
      </c>
      <c r="J100" s="2" t="s">
        <v>104</v>
      </c>
      <c r="K100" s="2" t="s">
        <v>164</v>
      </c>
      <c r="M100" s="2" t="str">
        <f t="shared" si="1"/>
        <v>ALTP009</v>
      </c>
      <c r="N100" s="356" t="str">
        <f>M96</f>
        <v>ALTP005</v>
      </c>
    </row>
    <row r="101" spans="3:14">
      <c r="C101" s="310"/>
      <c r="G101" s="345" t="s">
        <v>165</v>
      </c>
      <c r="J101" s="2" t="s">
        <v>105</v>
      </c>
      <c r="K101" s="2" t="s">
        <v>165</v>
      </c>
      <c r="M101" s="2" t="str">
        <f t="shared" si="1"/>
        <v>ALTP010</v>
      </c>
      <c r="N101" s="356"/>
    </row>
    <row r="102" spans="3:14">
      <c r="C102" s="310"/>
      <c r="G102" s="345" t="s">
        <v>166</v>
      </c>
      <c r="J102" s="2" t="s">
        <v>106</v>
      </c>
      <c r="K102" s="2" t="s">
        <v>166</v>
      </c>
      <c r="M102" s="2" t="str">
        <f t="shared" si="1"/>
        <v>ALTP011</v>
      </c>
      <c r="N102" s="356" t="str">
        <f>M97</f>
        <v>ALTP006</v>
      </c>
    </row>
    <row r="103" spans="3:14">
      <c r="C103" s="310"/>
      <c r="G103" s="345" t="s">
        <v>167</v>
      </c>
      <c r="J103" s="2" t="s">
        <v>107</v>
      </c>
      <c r="K103" s="2" t="s">
        <v>168</v>
      </c>
      <c r="M103" s="2" t="str">
        <f t="shared" si="1"/>
        <v>ALTP013</v>
      </c>
      <c r="N103" s="356"/>
    </row>
    <row r="104" spans="3:14">
      <c r="C104" s="310"/>
      <c r="G104" s="345" t="s">
        <v>168</v>
      </c>
      <c r="J104" s="2" t="s">
        <v>108</v>
      </c>
      <c r="K104" s="2" t="s">
        <v>169</v>
      </c>
      <c r="M104" s="2" t="str">
        <f t="shared" si="1"/>
        <v>ALTP014</v>
      </c>
      <c r="N104" s="356" t="str">
        <f>M98</f>
        <v>ALTP007</v>
      </c>
    </row>
    <row r="105" spans="3:14">
      <c r="C105" s="310"/>
      <c r="G105" s="345" t="s">
        <v>169</v>
      </c>
      <c r="J105" s="2" t="s">
        <v>109</v>
      </c>
      <c r="K105" s="2" t="s">
        <v>170</v>
      </c>
      <c r="M105" s="2" t="str">
        <f t="shared" si="1"/>
        <v>ALTP015</v>
      </c>
      <c r="N105" s="356"/>
    </row>
    <row r="106" spans="3:14">
      <c r="C106" s="310"/>
      <c r="G106" s="345" t="s">
        <v>170</v>
      </c>
      <c r="J106" s="2" t="s">
        <v>110</v>
      </c>
      <c r="K106" s="2" t="s">
        <v>171</v>
      </c>
      <c r="M106" s="2" t="str">
        <f t="shared" si="1"/>
        <v>ALTP016</v>
      </c>
      <c r="N106" s="356" t="str">
        <f>M99</f>
        <v>ALTP008</v>
      </c>
    </row>
    <row r="107" spans="3:14">
      <c r="C107" s="310"/>
      <c r="G107" s="345" t="s">
        <v>171</v>
      </c>
      <c r="J107" s="2" t="s">
        <v>111</v>
      </c>
      <c r="K107" s="2" t="s">
        <v>172</v>
      </c>
      <c r="M107" s="2" t="str">
        <f t="shared" si="1"/>
        <v>ALTP017</v>
      </c>
      <c r="N107" s="356"/>
    </row>
    <row r="108" spans="3:14">
      <c r="C108" s="310"/>
      <c r="G108" s="345" t="s">
        <v>172</v>
      </c>
      <c r="J108" s="2" t="s">
        <v>112</v>
      </c>
      <c r="K108" s="2" t="s">
        <v>173</v>
      </c>
      <c r="M108" s="2" t="str">
        <f t="shared" si="1"/>
        <v>ALTP018</v>
      </c>
      <c r="N108" s="356" t="str">
        <f>M100</f>
        <v>ALTP009</v>
      </c>
    </row>
    <row r="109" spans="3:14">
      <c r="C109" s="310"/>
      <c r="G109" s="345" t="s">
        <v>173</v>
      </c>
      <c r="J109" s="2" t="s">
        <v>113</v>
      </c>
      <c r="K109" s="2" t="s">
        <v>179</v>
      </c>
      <c r="M109" s="2" t="str">
        <f t="shared" si="1"/>
        <v>ALTP019</v>
      </c>
      <c r="N109" s="356"/>
    </row>
    <row r="110" spans="3:14">
      <c r="C110" s="310"/>
      <c r="G110" s="345" t="s">
        <v>179</v>
      </c>
      <c r="J110" s="2" t="s">
        <v>114</v>
      </c>
      <c r="K110" s="2" t="s">
        <v>182</v>
      </c>
      <c r="M110" s="2" t="str">
        <f t="shared" si="1"/>
        <v>ALTP020</v>
      </c>
      <c r="N110" s="356" t="str">
        <f>M101</f>
        <v>ALTP010</v>
      </c>
    </row>
    <row r="111" spans="3:14">
      <c r="C111" s="310"/>
      <c r="G111" s="345" t="s">
        <v>182</v>
      </c>
      <c r="J111" s="2" t="s">
        <v>115</v>
      </c>
      <c r="K111" s="2" t="s">
        <v>187</v>
      </c>
      <c r="M111" s="2" t="str">
        <f t="shared" si="1"/>
        <v>ALTP025</v>
      </c>
      <c r="N111" s="356"/>
    </row>
    <row r="112" spans="3:14">
      <c r="C112" s="310"/>
      <c r="G112" s="345" t="s">
        <v>183</v>
      </c>
      <c r="J112" s="2" t="s">
        <v>116</v>
      </c>
      <c r="K112" s="2" t="s">
        <v>200</v>
      </c>
      <c r="M112" s="2" t="str">
        <f t="shared" si="1"/>
        <v>ALTP027</v>
      </c>
      <c r="N112" s="356" t="str">
        <f>M102</f>
        <v>ALTP011</v>
      </c>
    </row>
    <row r="113" spans="3:14">
      <c r="C113" s="310"/>
      <c r="G113" s="345" t="s">
        <v>184</v>
      </c>
      <c r="J113" s="2" t="s">
        <v>117</v>
      </c>
      <c r="K113" s="2" t="s">
        <v>137</v>
      </c>
      <c r="M113" s="2" t="str">
        <f t="shared" si="1"/>
        <v>ALTN001</v>
      </c>
      <c r="N113" s="356"/>
    </row>
    <row r="114" spans="3:14">
      <c r="C114" s="310"/>
      <c r="G114" s="345" t="s">
        <v>200</v>
      </c>
      <c r="J114" s="2" t="s">
        <v>122</v>
      </c>
      <c r="K114" s="2" t="s">
        <v>138</v>
      </c>
      <c r="M114" s="2" t="str">
        <f t="shared" si="1"/>
        <v>ALTN002</v>
      </c>
      <c r="N114" s="356" t="str">
        <f>M103</f>
        <v>ALTP013</v>
      </c>
    </row>
    <row r="115" spans="3:14">
      <c r="C115" s="310"/>
      <c r="G115" s="2" t="s">
        <v>185</v>
      </c>
      <c r="J115" s="2" t="s">
        <v>118</v>
      </c>
      <c r="K115" s="2" t="s">
        <v>139</v>
      </c>
      <c r="M115" s="2" t="str">
        <f t="shared" si="1"/>
        <v>ALTN003</v>
      </c>
      <c r="N115" s="356"/>
    </row>
    <row r="116" spans="3:14">
      <c r="C116" s="310"/>
      <c r="G116" s="2" t="s">
        <v>186</v>
      </c>
      <c r="J116" s="2" t="s">
        <v>119</v>
      </c>
      <c r="K116" s="2" t="s">
        <v>199</v>
      </c>
      <c r="M116" s="2" t="str">
        <f t="shared" si="1"/>
        <v>ALTN004</v>
      </c>
      <c r="N116" s="356" t="str">
        <f>M104</f>
        <v>ALTP014</v>
      </c>
    </row>
    <row r="117" spans="3:14">
      <c r="C117" s="310"/>
      <c r="G117" s="2" t="s">
        <v>187</v>
      </c>
      <c r="J117" s="2" t="s">
        <v>120</v>
      </c>
      <c r="K117" s="2" t="s">
        <v>141</v>
      </c>
      <c r="M117" s="2" t="str">
        <f t="shared" si="1"/>
        <v>ALTN006</v>
      </c>
      <c r="N117" s="356"/>
    </row>
    <row r="118" spans="3:14">
      <c r="C118" s="310"/>
      <c r="G118" s="2" t="s">
        <v>195</v>
      </c>
      <c r="J118" s="2" t="s">
        <v>121</v>
      </c>
      <c r="K118" s="2" t="s">
        <v>181</v>
      </c>
      <c r="M118" s="2" t="str">
        <f t="shared" si="1"/>
        <v>ALTN007</v>
      </c>
      <c r="N118" s="356" t="str">
        <f>M105</f>
        <v>ALTP015</v>
      </c>
    </row>
    <row r="119" spans="3:14">
      <c r="C119" s="310"/>
      <c r="G119" s="2" t="s">
        <v>137</v>
      </c>
      <c r="J119" s="2" t="s">
        <v>126</v>
      </c>
      <c r="K119" s="2" t="s">
        <v>188</v>
      </c>
      <c r="M119" s="2" t="str">
        <f t="shared" si="1"/>
        <v>ALTN008</v>
      </c>
      <c r="N119" s="356"/>
    </row>
    <row r="120" spans="3:14">
      <c r="C120" s="310"/>
      <c r="G120" s="2" t="s">
        <v>138</v>
      </c>
      <c r="J120" s="2" t="s">
        <v>127</v>
      </c>
      <c r="K120" s="2" t="s">
        <v>189</v>
      </c>
      <c r="M120" s="2" t="str">
        <f t="shared" si="1"/>
        <v>ALTN009</v>
      </c>
      <c r="N120" s="356" t="str">
        <f>M106</f>
        <v>ALTP016</v>
      </c>
    </row>
    <row r="121" spans="3:14">
      <c r="C121" s="310"/>
      <c r="G121" s="2" t="s">
        <v>139</v>
      </c>
      <c r="J121" s="2" t="s">
        <v>128</v>
      </c>
      <c r="K121" s="2" t="s">
        <v>190</v>
      </c>
      <c r="M121" s="2" t="str">
        <f t="shared" si="1"/>
        <v>ALTN010</v>
      </c>
      <c r="N121" s="356"/>
    </row>
    <row r="122" spans="3:14">
      <c r="C122" s="310"/>
      <c r="G122" s="2" t="s">
        <v>199</v>
      </c>
      <c r="J122" s="2" t="s">
        <v>129</v>
      </c>
      <c r="K122" s="2" t="s">
        <v>191</v>
      </c>
      <c r="M122" s="2" t="str">
        <f t="shared" si="1"/>
        <v>ALTN011</v>
      </c>
      <c r="N122" s="356" t="str">
        <f>M107</f>
        <v>ALTP017</v>
      </c>
    </row>
    <row r="123" spans="3:14">
      <c r="C123" s="310"/>
      <c r="G123" s="2" t="s">
        <v>140</v>
      </c>
      <c r="J123" s="2" t="s">
        <v>130</v>
      </c>
      <c r="N123" s="356"/>
    </row>
    <row r="124" spans="3:14">
      <c r="C124" s="310"/>
      <c r="G124" s="37" t="s">
        <v>141</v>
      </c>
      <c r="J124" s="2" t="s">
        <v>131</v>
      </c>
      <c r="N124" s="356" t="str">
        <f>M108</f>
        <v>ALTP018</v>
      </c>
    </row>
    <row r="125" spans="3:14">
      <c r="C125" s="310"/>
      <c r="G125" s="37" t="s">
        <v>181</v>
      </c>
      <c r="J125" s="2" t="s">
        <v>132</v>
      </c>
      <c r="N125" s="356"/>
    </row>
    <row r="126" spans="3:14">
      <c r="C126" s="310"/>
      <c r="G126" s="37" t="s">
        <v>188</v>
      </c>
      <c r="J126" s="2" t="s">
        <v>133</v>
      </c>
      <c r="N126" s="356" t="str">
        <f>M109</f>
        <v>ALTP019</v>
      </c>
    </row>
    <row r="127" spans="3:14">
      <c r="C127" s="310"/>
      <c r="G127" s="37" t="s">
        <v>189</v>
      </c>
      <c r="J127" s="2" t="s">
        <v>134</v>
      </c>
      <c r="N127" s="356"/>
    </row>
    <row r="128" spans="3:14">
      <c r="C128" s="310"/>
      <c r="G128" s="37" t="s">
        <v>190</v>
      </c>
      <c r="J128" s="2" t="s">
        <v>135</v>
      </c>
      <c r="N128" s="356" t="str">
        <f>M110</f>
        <v>ALTP020</v>
      </c>
    </row>
    <row r="129" spans="3:14">
      <c r="C129" s="310"/>
      <c r="G129" s="37" t="s">
        <v>191</v>
      </c>
      <c r="J129" s="2" t="s">
        <v>136</v>
      </c>
      <c r="N129" s="356"/>
    </row>
    <row r="130" spans="3:14">
      <c r="C130" s="310"/>
      <c r="N130" s="356" t="str">
        <f>M111</f>
        <v>ALTP025</v>
      </c>
    </row>
    <row r="131" spans="3:14">
      <c r="C131" s="310"/>
      <c r="N131" s="356"/>
    </row>
    <row r="132" spans="3:14">
      <c r="C132" s="310"/>
      <c r="N132" s="356" t="str">
        <f>M112</f>
        <v>ALTP027</v>
      </c>
    </row>
    <row r="133" spans="3:14">
      <c r="C133" s="310"/>
      <c r="N133" s="356"/>
    </row>
    <row r="134" spans="3:14">
      <c r="C134" s="310"/>
      <c r="N134" s="356" t="str">
        <f>M113</f>
        <v>ALTN001</v>
      </c>
    </row>
    <row r="135" spans="3:14">
      <c r="C135" s="310"/>
      <c r="N135" s="356"/>
    </row>
    <row r="136" spans="3:14">
      <c r="C136" s="310"/>
      <c r="N136" s="356" t="str">
        <f>M114</f>
        <v>ALTN002</v>
      </c>
    </row>
    <row r="137" spans="3:14">
      <c r="C137" s="310"/>
      <c r="N137" s="356"/>
    </row>
    <row r="138" spans="3:14">
      <c r="C138" s="310"/>
      <c r="N138" s="356" t="str">
        <f>M115</f>
        <v>ALTN003</v>
      </c>
    </row>
    <row r="139" spans="3:14">
      <c r="C139" s="310"/>
      <c r="N139" s="356"/>
    </row>
    <row r="140" spans="3:14">
      <c r="C140" s="310"/>
      <c r="N140" s="356" t="str">
        <f>M116</f>
        <v>ALTN004</v>
      </c>
    </row>
    <row r="141" spans="3:14">
      <c r="C141" s="310"/>
      <c r="N141" s="356"/>
    </row>
    <row r="142" spans="3:14">
      <c r="C142" s="310"/>
      <c r="N142" s="356" t="str">
        <f>M117</f>
        <v>ALTN006</v>
      </c>
    </row>
    <row r="143" spans="3:14">
      <c r="C143" s="310"/>
      <c r="N143" s="356"/>
    </row>
    <row r="144" spans="3:14">
      <c r="C144" s="310"/>
      <c r="N144" s="356" t="str">
        <f>M118</f>
        <v>ALTN007</v>
      </c>
    </row>
    <row r="145" spans="3:14">
      <c r="C145" s="310"/>
      <c r="N145" s="356"/>
    </row>
    <row r="146" spans="3:14">
      <c r="C146" s="310"/>
      <c r="N146" s="356" t="str">
        <f>M119</f>
        <v>ALTN008</v>
      </c>
    </row>
    <row r="147" spans="3:14">
      <c r="C147" s="310"/>
      <c r="N147" s="356"/>
    </row>
    <row r="148" spans="3:14">
      <c r="C148" s="310"/>
      <c r="N148" s="356" t="str">
        <f>M120</f>
        <v>ALTN009</v>
      </c>
    </row>
    <row r="149" spans="3:14">
      <c r="C149" s="310"/>
      <c r="N149" s="356"/>
    </row>
    <row r="150" spans="3:14">
      <c r="C150" s="310"/>
      <c r="N150" s="356" t="str">
        <f>M121</f>
        <v>ALTN010</v>
      </c>
    </row>
    <row r="151" spans="3:14">
      <c r="C151" s="310"/>
      <c r="N151" s="356"/>
    </row>
    <row r="152" spans="3:14">
      <c r="C152" s="310"/>
      <c r="N152" s="356" t="str">
        <f>M122</f>
        <v>ALTN011</v>
      </c>
    </row>
    <row r="153" spans="3:14">
      <c r="C153" s="310"/>
      <c r="N153" s="356"/>
    </row>
  </sheetData>
  <protectedRanges>
    <protectedRange password="CC78" sqref="E80:E65381 B8:D9 F8:H8 W8:W9 B68:B65381 C77:D65381 F77:JG91 F143:M143 C63:H67 Y8:JG12 B10:X10 F92 H92:J92 D52:H62 E11:H15 L92:JG92 L93:L119 F130:L142 N93:JG143 E25:H51 M93:M122 F144:JG65381 K120:L129 F93:J113 F115:J129 F114 H114:J114 J63:JG67 F16:H24 A8:A65381 V13:JG62 J11:X12" name="Range1"/>
    <protectedRange password="CC78" sqref="C70:C75 E77:E79 W70:JG75 D70:H76" name="Range1_1_1"/>
    <protectedRange password="CC78" sqref="C76 W76:JG76" name="Range1_3_1"/>
    <protectedRange password="CC78" sqref="A5:JG7" name="Range1_2"/>
    <protectedRange password="CC78" sqref="I8:V9 I11:I67" name="Range1_3"/>
    <protectedRange password="CC78" sqref="B52:B67" name="Range1_1"/>
    <protectedRange password="CC78" sqref="E8:E9" name="Range1_4"/>
    <protectedRange password="CC78" sqref="C16:D24" name="Range1_8"/>
    <protectedRange password="CC78" sqref="B16:B24" name="Range1_1_1_1"/>
    <protectedRange password="CC78" sqref="E16:E24" name="Range1_9"/>
    <protectedRange password="CC78" sqref="B25:B51" name="Range1_6"/>
    <protectedRange password="CC78" sqref="D25:D51" name="Range1_7"/>
    <protectedRange password="CC78" sqref="J11:U62" name="Range1_11"/>
  </protectedRanges>
  <autoFilter ref="A10:Z62">
    <filterColumn colId="10"/>
    <filterColumn colId="11"/>
    <filterColumn colId="12"/>
    <filterColumn colId="13"/>
    <filterColumn colId="14"/>
    <filterColumn colId="15"/>
    <filterColumn colId="16"/>
    <filterColumn colId="17"/>
    <filterColumn colId="18"/>
    <filterColumn colId="19"/>
    <filterColumn colId="20"/>
  </autoFilter>
  <mergeCells count="45">
    <mergeCell ref="N148:N149"/>
    <mergeCell ref="N150:N151"/>
    <mergeCell ref="N152:N153"/>
    <mergeCell ref="J8:U8"/>
    <mergeCell ref="V8:V9"/>
    <mergeCell ref="A5:X5"/>
    <mergeCell ref="A6:X6"/>
    <mergeCell ref="B8:B9"/>
    <mergeCell ref="A8:A9"/>
    <mergeCell ref="C8:C9"/>
    <mergeCell ref="X8:X9"/>
    <mergeCell ref="W8:W9"/>
    <mergeCell ref="I8:I9"/>
    <mergeCell ref="D8:D9"/>
    <mergeCell ref="E8:E9"/>
    <mergeCell ref="F8:H8"/>
    <mergeCell ref="A65:C67"/>
    <mergeCell ref="N112:N113"/>
    <mergeCell ref="N114:N115"/>
    <mergeCell ref="N116:N117"/>
    <mergeCell ref="N118:N119"/>
    <mergeCell ref="N92:N93"/>
    <mergeCell ref="N94:N95"/>
    <mergeCell ref="N96:N97"/>
    <mergeCell ref="N98:N99"/>
    <mergeCell ref="N100:N101"/>
    <mergeCell ref="N120:N121"/>
    <mergeCell ref="N102:N103"/>
    <mergeCell ref="N104:N105"/>
    <mergeCell ref="N106:N107"/>
    <mergeCell ref="N108:N109"/>
    <mergeCell ref="N110:N111"/>
    <mergeCell ref="N122:N123"/>
    <mergeCell ref="N124:N125"/>
    <mergeCell ref="N126:N127"/>
    <mergeCell ref="N128:N129"/>
    <mergeCell ref="N130:N131"/>
    <mergeCell ref="N144:N145"/>
    <mergeCell ref="N146:N147"/>
    <mergeCell ref="N142:N143"/>
    <mergeCell ref="N132:N133"/>
    <mergeCell ref="N134:N135"/>
    <mergeCell ref="N136:N137"/>
    <mergeCell ref="N138:N139"/>
    <mergeCell ref="N140:N141"/>
  </mergeCells>
  <phoneticPr fontId="47" type="noConversion"/>
  <printOptions horizontalCentered="1"/>
  <pageMargins left="0.24" right="0.2" top="0.21" bottom="0.2" header="0.22" footer="0.2"/>
  <pageSetup paperSize="9" scale="68" fitToHeight="0" orientation="portrait" horizontalDpi="300" verticalDpi="300" r:id="rId1"/>
  <headerFooter alignWithMargins="0">
    <oddFooter>&amp;C&amp;P/&amp;N</oddFooter>
  </headerFooter>
</worksheet>
</file>

<file path=xl/worksheets/sheet16.xml><?xml version="1.0" encoding="utf-8"?>
<worksheet xmlns="http://schemas.openxmlformats.org/spreadsheetml/2006/main" xmlns:r="http://schemas.openxmlformats.org/officeDocument/2006/relationships">
  <sheetPr>
    <tabColor rgb="FFC00000"/>
  </sheetPr>
  <dimension ref="A1:CM187"/>
  <sheetViews>
    <sheetView zoomScaleNormal="115" workbookViewId="0">
      <pane xSplit="3" ySplit="6" topLeftCell="D7" activePane="bottomRight" state="frozen"/>
      <selection activeCell="F139" sqref="F139:AJ156"/>
      <selection pane="topRight" activeCell="F139" sqref="F139:AJ156"/>
      <selection pane="bottomLeft" activeCell="F139" sqref="F139:AJ156"/>
      <selection pane="bottomRight" activeCell="AS10" sqref="AS10:AS11"/>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11"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08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8</v>
      </c>
      <c r="D4" s="74"/>
      <c r="E4" s="75">
        <v>42217</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42217</v>
      </c>
      <c r="G5" s="137">
        <f t="shared" ref="G5:AJ5" si="0">F5+1</f>
        <v>42218</v>
      </c>
      <c r="H5" s="137">
        <f t="shared" si="0"/>
        <v>42219</v>
      </c>
      <c r="I5" s="137">
        <f t="shared" si="0"/>
        <v>42220</v>
      </c>
      <c r="J5" s="137">
        <f t="shared" si="0"/>
        <v>42221</v>
      </c>
      <c r="K5" s="137">
        <f t="shared" si="0"/>
        <v>42222</v>
      </c>
      <c r="L5" s="137">
        <f t="shared" si="0"/>
        <v>42223</v>
      </c>
      <c r="M5" s="137">
        <f t="shared" si="0"/>
        <v>42224</v>
      </c>
      <c r="N5" s="137">
        <f t="shared" si="0"/>
        <v>42225</v>
      </c>
      <c r="O5" s="137">
        <f t="shared" si="0"/>
        <v>42226</v>
      </c>
      <c r="P5" s="137">
        <f t="shared" si="0"/>
        <v>42227</v>
      </c>
      <c r="Q5" s="137">
        <f t="shared" si="0"/>
        <v>42228</v>
      </c>
      <c r="R5" s="137">
        <f t="shared" si="0"/>
        <v>42229</v>
      </c>
      <c r="S5" s="137">
        <f t="shared" si="0"/>
        <v>42230</v>
      </c>
      <c r="T5" s="137">
        <f t="shared" si="0"/>
        <v>42231</v>
      </c>
      <c r="U5" s="137">
        <f t="shared" si="0"/>
        <v>42232</v>
      </c>
      <c r="V5" s="137">
        <f t="shared" si="0"/>
        <v>42233</v>
      </c>
      <c r="W5" s="137">
        <f t="shared" si="0"/>
        <v>42234</v>
      </c>
      <c r="X5" s="137">
        <f t="shared" si="0"/>
        <v>42235</v>
      </c>
      <c r="Y5" s="137">
        <f t="shared" si="0"/>
        <v>42236</v>
      </c>
      <c r="Z5" s="137">
        <f t="shared" si="0"/>
        <v>42237</v>
      </c>
      <c r="AA5" s="137">
        <f t="shared" si="0"/>
        <v>42238</v>
      </c>
      <c r="AB5" s="137">
        <f t="shared" si="0"/>
        <v>42239</v>
      </c>
      <c r="AC5" s="137">
        <f t="shared" si="0"/>
        <v>42240</v>
      </c>
      <c r="AD5" s="137">
        <f t="shared" si="0"/>
        <v>42241</v>
      </c>
      <c r="AE5" s="137">
        <f t="shared" si="0"/>
        <v>42242</v>
      </c>
      <c r="AF5" s="137">
        <f t="shared" si="0"/>
        <v>42243</v>
      </c>
      <c r="AG5" s="137">
        <f t="shared" si="0"/>
        <v>42244</v>
      </c>
      <c r="AH5" s="137">
        <f>AG5+1</f>
        <v>42245</v>
      </c>
      <c r="AI5" s="137">
        <f t="shared" si="0"/>
        <v>42246</v>
      </c>
      <c r="AJ5" s="137">
        <f t="shared" si="0"/>
        <v>42247</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T.Bảy</v>
      </c>
      <c r="G6" s="138" t="str">
        <f t="shared" ref="G6:AJ6" si="1">CHOOSE(WEEKDAY(G5),"C.Nhật","T.Hai","T.Ba","T.Tư","T.Năm","T.Sáu","T.Bảy")</f>
        <v>C.Nhật</v>
      </c>
      <c r="H6" s="138" t="str">
        <f t="shared" si="1"/>
        <v>T.Hai</v>
      </c>
      <c r="I6" s="138" t="str">
        <f t="shared" si="1"/>
        <v>T.Ba</v>
      </c>
      <c r="J6" s="138" t="str">
        <f t="shared" si="1"/>
        <v>T.Tư</v>
      </c>
      <c r="K6" s="138" t="str">
        <f t="shared" si="1"/>
        <v>T.Năm</v>
      </c>
      <c r="L6" s="138" t="str">
        <f t="shared" si="1"/>
        <v>T.Sáu</v>
      </c>
      <c r="M6" s="138" t="str">
        <f t="shared" si="1"/>
        <v>T.Bảy</v>
      </c>
      <c r="N6" s="138" t="str">
        <f t="shared" si="1"/>
        <v>C.Nhật</v>
      </c>
      <c r="O6" s="138" t="str">
        <f t="shared" si="1"/>
        <v>T.Hai</v>
      </c>
      <c r="P6" s="138" t="str">
        <f t="shared" si="1"/>
        <v>T.Ba</v>
      </c>
      <c r="Q6" s="138" t="str">
        <f t="shared" si="1"/>
        <v>T.Tư</v>
      </c>
      <c r="R6" s="138" t="str">
        <f t="shared" si="1"/>
        <v>T.Năm</v>
      </c>
      <c r="S6" s="138" t="str">
        <f t="shared" si="1"/>
        <v>T.Sáu</v>
      </c>
      <c r="T6" s="138" t="str">
        <f t="shared" si="1"/>
        <v>T.Bảy</v>
      </c>
      <c r="U6" s="138" t="str">
        <f t="shared" si="1"/>
        <v>C.Nhật</v>
      </c>
      <c r="V6" s="138" t="str">
        <f t="shared" si="1"/>
        <v>T.Hai</v>
      </c>
      <c r="W6" s="138" t="str">
        <f t="shared" si="1"/>
        <v>T.Ba</v>
      </c>
      <c r="X6" s="138" t="str">
        <f t="shared" si="1"/>
        <v>T.Tư</v>
      </c>
      <c r="Y6" s="138" t="str">
        <f t="shared" si="1"/>
        <v>T.Năm</v>
      </c>
      <c r="Z6" s="138" t="str">
        <f t="shared" si="1"/>
        <v>T.Sáu</v>
      </c>
      <c r="AA6" s="138" t="str">
        <f t="shared" si="1"/>
        <v>T.Bảy</v>
      </c>
      <c r="AB6" s="138" t="str">
        <f t="shared" si="1"/>
        <v>C.Nhật</v>
      </c>
      <c r="AC6" s="138" t="str">
        <f t="shared" si="1"/>
        <v>T.Hai</v>
      </c>
      <c r="AD6" s="138" t="str">
        <f t="shared" si="1"/>
        <v>T.Ba</v>
      </c>
      <c r="AE6" s="138" t="str">
        <f t="shared" si="1"/>
        <v>T.Tư</v>
      </c>
      <c r="AF6" s="138" t="str">
        <f t="shared" si="1"/>
        <v>T.Năm</v>
      </c>
      <c r="AG6" s="138" t="str">
        <f t="shared" si="1"/>
        <v>T.Sáu</v>
      </c>
      <c r="AH6" s="138" t="str">
        <f t="shared" si="1"/>
        <v>T.Bảy</v>
      </c>
      <c r="AI6" s="138" t="str">
        <f t="shared" si="1"/>
        <v>C.Nhật</v>
      </c>
      <c r="AJ6" s="138" t="str">
        <f t="shared" si="1"/>
        <v>T.Hai</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314"/>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80">
        <v>8</v>
      </c>
      <c r="G8" s="80"/>
      <c r="H8" s="80">
        <v>8</v>
      </c>
      <c r="I8" s="80">
        <v>8</v>
      </c>
      <c r="J8" s="80">
        <v>8</v>
      </c>
      <c r="K8" s="80">
        <v>8</v>
      </c>
      <c r="L8" s="80">
        <v>8</v>
      </c>
      <c r="M8" s="80">
        <v>8</v>
      </c>
      <c r="N8" s="80"/>
      <c r="O8" s="80">
        <v>8</v>
      </c>
      <c r="P8" s="80">
        <v>8</v>
      </c>
      <c r="Q8" s="80">
        <v>8</v>
      </c>
      <c r="R8" s="80">
        <v>8</v>
      </c>
      <c r="S8" s="80">
        <v>8</v>
      </c>
      <c r="T8" s="80">
        <v>8</v>
      </c>
      <c r="U8" s="80"/>
      <c r="V8" s="80">
        <v>8</v>
      </c>
      <c r="W8" s="80">
        <v>8</v>
      </c>
      <c r="X8" s="80">
        <v>8</v>
      </c>
      <c r="Y8" s="80">
        <v>8</v>
      </c>
      <c r="Z8" s="80">
        <v>8</v>
      </c>
      <c r="AA8" s="80">
        <v>8</v>
      </c>
      <c r="AB8" s="80"/>
      <c r="AC8" s="80">
        <v>8</v>
      </c>
      <c r="AD8" s="80">
        <v>8</v>
      </c>
      <c r="AE8" s="80">
        <v>8</v>
      </c>
      <c r="AF8" s="80">
        <v>8</v>
      </c>
      <c r="AG8" s="80">
        <v>8</v>
      </c>
      <c r="AH8" s="80">
        <v>8</v>
      </c>
      <c r="AI8" s="80"/>
      <c r="AJ8" s="80">
        <v>8</v>
      </c>
      <c r="AK8" s="378">
        <f t="shared" ref="AK8" si="2">((SUM(F8:AJ8))/8)-(SUMIF($F$6:$AJ$6,"C.Nhật",F8:AJ8)/8)</f>
        <v>26</v>
      </c>
      <c r="AL8" s="378">
        <f t="shared" ref="AL8" si="3">SUM(F9:AJ9)/8*1.5</f>
        <v>0</v>
      </c>
      <c r="AM8" s="380">
        <f t="shared" ref="AM8" si="4">SUMIF($F$6:$AJ$6,"C.Nhật",$F8:$AJ9)/8*2</f>
        <v>0</v>
      </c>
      <c r="AN8" s="382">
        <f t="shared" ref="AN8" si="5">SUM(AK8:AM9)</f>
        <v>26</v>
      </c>
      <c r="AO8" s="384">
        <v>0</v>
      </c>
      <c r="AP8" s="382"/>
      <c r="AQ8" s="382"/>
      <c r="AR8" s="382"/>
      <c r="AS8" s="396"/>
      <c r="AT8" s="314"/>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379"/>
      <c r="AL9" s="379"/>
      <c r="AM9" s="381"/>
      <c r="AN9" s="383"/>
      <c r="AO9" s="385"/>
      <c r="AP9" s="383"/>
      <c r="AQ9" s="383"/>
      <c r="AR9" s="383"/>
      <c r="AS9" s="397"/>
      <c r="AT9" s="314"/>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80">
        <v>8</v>
      </c>
      <c r="G10" s="80"/>
      <c r="H10" s="80">
        <v>8</v>
      </c>
      <c r="I10" s="80">
        <v>8</v>
      </c>
      <c r="J10" s="80">
        <v>8</v>
      </c>
      <c r="K10" s="80">
        <v>8</v>
      </c>
      <c r="L10" s="80">
        <v>8</v>
      </c>
      <c r="M10" s="80">
        <v>8</v>
      </c>
      <c r="N10" s="80"/>
      <c r="O10" s="80">
        <v>8</v>
      </c>
      <c r="P10" s="80">
        <v>8</v>
      </c>
      <c r="Q10" s="80">
        <v>8</v>
      </c>
      <c r="R10" s="80">
        <v>8</v>
      </c>
      <c r="S10" s="80">
        <v>8</v>
      </c>
      <c r="T10" s="80">
        <v>8</v>
      </c>
      <c r="U10" s="80"/>
      <c r="V10" s="80">
        <v>8</v>
      </c>
      <c r="W10" s="80">
        <v>8</v>
      </c>
      <c r="X10" s="80">
        <v>8</v>
      </c>
      <c r="Y10" s="80">
        <v>8</v>
      </c>
      <c r="Z10" s="80">
        <v>8</v>
      </c>
      <c r="AA10" s="80">
        <v>8</v>
      </c>
      <c r="AB10" s="80"/>
      <c r="AC10" s="80">
        <v>8</v>
      </c>
      <c r="AD10" s="80">
        <v>8</v>
      </c>
      <c r="AE10" s="80">
        <v>8</v>
      </c>
      <c r="AF10" s="80">
        <v>8</v>
      </c>
      <c r="AG10" s="80">
        <v>8</v>
      </c>
      <c r="AH10" s="80">
        <v>8</v>
      </c>
      <c r="AI10" s="80"/>
      <c r="AJ10" s="80">
        <v>8</v>
      </c>
      <c r="AK10" s="378">
        <f t="shared" ref="AK10" si="6">((SUM(F10:AJ10))/8)-(SUMIF($F$6:$AJ$6,"C.Nhật",F10:AJ10)/8)</f>
        <v>26</v>
      </c>
      <c r="AL10" s="378">
        <f t="shared" ref="AL10" si="7">SUM(F11:AJ11)/8*1.5</f>
        <v>0</v>
      </c>
      <c r="AM10" s="380">
        <f t="shared" ref="AM10" si="8">SUMIF($F$6:$AJ$6,"C.Nhật",$F10:$AJ11)/8*2</f>
        <v>0</v>
      </c>
      <c r="AN10" s="382">
        <f t="shared" ref="AN10" si="9">SUM(AK10:AM11)</f>
        <v>26</v>
      </c>
      <c r="AO10" s="384">
        <v>0</v>
      </c>
      <c r="AP10" s="382"/>
      <c r="AQ10" s="382"/>
      <c r="AR10" s="382"/>
      <c r="AS10" s="396"/>
      <c r="AT10" s="314"/>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379"/>
      <c r="AL11" s="379"/>
      <c r="AM11" s="381"/>
      <c r="AN11" s="383"/>
      <c r="AO11" s="385"/>
      <c r="AP11" s="383"/>
      <c r="AQ11" s="383"/>
      <c r="AR11" s="383"/>
      <c r="AS11" s="397"/>
      <c r="AT11" s="314"/>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83" customFormat="1" ht="12.75">
      <c r="A12" s="19"/>
      <c r="B12" s="84"/>
      <c r="C12" s="4"/>
      <c r="D12" s="132"/>
      <c r="E12" s="4"/>
      <c r="F12" s="88"/>
      <c r="G12" s="88"/>
      <c r="H12" s="85"/>
      <c r="I12" s="85"/>
      <c r="J12" s="140"/>
      <c r="K12" s="88"/>
      <c r="L12" s="85"/>
      <c r="M12" s="88"/>
      <c r="N12" s="88"/>
      <c r="O12" s="88"/>
      <c r="P12" s="88"/>
      <c r="Q12" s="85"/>
      <c r="R12" s="88"/>
      <c r="S12" s="88"/>
      <c r="T12" s="140"/>
      <c r="U12" s="88"/>
      <c r="V12" s="88"/>
      <c r="W12" s="88"/>
      <c r="X12" s="84"/>
      <c r="Y12" s="88"/>
      <c r="Z12" s="88"/>
      <c r="AA12" s="88"/>
      <c r="AB12" s="88"/>
      <c r="AC12" s="88"/>
      <c r="AD12" s="85"/>
      <c r="AE12" s="88"/>
      <c r="AF12" s="88"/>
      <c r="AG12" s="88"/>
      <c r="AH12" s="88"/>
      <c r="AI12" s="88"/>
      <c r="AJ12" s="88"/>
      <c r="AK12" s="4"/>
      <c r="AL12" s="4"/>
      <c r="AM12" s="117"/>
      <c r="AN12" s="87"/>
      <c r="AO12" s="87"/>
      <c r="AP12" s="87"/>
      <c r="AQ12" s="87"/>
      <c r="AR12" s="87"/>
      <c r="AS12" s="4"/>
      <c r="AT12" s="123"/>
    </row>
    <row r="13" spans="1:91" s="83" customFormat="1" ht="12.75">
      <c r="A13" s="19"/>
      <c r="B13" s="84"/>
      <c r="C13" s="19" t="s">
        <v>14</v>
      </c>
      <c r="D13" s="132"/>
      <c r="E13" s="4"/>
      <c r="F13" s="88"/>
      <c r="G13" s="88"/>
      <c r="H13" s="85"/>
      <c r="I13" s="85"/>
      <c r="J13" s="140"/>
      <c r="K13" s="88"/>
      <c r="L13" s="85"/>
      <c r="M13" s="88"/>
      <c r="N13" s="88"/>
      <c r="O13" s="88"/>
      <c r="P13" s="88"/>
      <c r="Q13" s="85"/>
      <c r="R13" s="88"/>
      <c r="S13" s="88"/>
      <c r="T13" s="140"/>
      <c r="U13" s="88"/>
      <c r="V13" s="88"/>
      <c r="W13" s="88"/>
      <c r="X13" s="84"/>
      <c r="Y13" s="88"/>
      <c r="Z13" s="88"/>
      <c r="AA13" s="88"/>
      <c r="AB13" s="88"/>
      <c r="AC13" s="88"/>
      <c r="AD13" s="85"/>
      <c r="AE13" s="88"/>
      <c r="AF13" s="88"/>
      <c r="AG13" s="88"/>
      <c r="AH13" s="88"/>
      <c r="AI13" s="88"/>
      <c r="AJ13" s="88"/>
      <c r="AK13" s="4"/>
      <c r="AL13" s="4"/>
      <c r="AM13" s="117"/>
      <c r="AN13" s="87"/>
      <c r="AO13" s="87"/>
      <c r="AP13" s="87"/>
      <c r="AQ13" s="87"/>
      <c r="AR13" s="87"/>
      <c r="AS13" s="4"/>
      <c r="AT13" s="123"/>
    </row>
    <row r="14" spans="1:91" s="83" customFormat="1" ht="12.75">
      <c r="A14" s="16"/>
      <c r="B14" s="16"/>
      <c r="C14" s="4"/>
      <c r="D14" s="132"/>
      <c r="E14" s="4"/>
      <c r="F14" s="88"/>
      <c r="G14" s="88"/>
      <c r="H14" s="141"/>
      <c r="I14" s="141"/>
      <c r="J14" s="141"/>
      <c r="K14" s="88"/>
      <c r="L14" s="141"/>
      <c r="M14" s="88"/>
      <c r="N14" s="88"/>
      <c r="O14" s="88"/>
      <c r="P14" s="88"/>
      <c r="Q14" s="88"/>
      <c r="R14" s="88"/>
      <c r="S14" s="88"/>
      <c r="T14" s="88"/>
      <c r="U14" s="88"/>
      <c r="V14" s="88"/>
      <c r="W14" s="88"/>
      <c r="X14" s="88"/>
      <c r="Y14" s="88"/>
      <c r="Z14" s="88"/>
      <c r="AA14" s="88"/>
      <c r="AB14" s="88"/>
      <c r="AC14" s="88"/>
      <c r="AD14" s="141"/>
      <c r="AE14" s="88"/>
      <c r="AF14" s="88"/>
      <c r="AG14" s="88"/>
      <c r="AH14" s="88"/>
      <c r="AI14" s="88"/>
      <c r="AJ14" s="88"/>
      <c r="AK14" s="4"/>
      <c r="AL14" s="4"/>
      <c r="AM14" s="117"/>
      <c r="AN14" s="89"/>
      <c r="AO14" s="89"/>
      <c r="AP14" s="89"/>
      <c r="AQ14" s="89"/>
      <c r="AR14" s="89"/>
      <c r="AS14" s="4"/>
      <c r="AT14" s="123"/>
    </row>
    <row r="15" spans="1:91" s="86" customFormat="1" ht="15" customHeight="1">
      <c r="A15" s="16"/>
      <c r="B15" s="16"/>
      <c r="C15" s="4"/>
      <c r="D15" s="132"/>
      <c r="E15" s="4"/>
      <c r="F15" s="88"/>
      <c r="G15" s="88"/>
      <c r="H15" s="141"/>
      <c r="I15" s="141"/>
      <c r="J15" s="141"/>
      <c r="K15" s="88"/>
      <c r="L15" s="141"/>
      <c r="M15" s="88"/>
      <c r="N15" s="88"/>
      <c r="O15" s="88"/>
      <c r="P15" s="88"/>
      <c r="Q15" s="88"/>
      <c r="R15" s="88"/>
      <c r="S15" s="88"/>
      <c r="T15" s="88"/>
      <c r="U15" s="88"/>
      <c r="V15" s="88"/>
      <c r="W15" s="88"/>
      <c r="X15" s="88"/>
      <c r="Y15" s="88"/>
      <c r="Z15" s="88"/>
      <c r="AA15" s="88"/>
      <c r="AB15" s="88"/>
      <c r="AC15" s="88"/>
      <c r="AD15" s="141"/>
      <c r="AE15" s="88"/>
      <c r="AF15" s="88"/>
      <c r="AG15" s="88"/>
      <c r="AH15" s="88"/>
      <c r="AI15" s="88"/>
      <c r="AJ15" s="88"/>
      <c r="AK15" s="4"/>
      <c r="AL15" s="4"/>
      <c r="AM15" s="117"/>
      <c r="AN15" s="89"/>
      <c r="AO15" s="89"/>
      <c r="AP15" s="89"/>
      <c r="AQ15" s="89"/>
      <c r="AR15" s="89"/>
      <c r="AS15" s="4"/>
      <c r="AT15" s="4"/>
    </row>
    <row r="16" spans="1:91" s="86" customFormat="1" ht="11.25">
      <c r="A16" s="16"/>
      <c r="B16" s="16"/>
      <c r="C16" s="4"/>
      <c r="D16" s="132"/>
      <c r="E16" s="4"/>
      <c r="F16" s="88"/>
      <c r="G16" s="88"/>
      <c r="H16" s="141"/>
      <c r="I16" s="141"/>
      <c r="J16" s="141"/>
      <c r="K16" s="88"/>
      <c r="L16" s="141"/>
      <c r="M16" s="88"/>
      <c r="N16" s="88"/>
      <c r="O16" s="88"/>
      <c r="P16" s="88"/>
      <c r="Q16" s="88"/>
      <c r="R16" s="88"/>
      <c r="S16" s="88"/>
      <c r="T16" s="88"/>
      <c r="U16" s="88"/>
      <c r="V16" s="88"/>
      <c r="W16" s="88"/>
      <c r="X16" s="88"/>
      <c r="Y16" s="88"/>
      <c r="Z16" s="88"/>
      <c r="AA16" s="88"/>
      <c r="AB16" s="88"/>
      <c r="AC16" s="88"/>
      <c r="AD16" s="141"/>
      <c r="AE16" s="88"/>
      <c r="AF16" s="88"/>
      <c r="AG16" s="88"/>
      <c r="AH16" s="88"/>
      <c r="AI16" s="88"/>
      <c r="AJ16" s="88"/>
      <c r="AK16" s="4"/>
      <c r="AL16" s="4"/>
      <c r="AM16" s="117"/>
      <c r="AN16" s="89"/>
      <c r="AO16" s="89"/>
      <c r="AP16" s="89"/>
      <c r="AQ16" s="89"/>
      <c r="AR16" s="89"/>
      <c r="AS16" s="4"/>
      <c r="AT16" s="4"/>
    </row>
    <row r="17" spans="1:46" s="86" customFormat="1" ht="11.25">
      <c r="A17" s="16"/>
      <c r="B17" s="16"/>
      <c r="C17" s="4"/>
      <c r="D17" s="132"/>
      <c r="E17" s="4"/>
      <c r="F17" s="88"/>
      <c r="G17" s="88"/>
      <c r="H17" s="141"/>
      <c r="I17" s="141"/>
      <c r="J17" s="141"/>
      <c r="K17" s="88"/>
      <c r="L17" s="141"/>
      <c r="M17" s="88"/>
      <c r="N17" s="88"/>
      <c r="O17" s="88"/>
      <c r="P17" s="88"/>
      <c r="Q17" s="88"/>
      <c r="R17" s="88"/>
      <c r="S17" s="88"/>
      <c r="T17" s="88"/>
      <c r="U17" s="88"/>
      <c r="V17" s="88"/>
      <c r="W17" s="88"/>
      <c r="X17" s="88"/>
      <c r="Y17" s="88"/>
      <c r="Z17" s="88"/>
      <c r="AA17" s="88"/>
      <c r="AB17" s="88"/>
      <c r="AC17" s="88"/>
      <c r="AD17" s="141"/>
      <c r="AE17" s="88"/>
      <c r="AF17" s="88"/>
      <c r="AG17" s="88"/>
      <c r="AH17" s="88"/>
      <c r="AI17" s="88"/>
      <c r="AJ17" s="88"/>
      <c r="AK17" s="4"/>
      <c r="AL17" s="4"/>
      <c r="AM17" s="117"/>
      <c r="AN17" s="89"/>
      <c r="AO17" s="89"/>
      <c r="AP17" s="89"/>
      <c r="AQ17" s="89"/>
      <c r="AR17" s="89"/>
      <c r="AS17" s="4"/>
      <c r="AT17" s="4"/>
    </row>
    <row r="18" spans="1:46" s="86" customFormat="1" ht="11.25">
      <c r="A18" s="13"/>
      <c r="B18" s="13"/>
      <c r="C18" s="19"/>
      <c r="D18" s="133"/>
      <c r="E18" s="90"/>
      <c r="F18" s="140"/>
      <c r="G18" s="142"/>
      <c r="H18" s="85"/>
      <c r="I18" s="85"/>
      <c r="J18" s="85"/>
      <c r="K18" s="142"/>
      <c r="L18" s="85"/>
      <c r="M18" s="142"/>
      <c r="N18" s="142"/>
      <c r="O18" s="142"/>
      <c r="P18" s="142"/>
      <c r="Q18" s="85"/>
      <c r="R18" s="140"/>
      <c r="S18" s="142"/>
      <c r="T18" s="142"/>
      <c r="U18" s="85"/>
      <c r="V18" s="142"/>
      <c r="W18" s="142"/>
      <c r="X18" s="85"/>
      <c r="Y18" s="142"/>
      <c r="Z18" s="142"/>
      <c r="AA18" s="142"/>
      <c r="AB18" s="142"/>
      <c r="AC18" s="142"/>
      <c r="AD18" s="85"/>
      <c r="AE18" s="142"/>
      <c r="AF18" s="142"/>
      <c r="AG18" s="142"/>
      <c r="AH18" s="142"/>
      <c r="AI18" s="142"/>
      <c r="AJ18" s="142"/>
      <c r="AK18" s="90"/>
      <c r="AM18" s="118"/>
      <c r="AN18" s="13"/>
      <c r="AO18" s="13"/>
      <c r="AP18" s="13"/>
      <c r="AQ18" s="13"/>
      <c r="AR18" s="13"/>
      <c r="AS18" s="19"/>
      <c r="AT18" s="4"/>
    </row>
    <row r="19" spans="1:46" s="86" customFormat="1" ht="12.75">
      <c r="A19" s="2"/>
      <c r="B19" s="2" t="s">
        <v>0</v>
      </c>
      <c r="C19" s="2"/>
      <c r="D19" s="311"/>
      <c r="E19" s="2"/>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4"/>
      <c r="AI19" s="144"/>
      <c r="AJ19" s="144"/>
      <c r="AK19" s="2"/>
      <c r="AL19" s="2"/>
      <c r="AM19" s="119"/>
      <c r="AN19" s="2"/>
      <c r="AO19" s="2"/>
      <c r="AP19" s="2"/>
      <c r="AQ19" s="2"/>
      <c r="AR19" s="2"/>
      <c r="AS19" s="2"/>
      <c r="AT19" s="4"/>
    </row>
    <row r="20" spans="1:46" s="86" customFormat="1" ht="12.75">
      <c r="A20" s="2"/>
      <c r="B20" s="2"/>
      <c r="C20" s="2" t="s">
        <v>48</v>
      </c>
      <c r="D20" s="311"/>
      <c r="E20" s="2"/>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4"/>
      <c r="AI20" s="144"/>
      <c r="AJ20" s="144"/>
      <c r="AK20" s="2"/>
      <c r="AL20" s="2"/>
      <c r="AM20" s="119"/>
      <c r="AN20" s="2"/>
      <c r="AO20" s="2"/>
      <c r="AP20" s="2"/>
      <c r="AQ20" s="2"/>
      <c r="AR20" s="2"/>
      <c r="AS20" s="2"/>
      <c r="AT20" s="19"/>
    </row>
    <row r="21" spans="1:46" ht="15" customHeight="1">
      <c r="C21" s="2" t="s">
        <v>49</v>
      </c>
    </row>
    <row r="22" spans="1:46" ht="15" customHeight="1">
      <c r="C22" s="2" t="s">
        <v>50</v>
      </c>
    </row>
    <row r="23" spans="1:46" ht="15" customHeight="1">
      <c r="C23" s="2" t="s">
        <v>51</v>
      </c>
    </row>
    <row r="24" spans="1:46" ht="15" customHeight="1">
      <c r="C24" s="2" t="s">
        <v>52</v>
      </c>
    </row>
    <row r="25" spans="1:46" ht="15" customHeight="1">
      <c r="C25" s="2" t="s">
        <v>53</v>
      </c>
    </row>
    <row r="26" spans="1:46" ht="15" customHeight="1">
      <c r="C26" s="2" t="s">
        <v>54</v>
      </c>
    </row>
    <row r="27" spans="1:46" ht="15" customHeight="1">
      <c r="C27" s="2" t="s">
        <v>55</v>
      </c>
    </row>
    <row r="28" spans="1:46" ht="15" customHeight="1">
      <c r="C28" s="2" t="s">
        <v>56</v>
      </c>
    </row>
    <row r="39" spans="1:91" s="171" customFormat="1" ht="20.25">
      <c r="A39" s="161" t="str">
        <f>$A$1</f>
        <v>Công ty TNHH Hải sản An Lạc</v>
      </c>
      <c r="B39" s="165"/>
      <c r="C39" s="165"/>
      <c r="D39" s="166"/>
      <c r="E39" s="165"/>
      <c r="F39" s="166"/>
      <c r="G39" s="166"/>
      <c r="H39" s="166"/>
      <c r="I39" s="166"/>
      <c r="J39" s="166"/>
      <c r="K39" s="167"/>
      <c r="L39" s="167"/>
      <c r="M39" s="167"/>
      <c r="N39" s="167"/>
      <c r="O39" s="167"/>
      <c r="P39" s="167"/>
      <c r="Q39" s="167"/>
      <c r="R39" s="167"/>
      <c r="S39" s="168" t="str">
        <f>S1</f>
        <v>BẢNG CHẤM CÔNG THÁNG 08 NĂM 2015</v>
      </c>
      <c r="T39" s="167"/>
      <c r="U39" s="167"/>
      <c r="V39" s="167"/>
      <c r="W39" s="167"/>
      <c r="X39" s="167"/>
      <c r="Y39" s="167"/>
      <c r="Z39" s="167"/>
      <c r="AA39" s="167"/>
      <c r="AB39" s="167"/>
      <c r="AC39" s="167"/>
      <c r="AD39" s="167"/>
      <c r="AE39" s="167"/>
      <c r="AF39" s="167"/>
      <c r="AG39" s="167"/>
      <c r="AH39" s="167"/>
      <c r="AI39" s="167"/>
      <c r="AJ39" s="167"/>
      <c r="AK39" s="169"/>
      <c r="AL39" s="169"/>
      <c r="AM39" s="390" t="s">
        <v>125</v>
      </c>
      <c r="AN39" s="391"/>
      <c r="AO39" s="391"/>
      <c r="AP39" s="391"/>
      <c r="AQ39" s="391"/>
      <c r="AR39" s="391"/>
      <c r="AS39" s="392"/>
      <c r="AT39" s="170"/>
    </row>
    <row r="40" spans="1:91" s="171" customFormat="1" ht="20.25">
      <c r="A40" s="161" t="str">
        <f>$A$2</f>
        <v>Địa chỉ: Lô A14, đường 4A, KCN Hải Sơn, Đức Hòa, Long An</v>
      </c>
      <c r="B40" s="166"/>
      <c r="C40" s="166"/>
      <c r="D40" s="166"/>
      <c r="E40" s="166"/>
      <c r="F40" s="166"/>
      <c r="G40" s="166"/>
      <c r="H40" s="166"/>
      <c r="I40" s="166"/>
      <c r="J40" s="166"/>
      <c r="K40" s="167"/>
      <c r="L40" s="167"/>
      <c r="M40" s="167"/>
      <c r="N40" s="167"/>
      <c r="O40" s="167"/>
      <c r="P40" s="167"/>
      <c r="Q40" s="167"/>
      <c r="R40" s="167"/>
      <c r="S40" s="167"/>
      <c r="T40" s="167"/>
      <c r="U40" s="167"/>
      <c r="V40" s="167"/>
      <c r="W40" s="167"/>
      <c r="X40" s="167"/>
      <c r="Y40" s="167"/>
      <c r="Z40" s="167"/>
      <c r="AA40" s="167"/>
      <c r="AB40" s="167"/>
      <c r="AC40" s="167"/>
      <c r="AD40" s="167"/>
      <c r="AE40" s="167"/>
      <c r="AF40" s="167"/>
      <c r="AG40" s="167"/>
      <c r="AH40" s="167"/>
      <c r="AI40" s="167"/>
      <c r="AJ40" s="167"/>
      <c r="AK40" s="169"/>
      <c r="AL40" s="169"/>
      <c r="AM40" s="172"/>
      <c r="AN40" s="173"/>
      <c r="AO40" s="173"/>
      <c r="AP40" s="173"/>
      <c r="AQ40" s="173"/>
      <c r="AR40" s="173"/>
      <c r="AS40" s="174"/>
      <c r="AT40" s="174"/>
    </row>
    <row r="41" spans="1:91" s="171" customFormat="1" ht="21" customHeight="1">
      <c r="A41" s="161" t="str">
        <f>$A$3</f>
        <v>MST: 1100878093</v>
      </c>
      <c r="B41" s="175"/>
      <c r="C41" s="175"/>
      <c r="D41" s="176"/>
      <c r="E41" s="176"/>
      <c r="F41" s="16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9"/>
      <c r="AL41" s="169"/>
      <c r="AM41" s="172"/>
      <c r="AN41" s="170"/>
      <c r="AO41" s="170"/>
      <c r="AP41" s="170"/>
      <c r="AQ41" s="170"/>
      <c r="AR41" s="170"/>
      <c r="AS41" s="177"/>
      <c r="AT41" s="177"/>
    </row>
    <row r="42" spans="1:91" s="171" customFormat="1" ht="14.25" customHeight="1">
      <c r="A42" s="178"/>
      <c r="B42" s="178"/>
      <c r="C42" s="179"/>
      <c r="D42" s="180"/>
      <c r="E42" s="181">
        <f>$E$4</f>
        <v>42217</v>
      </c>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3"/>
      <c r="AI42" s="183"/>
      <c r="AJ42" s="183"/>
      <c r="AK42" s="178"/>
      <c r="AL42" s="178"/>
      <c r="AM42" s="184"/>
      <c r="AN42" s="178"/>
      <c r="AO42" s="178"/>
      <c r="AP42" s="178"/>
      <c r="AQ42" s="178"/>
      <c r="AR42" s="178"/>
      <c r="AS42" s="178"/>
      <c r="AT42" s="185"/>
    </row>
    <row r="43" spans="1:91" s="187" customFormat="1" ht="18.75" customHeight="1">
      <c r="A43" s="393" t="s">
        <v>29</v>
      </c>
      <c r="B43" s="393" t="s">
        <v>3</v>
      </c>
      <c r="C43" s="393" t="s">
        <v>1</v>
      </c>
      <c r="D43" s="414" t="s">
        <v>30</v>
      </c>
      <c r="E43" s="393" t="s">
        <v>31</v>
      </c>
      <c r="F43" s="186">
        <f>+E42</f>
        <v>42217</v>
      </c>
      <c r="G43" s="186">
        <f t="shared" ref="G43:AJ43" si="10">F43+1</f>
        <v>42218</v>
      </c>
      <c r="H43" s="186">
        <f t="shared" si="10"/>
        <v>42219</v>
      </c>
      <c r="I43" s="186">
        <f t="shared" si="10"/>
        <v>42220</v>
      </c>
      <c r="J43" s="186">
        <f t="shared" si="10"/>
        <v>42221</v>
      </c>
      <c r="K43" s="186">
        <f t="shared" si="10"/>
        <v>42222</v>
      </c>
      <c r="L43" s="186">
        <f t="shared" si="10"/>
        <v>42223</v>
      </c>
      <c r="M43" s="186">
        <f t="shared" si="10"/>
        <v>42224</v>
      </c>
      <c r="N43" s="186">
        <f t="shared" si="10"/>
        <v>42225</v>
      </c>
      <c r="O43" s="186">
        <f t="shared" si="10"/>
        <v>42226</v>
      </c>
      <c r="P43" s="186">
        <f t="shared" si="10"/>
        <v>42227</v>
      </c>
      <c r="Q43" s="186">
        <f t="shared" si="10"/>
        <v>42228</v>
      </c>
      <c r="R43" s="186">
        <f t="shared" si="10"/>
        <v>42229</v>
      </c>
      <c r="S43" s="186">
        <f t="shared" si="10"/>
        <v>42230</v>
      </c>
      <c r="T43" s="186">
        <f t="shared" si="10"/>
        <v>42231</v>
      </c>
      <c r="U43" s="186">
        <f t="shared" si="10"/>
        <v>42232</v>
      </c>
      <c r="V43" s="186">
        <f t="shared" si="10"/>
        <v>42233</v>
      </c>
      <c r="W43" s="186">
        <f t="shared" si="10"/>
        <v>42234</v>
      </c>
      <c r="X43" s="186">
        <f t="shared" si="10"/>
        <v>42235</v>
      </c>
      <c r="Y43" s="186">
        <f t="shared" si="10"/>
        <v>42236</v>
      </c>
      <c r="Z43" s="186">
        <f t="shared" si="10"/>
        <v>42237</v>
      </c>
      <c r="AA43" s="186">
        <f t="shared" si="10"/>
        <v>42238</v>
      </c>
      <c r="AB43" s="186">
        <f t="shared" si="10"/>
        <v>42239</v>
      </c>
      <c r="AC43" s="186">
        <f t="shared" si="10"/>
        <v>42240</v>
      </c>
      <c r="AD43" s="186">
        <f t="shared" si="10"/>
        <v>42241</v>
      </c>
      <c r="AE43" s="186">
        <f t="shared" si="10"/>
        <v>42242</v>
      </c>
      <c r="AF43" s="186">
        <f t="shared" si="10"/>
        <v>42243</v>
      </c>
      <c r="AG43" s="186">
        <f t="shared" si="10"/>
        <v>42244</v>
      </c>
      <c r="AH43" s="186">
        <f>AG43+1</f>
        <v>42245</v>
      </c>
      <c r="AI43" s="186">
        <f t="shared" si="10"/>
        <v>42246</v>
      </c>
      <c r="AJ43" s="186">
        <f t="shared" si="10"/>
        <v>42247</v>
      </c>
      <c r="AK43" s="416" t="s">
        <v>15</v>
      </c>
      <c r="AL43" s="417"/>
      <c r="AM43" s="418"/>
      <c r="AN43" s="419" t="s">
        <v>47</v>
      </c>
      <c r="AO43" s="419" t="s">
        <v>43</v>
      </c>
      <c r="AP43" s="419" t="s">
        <v>44</v>
      </c>
      <c r="AQ43" s="419" t="s">
        <v>45</v>
      </c>
      <c r="AR43" s="419" t="s">
        <v>46</v>
      </c>
      <c r="AS43" s="414" t="s">
        <v>0</v>
      </c>
      <c r="AT43" s="421"/>
      <c r="AV43" s="171"/>
      <c r="AW43" s="171"/>
      <c r="AX43" s="171"/>
      <c r="AY43" s="171"/>
      <c r="AZ43" s="171"/>
      <c r="BA43" s="171"/>
      <c r="BB43" s="171"/>
      <c r="BC43" s="171"/>
      <c r="BD43" s="171"/>
      <c r="BE43" s="171"/>
      <c r="BF43" s="171"/>
      <c r="BG43" s="171"/>
      <c r="BH43" s="171"/>
      <c r="BI43" s="171"/>
      <c r="BJ43" s="171"/>
      <c r="BK43" s="171"/>
      <c r="BL43" s="171"/>
      <c r="BM43" s="171"/>
      <c r="BN43" s="171"/>
      <c r="BO43" s="171"/>
      <c r="BP43" s="171"/>
      <c r="BQ43" s="171"/>
      <c r="BR43" s="171"/>
      <c r="BS43" s="171"/>
      <c r="BT43" s="171"/>
      <c r="BU43" s="171"/>
      <c r="BV43" s="171"/>
      <c r="BW43" s="171"/>
      <c r="BX43" s="171"/>
      <c r="BY43" s="171"/>
      <c r="BZ43" s="171"/>
      <c r="CA43" s="171"/>
      <c r="CB43" s="171"/>
      <c r="CC43" s="171"/>
      <c r="CD43" s="171"/>
      <c r="CE43" s="171"/>
      <c r="CF43" s="171"/>
      <c r="CG43" s="171"/>
      <c r="CH43" s="171"/>
      <c r="CI43" s="171"/>
      <c r="CJ43" s="171"/>
      <c r="CK43" s="171"/>
      <c r="CL43" s="171"/>
      <c r="CM43" s="171"/>
    </row>
    <row r="44" spans="1:91" s="187" customFormat="1" ht="57.75" customHeight="1">
      <c r="A44" s="394"/>
      <c r="B44" s="394"/>
      <c r="C44" s="394"/>
      <c r="D44" s="394"/>
      <c r="E44" s="415"/>
      <c r="F44" s="188" t="str">
        <f>CHOOSE(WEEKDAY(F43),"C.Nhật","T.Hai","T.Ba","T.Tư","T.Năm","T.Sáu","T.Bảy")</f>
        <v>T.Bảy</v>
      </c>
      <c r="G44" s="188" t="str">
        <f t="shared" ref="G44:AJ44" si="11">CHOOSE(WEEKDAY(G43),"C.Nhật","T.Hai","T.Ba","T.Tư","T.Năm","T.Sáu","T.Bảy")</f>
        <v>C.Nhật</v>
      </c>
      <c r="H44" s="188" t="str">
        <f t="shared" si="11"/>
        <v>T.Hai</v>
      </c>
      <c r="I44" s="188" t="str">
        <f t="shared" si="11"/>
        <v>T.Ba</v>
      </c>
      <c r="J44" s="188" t="str">
        <f t="shared" si="11"/>
        <v>T.Tư</v>
      </c>
      <c r="K44" s="188" t="str">
        <f t="shared" si="11"/>
        <v>T.Năm</v>
      </c>
      <c r="L44" s="188" t="str">
        <f t="shared" si="11"/>
        <v>T.Sáu</v>
      </c>
      <c r="M44" s="188" t="str">
        <f t="shared" si="11"/>
        <v>T.Bảy</v>
      </c>
      <c r="N44" s="188" t="str">
        <f t="shared" si="11"/>
        <v>C.Nhật</v>
      </c>
      <c r="O44" s="188" t="str">
        <f t="shared" si="11"/>
        <v>T.Hai</v>
      </c>
      <c r="P44" s="188" t="str">
        <f t="shared" si="11"/>
        <v>T.Ba</v>
      </c>
      <c r="Q44" s="188" t="str">
        <f t="shared" si="11"/>
        <v>T.Tư</v>
      </c>
      <c r="R44" s="188" t="str">
        <f t="shared" si="11"/>
        <v>T.Năm</v>
      </c>
      <c r="S44" s="188" t="str">
        <f t="shared" si="11"/>
        <v>T.Sáu</v>
      </c>
      <c r="T44" s="188" t="str">
        <f t="shared" si="11"/>
        <v>T.Bảy</v>
      </c>
      <c r="U44" s="188" t="str">
        <f t="shared" si="11"/>
        <v>C.Nhật</v>
      </c>
      <c r="V44" s="188" t="str">
        <f t="shared" si="11"/>
        <v>T.Hai</v>
      </c>
      <c r="W44" s="188" t="str">
        <f t="shared" si="11"/>
        <v>T.Ba</v>
      </c>
      <c r="X44" s="188" t="str">
        <f t="shared" si="11"/>
        <v>T.Tư</v>
      </c>
      <c r="Y44" s="188" t="str">
        <f t="shared" si="11"/>
        <v>T.Năm</v>
      </c>
      <c r="Z44" s="188" t="str">
        <f t="shared" si="11"/>
        <v>T.Sáu</v>
      </c>
      <c r="AA44" s="188" t="str">
        <f t="shared" si="11"/>
        <v>T.Bảy</v>
      </c>
      <c r="AB44" s="188" t="str">
        <f t="shared" si="11"/>
        <v>C.Nhật</v>
      </c>
      <c r="AC44" s="188" t="str">
        <f t="shared" si="11"/>
        <v>T.Hai</v>
      </c>
      <c r="AD44" s="188" t="str">
        <f t="shared" si="11"/>
        <v>T.Ba</v>
      </c>
      <c r="AE44" s="188" t="str">
        <f t="shared" si="11"/>
        <v>T.Tư</v>
      </c>
      <c r="AF44" s="188" t="str">
        <f t="shared" si="11"/>
        <v>T.Năm</v>
      </c>
      <c r="AG44" s="188" t="str">
        <f t="shared" si="11"/>
        <v>T.Sáu</v>
      </c>
      <c r="AH44" s="188" t="str">
        <f t="shared" si="11"/>
        <v>T.Bảy</v>
      </c>
      <c r="AI44" s="188" t="str">
        <f t="shared" si="11"/>
        <v>C.Nhật</v>
      </c>
      <c r="AJ44" s="188" t="str">
        <f t="shared" si="11"/>
        <v>T.Hai</v>
      </c>
      <c r="AK44" s="189" t="s">
        <v>16</v>
      </c>
      <c r="AL44" s="189" t="s">
        <v>32</v>
      </c>
      <c r="AM44" s="190" t="s">
        <v>17</v>
      </c>
      <c r="AN44" s="420"/>
      <c r="AO44" s="420"/>
      <c r="AP44" s="420"/>
      <c r="AQ44" s="420"/>
      <c r="AR44" s="420"/>
      <c r="AS44" s="394"/>
      <c r="AT44" s="421"/>
      <c r="AV44" s="171"/>
      <c r="AW44" s="171"/>
      <c r="AX44" s="171"/>
      <c r="AY44" s="171"/>
      <c r="AZ44" s="171"/>
      <c r="BA44" s="171"/>
      <c r="BB44" s="171"/>
      <c r="BC44" s="171"/>
      <c r="BD44" s="171"/>
      <c r="BE44" s="171"/>
      <c r="BF44" s="171"/>
      <c r="BG44" s="171"/>
      <c r="BH44" s="171"/>
      <c r="BI44" s="171"/>
      <c r="BJ44" s="171"/>
      <c r="BK44" s="171"/>
      <c r="BL44" s="171"/>
      <c r="BM44" s="171"/>
      <c r="BN44" s="171"/>
      <c r="BO44" s="171"/>
      <c r="BP44" s="171"/>
      <c r="BQ44" s="171"/>
      <c r="BR44" s="171"/>
      <c r="BS44" s="171"/>
      <c r="BT44" s="171"/>
      <c r="BU44" s="171"/>
      <c r="BV44" s="171"/>
      <c r="BW44" s="171"/>
      <c r="BX44" s="171"/>
      <c r="BY44" s="171"/>
      <c r="BZ44" s="171"/>
      <c r="CA44" s="171"/>
      <c r="CB44" s="171"/>
      <c r="CC44" s="171"/>
      <c r="CD44" s="171"/>
      <c r="CE44" s="171"/>
      <c r="CF44" s="171"/>
      <c r="CG44" s="171"/>
      <c r="CH44" s="171"/>
      <c r="CI44" s="171"/>
      <c r="CJ44" s="171"/>
      <c r="CK44" s="171"/>
      <c r="CL44" s="171"/>
      <c r="CM44" s="171"/>
    </row>
    <row r="45" spans="1:91" s="187" customFormat="1" ht="12.75" customHeight="1">
      <c r="A45" s="191">
        <v>1</v>
      </c>
      <c r="B45" s="191">
        <v>2</v>
      </c>
      <c r="C45" s="191">
        <v>3</v>
      </c>
      <c r="D45" s="191">
        <v>4</v>
      </c>
      <c r="E45" s="191">
        <v>5</v>
      </c>
      <c r="F45" s="191">
        <v>6</v>
      </c>
      <c r="G45" s="191">
        <v>7</v>
      </c>
      <c r="H45" s="191">
        <v>8</v>
      </c>
      <c r="I45" s="191">
        <v>9</v>
      </c>
      <c r="J45" s="191">
        <v>10</v>
      </c>
      <c r="K45" s="191">
        <v>11</v>
      </c>
      <c r="L45" s="191">
        <v>12</v>
      </c>
      <c r="M45" s="191">
        <v>13</v>
      </c>
      <c r="N45" s="191">
        <v>14</v>
      </c>
      <c r="O45" s="191">
        <v>15</v>
      </c>
      <c r="P45" s="191">
        <v>16</v>
      </c>
      <c r="Q45" s="191">
        <v>17</v>
      </c>
      <c r="R45" s="191">
        <v>18</v>
      </c>
      <c r="S45" s="191">
        <v>19</v>
      </c>
      <c r="T45" s="191">
        <v>20</v>
      </c>
      <c r="U45" s="191">
        <v>21</v>
      </c>
      <c r="V45" s="191">
        <v>22</v>
      </c>
      <c r="W45" s="191">
        <v>23</v>
      </c>
      <c r="X45" s="191">
        <v>24</v>
      </c>
      <c r="Y45" s="191">
        <v>25</v>
      </c>
      <c r="Z45" s="191">
        <v>26</v>
      </c>
      <c r="AA45" s="191">
        <v>27</v>
      </c>
      <c r="AB45" s="191">
        <v>28</v>
      </c>
      <c r="AC45" s="191">
        <v>29</v>
      </c>
      <c r="AD45" s="191">
        <v>30</v>
      </c>
      <c r="AE45" s="191">
        <v>31</v>
      </c>
      <c r="AF45" s="191">
        <v>32</v>
      </c>
      <c r="AG45" s="191">
        <v>33</v>
      </c>
      <c r="AH45" s="191">
        <v>34</v>
      </c>
      <c r="AI45" s="191">
        <v>35</v>
      </c>
      <c r="AJ45" s="191">
        <v>36</v>
      </c>
      <c r="AK45" s="191">
        <v>37</v>
      </c>
      <c r="AL45" s="191">
        <v>38</v>
      </c>
      <c r="AM45" s="191">
        <v>39</v>
      </c>
      <c r="AN45" s="191">
        <v>40</v>
      </c>
      <c r="AO45" s="191">
        <v>41</v>
      </c>
      <c r="AP45" s="191">
        <v>42</v>
      </c>
      <c r="AQ45" s="191">
        <v>43</v>
      </c>
      <c r="AR45" s="191">
        <v>44</v>
      </c>
      <c r="AS45" s="191">
        <v>45</v>
      </c>
      <c r="AT45" s="315"/>
      <c r="AV45" s="171"/>
      <c r="AW45" s="171"/>
      <c r="AX45" s="171"/>
      <c r="AY45" s="171"/>
      <c r="AZ45" s="171"/>
      <c r="BA45" s="171"/>
      <c r="BB45" s="171"/>
      <c r="BC45" s="171"/>
      <c r="BD45" s="171"/>
      <c r="BE45" s="171"/>
      <c r="BF45" s="171"/>
      <c r="BG45" s="171"/>
      <c r="BH45" s="171"/>
      <c r="BI45" s="171"/>
      <c r="BJ45" s="171"/>
      <c r="BK45" s="171"/>
      <c r="BL45" s="171"/>
      <c r="BM45" s="171"/>
      <c r="BN45" s="171"/>
      <c r="BO45" s="171"/>
      <c r="BP45" s="171"/>
      <c r="BQ45" s="171"/>
      <c r="BR45" s="171"/>
      <c r="BS45" s="171"/>
      <c r="BT45" s="171"/>
      <c r="BU45" s="171"/>
      <c r="BV45" s="171"/>
      <c r="BW45" s="171"/>
      <c r="BX45" s="171"/>
      <c r="BY45" s="171"/>
      <c r="BZ45" s="171"/>
      <c r="CA45" s="171"/>
      <c r="CB45" s="171"/>
      <c r="CC45" s="171"/>
      <c r="CD45" s="171"/>
      <c r="CE45" s="171"/>
      <c r="CF45" s="171"/>
      <c r="CG45" s="171"/>
      <c r="CH45" s="171"/>
      <c r="CI45" s="171"/>
      <c r="CJ45" s="171"/>
      <c r="CK45" s="171"/>
      <c r="CL45" s="171"/>
      <c r="CM45" s="171"/>
    </row>
    <row r="46" spans="1:91" s="187" customFormat="1" ht="18" customHeight="1">
      <c r="A46" s="388">
        <v>1</v>
      </c>
      <c r="B46" s="388" t="s">
        <v>78</v>
      </c>
      <c r="C46" s="374" t="str">
        <f>VLOOKUP(B46,DS,2,0)</f>
        <v>Nguyễn Thiện Duy</v>
      </c>
      <c r="D46" s="376" t="str">
        <f>VLOOKUP(B46,DS,3,0)</f>
        <v>Giám đốc</v>
      </c>
      <c r="E46" s="79" t="s">
        <v>33</v>
      </c>
      <c r="F46" s="80">
        <v>8</v>
      </c>
      <c r="G46" s="80">
        <v>8</v>
      </c>
      <c r="H46" s="80"/>
      <c r="I46" s="80">
        <v>8</v>
      </c>
      <c r="J46" s="80">
        <v>8</v>
      </c>
      <c r="K46" s="80">
        <v>8</v>
      </c>
      <c r="L46" s="80">
        <v>8</v>
      </c>
      <c r="M46" s="80">
        <v>8</v>
      </c>
      <c r="N46" s="80">
        <v>8</v>
      </c>
      <c r="O46" s="80"/>
      <c r="P46" s="80">
        <v>8</v>
      </c>
      <c r="Q46" s="80">
        <v>8</v>
      </c>
      <c r="R46" s="80">
        <v>8</v>
      </c>
      <c r="S46" s="80">
        <v>8</v>
      </c>
      <c r="T46" s="80">
        <v>8</v>
      </c>
      <c r="U46" s="80">
        <v>8</v>
      </c>
      <c r="V46" s="80"/>
      <c r="W46" s="80">
        <v>8</v>
      </c>
      <c r="X46" s="80">
        <v>8</v>
      </c>
      <c r="Y46" s="80">
        <v>8</v>
      </c>
      <c r="Z46" s="80">
        <v>8</v>
      </c>
      <c r="AA46" s="80">
        <v>8</v>
      </c>
      <c r="AB46" s="80">
        <v>8</v>
      </c>
      <c r="AC46" s="80"/>
      <c r="AD46" s="80">
        <v>8</v>
      </c>
      <c r="AE46" s="80">
        <v>8</v>
      </c>
      <c r="AF46" s="80">
        <v>8</v>
      </c>
      <c r="AG46" s="80">
        <v>8</v>
      </c>
      <c r="AH46" s="80">
        <v>8</v>
      </c>
      <c r="AI46" s="80">
        <v>8</v>
      </c>
      <c r="AJ46" s="80"/>
      <c r="AK46" s="378">
        <f t="shared" ref="AK46" si="12">((SUM(F46:AJ46))/8)-(SUMIF($F$6:$AJ$6,"C.Nhật",F46:AJ46)/8)</f>
        <v>21</v>
      </c>
      <c r="AL46" s="378">
        <f t="shared" ref="AL46" si="13">SUM(F47:AJ47)/8*1.5</f>
        <v>0</v>
      </c>
      <c r="AM46" s="380">
        <f t="shared" ref="AM46" si="14">SUMIF($F$6:$AJ$6,"C.Nhật",$F46:$AJ47)/8*2</f>
        <v>10</v>
      </c>
      <c r="AN46" s="382">
        <f t="shared" ref="AN46" si="15">SUM(AK46:AM47)</f>
        <v>31</v>
      </c>
      <c r="AO46" s="404">
        <v>0</v>
      </c>
      <c r="AP46" s="398"/>
      <c r="AQ46" s="398"/>
      <c r="AR46" s="398"/>
      <c r="AS46" s="396"/>
      <c r="AT46" s="315"/>
      <c r="AV46" s="171"/>
      <c r="AW46" s="171"/>
      <c r="AX46" s="171"/>
      <c r="AY46" s="171"/>
      <c r="AZ46" s="171"/>
      <c r="BA46" s="171"/>
      <c r="BB46" s="171"/>
      <c r="BC46" s="171"/>
      <c r="BD46" s="171"/>
      <c r="BE46" s="171"/>
      <c r="BF46" s="171"/>
      <c r="BG46" s="171"/>
      <c r="BH46" s="171"/>
      <c r="BI46" s="171"/>
      <c r="BJ46" s="171"/>
      <c r="BK46" s="171"/>
      <c r="BL46" s="171"/>
      <c r="BM46" s="171"/>
      <c r="BN46" s="171"/>
      <c r="BO46" s="171"/>
      <c r="BP46" s="171"/>
      <c r="BQ46" s="171"/>
      <c r="BR46" s="171"/>
      <c r="BS46" s="171"/>
      <c r="BT46" s="171"/>
      <c r="BU46" s="171"/>
      <c r="BV46" s="171"/>
      <c r="BW46" s="171"/>
      <c r="BX46" s="171"/>
      <c r="BY46" s="171"/>
      <c r="BZ46" s="171"/>
      <c r="CA46" s="171"/>
      <c r="CB46" s="171"/>
      <c r="CC46" s="171"/>
      <c r="CD46" s="171"/>
      <c r="CE46" s="171"/>
      <c r="CF46" s="171"/>
      <c r="CG46" s="171"/>
      <c r="CH46" s="171"/>
      <c r="CI46" s="171"/>
      <c r="CJ46" s="171"/>
      <c r="CK46" s="171"/>
      <c r="CL46" s="171"/>
      <c r="CM46" s="171"/>
    </row>
    <row r="47" spans="1:91" s="187" customFormat="1" ht="18" customHeight="1">
      <c r="A47" s="389"/>
      <c r="B47" s="389"/>
      <c r="C47" s="375"/>
      <c r="D47" s="377"/>
      <c r="E47" s="81" t="s">
        <v>32</v>
      </c>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379"/>
      <c r="AL47" s="379"/>
      <c r="AM47" s="381"/>
      <c r="AN47" s="383"/>
      <c r="AO47" s="405"/>
      <c r="AP47" s="399"/>
      <c r="AQ47" s="399"/>
      <c r="AR47" s="399"/>
      <c r="AS47" s="397"/>
      <c r="AT47" s="315"/>
      <c r="AV47" s="171"/>
      <c r="AW47" s="171"/>
      <c r="AX47" s="171"/>
      <c r="AY47" s="171"/>
      <c r="AZ47" s="171"/>
      <c r="BA47" s="171"/>
      <c r="BB47" s="171"/>
      <c r="BC47" s="171"/>
      <c r="BD47" s="171"/>
      <c r="BE47" s="171"/>
      <c r="BF47" s="171"/>
      <c r="BG47" s="171"/>
      <c r="BH47" s="171"/>
      <c r="BI47" s="171"/>
      <c r="BJ47" s="171"/>
      <c r="BK47" s="171"/>
      <c r="BL47" s="171"/>
      <c r="BM47" s="171"/>
      <c r="BN47" s="171"/>
      <c r="BO47" s="171"/>
      <c r="BP47" s="171"/>
      <c r="BQ47" s="171"/>
      <c r="BR47" s="171"/>
      <c r="BS47" s="171"/>
      <c r="BT47" s="171"/>
      <c r="BU47" s="171"/>
      <c r="BV47" s="171"/>
      <c r="BW47" s="171"/>
      <c r="BX47" s="171"/>
      <c r="BY47" s="171"/>
      <c r="BZ47" s="171"/>
      <c r="CA47" s="171"/>
      <c r="CB47" s="171"/>
      <c r="CC47" s="171"/>
      <c r="CD47" s="171"/>
      <c r="CE47" s="171"/>
      <c r="CF47" s="171"/>
      <c r="CG47" s="171"/>
      <c r="CH47" s="171"/>
      <c r="CI47" s="171"/>
      <c r="CJ47" s="171"/>
      <c r="CK47" s="171"/>
      <c r="CL47" s="171"/>
      <c r="CM47" s="171"/>
    </row>
    <row r="48" spans="1:91" s="187" customFormat="1" ht="18" customHeight="1">
      <c r="A48" s="388">
        <f>A46+1</f>
        <v>2</v>
      </c>
      <c r="B48" s="388" t="s">
        <v>80</v>
      </c>
      <c r="C48" s="374" t="str">
        <f>VLOOKUP(B48,DS,2,0)</f>
        <v>Nguyễn Văn Sẽ</v>
      </c>
      <c r="D48" s="376" t="str">
        <f>VLOOKUP(B48,DS,3,0)</f>
        <v>Kỹ Thuật</v>
      </c>
      <c r="E48" s="79" t="s">
        <v>33</v>
      </c>
      <c r="F48" s="80">
        <v>8</v>
      </c>
      <c r="G48" s="80">
        <v>8</v>
      </c>
      <c r="H48" s="80"/>
      <c r="I48" s="80">
        <v>8</v>
      </c>
      <c r="J48" s="80"/>
      <c r="K48" s="80">
        <v>8</v>
      </c>
      <c r="L48" s="80">
        <v>8</v>
      </c>
      <c r="M48" s="80">
        <v>8</v>
      </c>
      <c r="N48" s="80">
        <v>8</v>
      </c>
      <c r="O48" s="80"/>
      <c r="P48" s="80">
        <v>8</v>
      </c>
      <c r="Q48" s="80">
        <v>8</v>
      </c>
      <c r="R48" s="80">
        <v>8</v>
      </c>
      <c r="S48" s="80">
        <v>8</v>
      </c>
      <c r="T48" s="80">
        <v>8</v>
      </c>
      <c r="U48" s="80">
        <v>8</v>
      </c>
      <c r="V48" s="80"/>
      <c r="W48" s="80">
        <v>8</v>
      </c>
      <c r="X48" s="80">
        <v>8</v>
      </c>
      <c r="Y48" s="80">
        <v>8</v>
      </c>
      <c r="Z48" s="80">
        <v>8</v>
      </c>
      <c r="AA48" s="80"/>
      <c r="AB48" s="80">
        <v>8</v>
      </c>
      <c r="AC48" s="80"/>
      <c r="AD48" s="80">
        <v>8</v>
      </c>
      <c r="AE48" s="80">
        <v>8</v>
      </c>
      <c r="AF48" s="80">
        <v>8</v>
      </c>
      <c r="AG48" s="80">
        <v>8</v>
      </c>
      <c r="AH48" s="80">
        <v>8</v>
      </c>
      <c r="AI48" s="80">
        <v>8</v>
      </c>
      <c r="AJ48" s="80"/>
      <c r="AK48" s="378">
        <f t="shared" ref="AK48" si="16">((SUM(F48:AJ48))/8)-(SUMIF($F$6:$AJ$6,"C.Nhật",F48:AJ48)/8)</f>
        <v>19</v>
      </c>
      <c r="AL48" s="378">
        <f t="shared" ref="AL48" si="17">SUM(F49:AJ49)/8*1.5</f>
        <v>0</v>
      </c>
      <c r="AM48" s="380">
        <f t="shared" ref="AM48" si="18">SUMIF($F$6:$AJ$6,"C.Nhật",$F48:$AJ49)/8*2</f>
        <v>10</v>
      </c>
      <c r="AN48" s="382">
        <f t="shared" ref="AN48" si="19">SUM(AK48:AM49)</f>
        <v>29</v>
      </c>
      <c r="AO48" s="404">
        <v>0</v>
      </c>
      <c r="AP48" s="398"/>
      <c r="AQ48" s="398"/>
      <c r="AR48" s="398"/>
      <c r="AS48" s="396"/>
      <c r="AT48" s="315"/>
      <c r="AV48" s="171"/>
      <c r="AW48" s="171"/>
      <c r="AX48" s="171"/>
      <c r="AY48" s="171"/>
      <c r="AZ48" s="171"/>
      <c r="BA48" s="171"/>
      <c r="BB48" s="171"/>
      <c r="BC48" s="171"/>
      <c r="BD48" s="171"/>
      <c r="BE48" s="171"/>
      <c r="BF48" s="171"/>
      <c r="BG48" s="171"/>
      <c r="BH48" s="171"/>
      <c r="BI48" s="171"/>
      <c r="BJ48" s="171"/>
      <c r="BK48" s="171"/>
      <c r="BL48" s="171"/>
      <c r="BM48" s="171"/>
      <c r="BN48" s="171"/>
      <c r="BO48" s="171"/>
      <c r="BP48" s="171"/>
      <c r="BQ48" s="171"/>
      <c r="BR48" s="171"/>
      <c r="BS48" s="171"/>
      <c r="BT48" s="171"/>
      <c r="BU48" s="171"/>
      <c r="BV48" s="171"/>
      <c r="BW48" s="171"/>
      <c r="BX48" s="171"/>
      <c r="BY48" s="171"/>
      <c r="BZ48" s="171"/>
      <c r="CA48" s="171"/>
      <c r="CB48" s="171"/>
      <c r="CC48" s="171"/>
      <c r="CD48" s="171"/>
      <c r="CE48" s="171"/>
      <c r="CF48" s="171"/>
      <c r="CG48" s="171"/>
      <c r="CH48" s="171"/>
      <c r="CI48" s="171"/>
      <c r="CJ48" s="171"/>
      <c r="CK48" s="171"/>
      <c r="CL48" s="171"/>
      <c r="CM48" s="171"/>
    </row>
    <row r="49" spans="1:91" s="187" customFormat="1" ht="18" customHeight="1">
      <c r="A49" s="389"/>
      <c r="B49" s="389"/>
      <c r="C49" s="375"/>
      <c r="D49" s="377"/>
      <c r="E49" s="81" t="s">
        <v>32</v>
      </c>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379"/>
      <c r="AL49" s="379"/>
      <c r="AM49" s="381"/>
      <c r="AN49" s="383"/>
      <c r="AO49" s="405"/>
      <c r="AP49" s="399"/>
      <c r="AQ49" s="399"/>
      <c r="AR49" s="399"/>
      <c r="AS49" s="397"/>
      <c r="AT49" s="315"/>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18" customHeight="1">
      <c r="A50" s="388">
        <f>A48+1</f>
        <v>3</v>
      </c>
      <c r="B50" s="388" t="s">
        <v>82</v>
      </c>
      <c r="C50" s="374" t="str">
        <f>VLOOKUP(B50,DS,2,0)</f>
        <v>Võ Uyên Phương</v>
      </c>
      <c r="D50" s="376" t="str">
        <f>VLOOKUP(B50,DS,3,0)</f>
        <v>LĐ- TL</v>
      </c>
      <c r="E50" s="79" t="s">
        <v>33</v>
      </c>
      <c r="F50" s="80">
        <v>8</v>
      </c>
      <c r="G50" s="80">
        <v>8</v>
      </c>
      <c r="H50" s="80"/>
      <c r="I50" s="80">
        <v>8</v>
      </c>
      <c r="J50" s="80">
        <v>8</v>
      </c>
      <c r="K50" s="80">
        <v>8</v>
      </c>
      <c r="L50" s="80">
        <v>8</v>
      </c>
      <c r="M50" s="80">
        <v>8</v>
      </c>
      <c r="N50" s="80">
        <v>8</v>
      </c>
      <c r="O50" s="80"/>
      <c r="P50" s="80">
        <v>8</v>
      </c>
      <c r="Q50" s="80">
        <v>8</v>
      </c>
      <c r="R50" s="80">
        <v>8</v>
      </c>
      <c r="S50" s="80">
        <v>8</v>
      </c>
      <c r="T50" s="80">
        <v>8</v>
      </c>
      <c r="U50" s="80">
        <v>8</v>
      </c>
      <c r="V50" s="80"/>
      <c r="W50" s="80">
        <v>8</v>
      </c>
      <c r="X50" s="80">
        <v>8</v>
      </c>
      <c r="Y50" s="80">
        <v>8</v>
      </c>
      <c r="Z50" s="80">
        <v>8</v>
      </c>
      <c r="AA50" s="80">
        <v>8</v>
      </c>
      <c r="AB50" s="80">
        <v>8</v>
      </c>
      <c r="AC50" s="80"/>
      <c r="AD50" s="80">
        <v>8</v>
      </c>
      <c r="AE50" s="80">
        <v>8</v>
      </c>
      <c r="AF50" s="80">
        <v>8</v>
      </c>
      <c r="AG50" s="80">
        <v>8</v>
      </c>
      <c r="AH50" s="80">
        <v>8</v>
      </c>
      <c r="AI50" s="80">
        <v>8</v>
      </c>
      <c r="AJ50" s="80"/>
      <c r="AK50" s="378">
        <f t="shared" ref="AK50" si="20">((SUM(F50:AJ50))/8)-(SUMIF($F$6:$AJ$6,"C.Nhật",F50:AJ50)/8)</f>
        <v>21</v>
      </c>
      <c r="AL50" s="378">
        <f t="shared" ref="AL50" si="21">SUM(F51:AJ51)/8*1.5</f>
        <v>0</v>
      </c>
      <c r="AM50" s="380">
        <f t="shared" ref="AM50" si="22">SUMIF($F$6:$AJ$6,"C.Nhật",$F50:$AJ51)/8*2</f>
        <v>10</v>
      </c>
      <c r="AN50" s="382">
        <f t="shared" ref="AN50" si="23">SUM(AK50:AM51)</f>
        <v>31</v>
      </c>
      <c r="AO50" s="404">
        <v>0</v>
      </c>
      <c r="AP50" s="398"/>
      <c r="AQ50" s="398"/>
      <c r="AR50" s="398"/>
      <c r="AS50" s="396"/>
      <c r="AT50" s="315"/>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8" customHeight="1">
      <c r="A51" s="389"/>
      <c r="B51" s="389"/>
      <c r="C51" s="375"/>
      <c r="D51" s="377"/>
      <c r="E51" s="81" t="s">
        <v>32</v>
      </c>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379"/>
      <c r="AL51" s="379"/>
      <c r="AM51" s="381"/>
      <c r="AN51" s="383"/>
      <c r="AO51" s="405"/>
      <c r="AP51" s="399"/>
      <c r="AQ51" s="399"/>
      <c r="AR51" s="399"/>
      <c r="AS51" s="397"/>
      <c r="AT51" s="315"/>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f>A50+1</f>
        <v>4</v>
      </c>
      <c r="B52" s="388" t="s">
        <v>85</v>
      </c>
      <c r="C52" s="374" t="str">
        <f>VLOOKUP(B52,DS,2,0)</f>
        <v>Lê Nguyễn Huy Cường</v>
      </c>
      <c r="D52" s="376" t="str">
        <f>VLOOKUP(B52,DS,3,0)</f>
        <v>XNK</v>
      </c>
      <c r="E52" s="79" t="s">
        <v>33</v>
      </c>
      <c r="F52" s="80">
        <v>8</v>
      </c>
      <c r="G52" s="80">
        <v>8</v>
      </c>
      <c r="H52" s="80"/>
      <c r="I52" s="80">
        <v>8</v>
      </c>
      <c r="J52" s="80">
        <v>8</v>
      </c>
      <c r="K52" s="80">
        <v>8</v>
      </c>
      <c r="L52" s="80">
        <v>8</v>
      </c>
      <c r="M52" s="80">
        <v>8</v>
      </c>
      <c r="N52" s="80">
        <v>8</v>
      </c>
      <c r="O52" s="80"/>
      <c r="P52" s="80">
        <v>8</v>
      </c>
      <c r="Q52" s="80">
        <v>8</v>
      </c>
      <c r="R52" s="80">
        <v>8</v>
      </c>
      <c r="S52" s="80">
        <v>8</v>
      </c>
      <c r="T52" s="80">
        <v>8</v>
      </c>
      <c r="U52" s="80">
        <v>8</v>
      </c>
      <c r="V52" s="80"/>
      <c r="W52" s="80">
        <v>8</v>
      </c>
      <c r="X52" s="80">
        <v>8</v>
      </c>
      <c r="Y52" s="80">
        <v>8</v>
      </c>
      <c r="Z52" s="80">
        <v>8</v>
      </c>
      <c r="AA52" s="80">
        <v>8</v>
      </c>
      <c r="AB52" s="80">
        <v>8</v>
      </c>
      <c r="AC52" s="80"/>
      <c r="AD52" s="80">
        <v>8</v>
      </c>
      <c r="AE52" s="80">
        <v>8</v>
      </c>
      <c r="AF52" s="80">
        <v>8</v>
      </c>
      <c r="AG52" s="80">
        <v>8</v>
      </c>
      <c r="AH52" s="80">
        <v>8</v>
      </c>
      <c r="AI52" s="80">
        <v>8</v>
      </c>
      <c r="AJ52" s="80"/>
      <c r="AK52" s="378">
        <f t="shared" ref="AK52" si="24">((SUM(F52:AJ52))/8)-(SUMIF($F$6:$AJ$6,"C.Nhật",F52:AJ52)/8)</f>
        <v>21</v>
      </c>
      <c r="AL52" s="378">
        <f t="shared" ref="AL52" si="25">SUM(F53:AJ53)/8*1.5</f>
        <v>0</v>
      </c>
      <c r="AM52" s="380">
        <f t="shared" ref="AM52" si="26">SUMIF($F$6:$AJ$6,"C.Nhật",$F52:$AJ53)/8*2</f>
        <v>10</v>
      </c>
      <c r="AN52" s="382">
        <f t="shared" ref="AN52" si="27">SUM(AK52:AM53)</f>
        <v>31</v>
      </c>
      <c r="AO52" s="404">
        <v>0</v>
      </c>
      <c r="AP52" s="398"/>
      <c r="AQ52" s="398"/>
      <c r="AR52" s="398"/>
      <c r="AS52" s="396"/>
      <c r="AT52" s="315"/>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379"/>
      <c r="AL53" s="379"/>
      <c r="AM53" s="381"/>
      <c r="AN53" s="383"/>
      <c r="AO53" s="405"/>
      <c r="AP53" s="399"/>
      <c r="AQ53" s="399"/>
      <c r="AR53" s="399"/>
      <c r="AS53" s="397"/>
      <c r="AT53" s="315"/>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 t="shared" ref="A54:A58" si="28">A52+1</f>
        <v>5</v>
      </c>
      <c r="B54" s="388" t="s">
        <v>88</v>
      </c>
      <c r="C54" s="374" t="str">
        <f>VLOOKUP(B54,DS,2,0)</f>
        <v>Nguyễn Văn Bé Tư</v>
      </c>
      <c r="D54" s="376" t="str">
        <f>VLOOKUP(B54,DS,3,0)</f>
        <v>Tài xế</v>
      </c>
      <c r="E54" s="79" t="s">
        <v>33</v>
      </c>
      <c r="F54" s="80">
        <v>8</v>
      </c>
      <c r="G54" s="80">
        <v>8</v>
      </c>
      <c r="H54" s="80"/>
      <c r="I54" s="80">
        <v>8</v>
      </c>
      <c r="J54" s="80">
        <v>8</v>
      </c>
      <c r="K54" s="80">
        <v>8</v>
      </c>
      <c r="L54" s="80">
        <v>8</v>
      </c>
      <c r="M54" s="80">
        <v>8</v>
      </c>
      <c r="N54" s="80">
        <v>8</v>
      </c>
      <c r="O54" s="80"/>
      <c r="P54" s="80">
        <v>8</v>
      </c>
      <c r="Q54" s="80">
        <v>8</v>
      </c>
      <c r="R54" s="80">
        <v>8</v>
      </c>
      <c r="S54" s="80">
        <v>8</v>
      </c>
      <c r="T54" s="80">
        <v>8</v>
      </c>
      <c r="U54" s="80">
        <v>8</v>
      </c>
      <c r="V54" s="80"/>
      <c r="W54" s="80">
        <v>8</v>
      </c>
      <c r="X54" s="80">
        <v>8</v>
      </c>
      <c r="Y54" s="80">
        <v>8</v>
      </c>
      <c r="Z54" s="80">
        <v>8</v>
      </c>
      <c r="AA54" s="80">
        <v>8</v>
      </c>
      <c r="AB54" s="80">
        <v>8</v>
      </c>
      <c r="AC54" s="80"/>
      <c r="AD54" s="80">
        <v>8</v>
      </c>
      <c r="AE54" s="80">
        <v>8</v>
      </c>
      <c r="AF54" s="80">
        <v>8</v>
      </c>
      <c r="AG54" s="80">
        <v>8</v>
      </c>
      <c r="AH54" s="80">
        <v>8</v>
      </c>
      <c r="AI54" s="80">
        <v>8</v>
      </c>
      <c r="AJ54" s="80"/>
      <c r="AK54" s="378">
        <f t="shared" ref="AK54" si="29">((SUM(F54:AJ54))/8)-(SUMIF($F$6:$AJ$6,"C.Nhật",F54:AJ54)/8)</f>
        <v>21</v>
      </c>
      <c r="AL54" s="378">
        <f t="shared" ref="AL54" si="30">SUM(F55:AJ55)/8*1.5</f>
        <v>0</v>
      </c>
      <c r="AM54" s="380">
        <f t="shared" ref="AM54" si="31">SUMIF($F$6:$AJ$6,"C.Nhật",$F54:$AJ55)/8*2</f>
        <v>10</v>
      </c>
      <c r="AN54" s="382">
        <f t="shared" ref="AN54" si="32">SUM(AK54:AM55)</f>
        <v>31</v>
      </c>
      <c r="AO54" s="404">
        <v>0</v>
      </c>
      <c r="AP54" s="398"/>
      <c r="AQ54" s="398"/>
      <c r="AR54" s="398"/>
      <c r="AS54" s="396"/>
      <c r="AT54" s="315"/>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379"/>
      <c r="AL55" s="379"/>
      <c r="AM55" s="381"/>
      <c r="AN55" s="383"/>
      <c r="AO55" s="405"/>
      <c r="AP55" s="399"/>
      <c r="AQ55" s="399"/>
      <c r="AR55" s="399"/>
      <c r="AS55" s="397"/>
      <c r="AT55" s="315"/>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 t="shared" ref="A56" si="33">A54+1</f>
        <v>6</v>
      </c>
      <c r="B56" s="388" t="s">
        <v>92</v>
      </c>
      <c r="C56" s="374" t="str">
        <f>VLOOKUP(B56,DS,2,0)</f>
        <v>Trần Văn Đoạn</v>
      </c>
      <c r="D56" s="376" t="str">
        <f>VLOOKUP(B56,DS,3,0)</f>
        <v>Tài xế</v>
      </c>
      <c r="E56" s="79" t="s">
        <v>33</v>
      </c>
      <c r="F56" s="80">
        <v>8</v>
      </c>
      <c r="G56" s="80">
        <v>8</v>
      </c>
      <c r="H56" s="80"/>
      <c r="I56" s="80">
        <v>8</v>
      </c>
      <c r="J56" s="80">
        <v>8</v>
      </c>
      <c r="K56" s="80">
        <v>8</v>
      </c>
      <c r="L56" s="80">
        <v>8</v>
      </c>
      <c r="M56" s="80">
        <v>8</v>
      </c>
      <c r="N56" s="80">
        <v>8</v>
      </c>
      <c r="O56" s="80"/>
      <c r="P56" s="80">
        <v>8</v>
      </c>
      <c r="Q56" s="80">
        <v>8</v>
      </c>
      <c r="R56" s="80">
        <v>8</v>
      </c>
      <c r="S56" s="80">
        <v>8</v>
      </c>
      <c r="T56" s="80">
        <v>8</v>
      </c>
      <c r="U56" s="80">
        <v>8</v>
      </c>
      <c r="V56" s="80"/>
      <c r="W56" s="80">
        <v>8</v>
      </c>
      <c r="X56" s="80">
        <v>8</v>
      </c>
      <c r="Y56" s="80">
        <v>8</v>
      </c>
      <c r="Z56" s="80">
        <v>8</v>
      </c>
      <c r="AA56" s="80">
        <v>8</v>
      </c>
      <c r="AB56" s="80">
        <v>8</v>
      </c>
      <c r="AC56" s="80"/>
      <c r="AD56" s="80">
        <v>8</v>
      </c>
      <c r="AE56" s="80">
        <v>8</v>
      </c>
      <c r="AF56" s="80">
        <v>8</v>
      </c>
      <c r="AG56" s="80">
        <v>8</v>
      </c>
      <c r="AH56" s="80">
        <v>8</v>
      </c>
      <c r="AI56" s="80">
        <v>8</v>
      </c>
      <c r="AJ56" s="80"/>
      <c r="AK56" s="378">
        <f t="shared" ref="AK56" si="34">((SUM(F56:AJ56))/8)-(SUMIF($F$6:$AJ$6,"C.Nhật",F56:AJ56)/8)</f>
        <v>21</v>
      </c>
      <c r="AL56" s="378">
        <f t="shared" ref="AL56" si="35">SUM(F57:AJ57)/8*1.5</f>
        <v>0</v>
      </c>
      <c r="AM56" s="380">
        <f t="shared" ref="AM56" si="36">SUMIF($F$6:$AJ$6,"C.Nhật",$F56:$AJ57)/8*2</f>
        <v>10</v>
      </c>
      <c r="AN56" s="382">
        <f t="shared" ref="AN56" si="37">SUM(AK56:AM57)</f>
        <v>31</v>
      </c>
      <c r="AO56" s="404">
        <v>0</v>
      </c>
      <c r="AP56" s="398"/>
      <c r="AQ56" s="398"/>
      <c r="AR56" s="398"/>
      <c r="AS56" s="396"/>
      <c r="AT56" s="315"/>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379"/>
      <c r="AL57" s="379"/>
      <c r="AM57" s="381"/>
      <c r="AN57" s="383"/>
      <c r="AO57" s="405"/>
      <c r="AP57" s="399"/>
      <c r="AQ57" s="399"/>
      <c r="AR57" s="399"/>
      <c r="AS57" s="397"/>
      <c r="AT57" s="315"/>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 t="shared" si="28"/>
        <v>7</v>
      </c>
      <c r="B58" s="388" t="s">
        <v>94</v>
      </c>
      <c r="C58" s="374" t="str">
        <f>VLOOKUP(B58,DS,2,0)</f>
        <v>Nguyễn Thị Mỹ Phương</v>
      </c>
      <c r="D58" s="376" t="str">
        <f>VLOOKUP(B58,DS,3,0)</f>
        <v>Kỹ Thuật</v>
      </c>
      <c r="E58" s="79" t="s">
        <v>33</v>
      </c>
      <c r="F58" s="80">
        <v>8</v>
      </c>
      <c r="G58" s="80">
        <v>8</v>
      </c>
      <c r="H58" s="80"/>
      <c r="I58" s="80">
        <v>8</v>
      </c>
      <c r="J58" s="80">
        <v>8</v>
      </c>
      <c r="K58" s="80">
        <v>8</v>
      </c>
      <c r="L58" s="80">
        <v>8</v>
      </c>
      <c r="M58" s="80">
        <v>8</v>
      </c>
      <c r="N58" s="80">
        <v>8</v>
      </c>
      <c r="O58" s="80"/>
      <c r="P58" s="80">
        <v>8</v>
      </c>
      <c r="Q58" s="80">
        <v>8</v>
      </c>
      <c r="R58" s="80">
        <v>8</v>
      </c>
      <c r="S58" s="80"/>
      <c r="T58" s="80">
        <v>8</v>
      </c>
      <c r="U58" s="80">
        <v>8</v>
      </c>
      <c r="V58" s="80"/>
      <c r="W58" s="80">
        <v>8</v>
      </c>
      <c r="X58" s="80">
        <v>8</v>
      </c>
      <c r="Y58" s="80">
        <v>8</v>
      </c>
      <c r="Z58" s="80">
        <v>8</v>
      </c>
      <c r="AA58" s="80">
        <v>8</v>
      </c>
      <c r="AB58" s="80">
        <v>8</v>
      </c>
      <c r="AC58" s="80"/>
      <c r="AD58" s="80">
        <v>8</v>
      </c>
      <c r="AE58" s="80">
        <v>8</v>
      </c>
      <c r="AF58" s="80">
        <v>8</v>
      </c>
      <c r="AG58" s="80">
        <v>8</v>
      </c>
      <c r="AH58" s="80">
        <v>8</v>
      </c>
      <c r="AI58" s="80">
        <v>8</v>
      </c>
      <c r="AJ58" s="80"/>
      <c r="AK58" s="378">
        <f t="shared" ref="AK58" si="38">((SUM(F58:AJ58))/8)-(SUMIF($F$6:$AJ$6,"C.Nhật",F58:AJ58)/8)</f>
        <v>20</v>
      </c>
      <c r="AL58" s="378">
        <f t="shared" ref="AL58" si="39">SUM(F59:AJ59)/8*1.5</f>
        <v>0</v>
      </c>
      <c r="AM58" s="380">
        <f t="shared" ref="AM58:AM60" si="40">SUMIF($F$6:$AJ$6,"C.Nhật",$F58:$AJ59)/8*2</f>
        <v>10</v>
      </c>
      <c r="AN58" s="382">
        <f t="shared" ref="AN58" si="41">SUM(AK58:AM59)</f>
        <v>30</v>
      </c>
      <c r="AO58" s="404">
        <v>0</v>
      </c>
      <c r="AP58" s="398"/>
      <c r="AQ58" s="398"/>
      <c r="AR58" s="398"/>
      <c r="AS58" s="396"/>
      <c r="AT58" s="351"/>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379"/>
      <c r="AL59" s="379"/>
      <c r="AM59" s="381"/>
      <c r="AN59" s="383"/>
      <c r="AO59" s="405"/>
      <c r="AP59" s="399"/>
      <c r="AQ59" s="399"/>
      <c r="AR59" s="399"/>
      <c r="AS59" s="397"/>
      <c r="AT59" s="351"/>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42">A58+1</f>
        <v>8</v>
      </c>
      <c r="B60" s="388" t="s">
        <v>196</v>
      </c>
      <c r="C60" s="374" t="str">
        <f>VLOOKUP(B60,DS,2,0)</f>
        <v>Nguyễn Thiện Duyệt</v>
      </c>
      <c r="D60" s="376" t="str">
        <f>VLOOKUP(B60,DS,3,0)</f>
        <v>XNK</v>
      </c>
      <c r="E60" s="79" t="s">
        <v>33</v>
      </c>
      <c r="F60" s="80">
        <v>8</v>
      </c>
      <c r="G60" s="80">
        <v>8</v>
      </c>
      <c r="H60" s="80"/>
      <c r="I60" s="80">
        <v>8</v>
      </c>
      <c r="J60" s="80">
        <v>8</v>
      </c>
      <c r="K60" s="80">
        <v>8</v>
      </c>
      <c r="L60" s="80">
        <v>8</v>
      </c>
      <c r="M60" s="80">
        <v>8</v>
      </c>
      <c r="N60" s="80">
        <v>8</v>
      </c>
      <c r="O60" s="80"/>
      <c r="P60" s="80">
        <v>8</v>
      </c>
      <c r="Q60" s="80">
        <v>8</v>
      </c>
      <c r="R60" s="80">
        <v>8</v>
      </c>
      <c r="S60" s="80">
        <v>8</v>
      </c>
      <c r="T60" s="80">
        <v>8</v>
      </c>
      <c r="U60" s="80">
        <v>8</v>
      </c>
      <c r="V60" s="80"/>
      <c r="W60" s="80">
        <v>8</v>
      </c>
      <c r="X60" s="80">
        <v>8</v>
      </c>
      <c r="Y60" s="80">
        <v>8</v>
      </c>
      <c r="Z60" s="80">
        <v>8</v>
      </c>
      <c r="AA60" s="80">
        <v>8</v>
      </c>
      <c r="AB60" s="80">
        <v>8</v>
      </c>
      <c r="AC60" s="80"/>
      <c r="AD60" s="80">
        <v>8</v>
      </c>
      <c r="AE60" s="80">
        <v>8</v>
      </c>
      <c r="AF60" s="80">
        <v>8</v>
      </c>
      <c r="AG60" s="80">
        <v>8</v>
      </c>
      <c r="AH60" s="80">
        <v>8</v>
      </c>
      <c r="AI60" s="80">
        <v>8</v>
      </c>
      <c r="AJ60" s="80"/>
      <c r="AK60" s="378">
        <f t="shared" ref="AK60" si="43">((SUM(F60:AJ60))/8)-(SUMIF($F$6:$AJ$6,"C.Nhật",F60:AJ60)/8)</f>
        <v>21</v>
      </c>
      <c r="AL60" s="378">
        <f t="shared" ref="AL60" si="44">SUM(F61:AJ61)/8*1.5</f>
        <v>0</v>
      </c>
      <c r="AM60" s="380">
        <f t="shared" si="40"/>
        <v>10</v>
      </c>
      <c r="AN60" s="382">
        <f t="shared" ref="AN60" si="45">SUM(AK60:AM61)</f>
        <v>31</v>
      </c>
      <c r="AO60" s="404">
        <v>0</v>
      </c>
      <c r="AP60" s="398"/>
      <c r="AQ60" s="398"/>
      <c r="AR60" s="398"/>
      <c r="AS60" s="396"/>
      <c r="AT60" s="315"/>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379"/>
      <c r="AL61" s="379"/>
      <c r="AM61" s="381"/>
      <c r="AN61" s="383"/>
      <c r="AO61" s="405"/>
      <c r="AP61" s="399"/>
      <c r="AQ61" s="399"/>
      <c r="AR61" s="399"/>
      <c r="AS61" s="397"/>
      <c r="AT61" s="315"/>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205" customFormat="1" ht="12.75">
      <c r="A62" s="195"/>
      <c r="B62" s="196"/>
      <c r="C62" s="197"/>
      <c r="D62" s="198"/>
      <c r="E62" s="197"/>
      <c r="F62" s="199"/>
      <c r="G62" s="199"/>
      <c r="H62" s="200"/>
      <c r="I62" s="200"/>
      <c r="J62" s="201"/>
      <c r="K62" s="199"/>
      <c r="L62" s="200"/>
      <c r="M62" s="199"/>
      <c r="N62" s="199"/>
      <c r="O62" s="199"/>
      <c r="P62" s="199"/>
      <c r="Q62" s="200"/>
      <c r="R62" s="199"/>
      <c r="S62" s="199"/>
      <c r="T62" s="201"/>
      <c r="U62" s="199"/>
      <c r="V62" s="199"/>
      <c r="W62" s="199"/>
      <c r="X62" s="196"/>
      <c r="Y62" s="199"/>
      <c r="Z62" s="199"/>
      <c r="AA62" s="199"/>
      <c r="AB62" s="199"/>
      <c r="AC62" s="199"/>
      <c r="AD62" s="200"/>
      <c r="AE62" s="199"/>
      <c r="AF62" s="199"/>
      <c r="AG62" s="199"/>
      <c r="AH62" s="199"/>
      <c r="AI62" s="199"/>
      <c r="AJ62" s="199"/>
      <c r="AK62" s="197"/>
      <c r="AL62" s="197"/>
      <c r="AM62" s="202"/>
      <c r="AN62" s="203"/>
      <c r="AO62" s="203"/>
      <c r="AP62" s="203"/>
      <c r="AQ62" s="203"/>
      <c r="AR62" s="203"/>
      <c r="AS62" s="197"/>
      <c r="AT62" s="204"/>
    </row>
    <row r="63" spans="1:91" s="205" customFormat="1" ht="12.75">
      <c r="A63" s="195"/>
      <c r="B63" s="196"/>
      <c r="C63" s="206" t="s">
        <v>14</v>
      </c>
      <c r="D63" s="198"/>
      <c r="E63" s="197"/>
      <c r="F63" s="199"/>
      <c r="G63" s="199"/>
      <c r="H63" s="200"/>
      <c r="I63" s="200"/>
      <c r="J63" s="201"/>
      <c r="K63" s="199"/>
      <c r="L63" s="200"/>
      <c r="M63" s="199"/>
      <c r="N63" s="199"/>
      <c r="O63" s="199"/>
      <c r="P63" s="199"/>
      <c r="Q63" s="200"/>
      <c r="R63" s="199"/>
      <c r="S63" s="199"/>
      <c r="T63" s="201"/>
      <c r="U63" s="199"/>
      <c r="V63" s="199"/>
      <c r="W63" s="199"/>
      <c r="X63" s="196"/>
      <c r="Y63" s="199"/>
      <c r="Z63" s="199"/>
      <c r="AA63" s="199"/>
      <c r="AB63" s="199"/>
      <c r="AC63" s="199"/>
      <c r="AD63" s="200"/>
      <c r="AE63" s="199"/>
      <c r="AF63" s="199"/>
      <c r="AG63" s="199"/>
      <c r="AH63" s="199"/>
      <c r="AI63" s="199"/>
      <c r="AJ63" s="199"/>
      <c r="AK63" s="197"/>
      <c r="AL63" s="197"/>
      <c r="AM63" s="202"/>
      <c r="AN63" s="203"/>
      <c r="AO63" s="203"/>
      <c r="AP63" s="203"/>
      <c r="AQ63" s="203"/>
      <c r="AR63" s="203"/>
      <c r="AS63" s="197"/>
      <c r="AT63" s="204"/>
    </row>
    <row r="64" spans="1:91" s="205" customFormat="1" ht="12.75">
      <c r="A64" s="207"/>
      <c r="B64" s="207"/>
      <c r="C64" s="197"/>
      <c r="D64" s="198"/>
      <c r="E64" s="197"/>
      <c r="F64" s="199"/>
      <c r="G64" s="199"/>
      <c r="H64" s="208"/>
      <c r="I64" s="208"/>
      <c r="J64" s="208"/>
      <c r="K64" s="199"/>
      <c r="L64" s="208"/>
      <c r="M64" s="199"/>
      <c r="N64" s="199"/>
      <c r="O64" s="199"/>
      <c r="P64" s="199"/>
      <c r="Q64" s="199"/>
      <c r="R64" s="199"/>
      <c r="S64" s="199"/>
      <c r="T64" s="199"/>
      <c r="U64" s="199"/>
      <c r="V64" s="199"/>
      <c r="W64" s="199"/>
      <c r="X64" s="199"/>
      <c r="Y64" s="199"/>
      <c r="Z64" s="199"/>
      <c r="AA64" s="199"/>
      <c r="AB64" s="199"/>
      <c r="AC64" s="199"/>
      <c r="AD64" s="208"/>
      <c r="AE64" s="199"/>
      <c r="AF64" s="199"/>
      <c r="AG64" s="199"/>
      <c r="AH64" s="199"/>
      <c r="AI64" s="199"/>
      <c r="AJ64" s="199"/>
      <c r="AK64" s="197"/>
      <c r="AL64" s="197"/>
      <c r="AM64" s="202"/>
      <c r="AN64" s="209"/>
      <c r="AO64" s="209"/>
      <c r="AP64" s="209"/>
      <c r="AQ64" s="209"/>
      <c r="AR64" s="209"/>
      <c r="AS64" s="197"/>
      <c r="AT64" s="204"/>
    </row>
    <row r="65" spans="1:46" s="210" customFormat="1" ht="15" customHeight="1">
      <c r="A65" s="207"/>
      <c r="B65" s="207"/>
      <c r="C65" s="197"/>
      <c r="D65" s="198"/>
      <c r="E65" s="197"/>
      <c r="F65" s="199"/>
      <c r="G65" s="199"/>
      <c r="H65" s="208"/>
      <c r="I65" s="208"/>
      <c r="J65" s="208"/>
      <c r="K65" s="199"/>
      <c r="L65" s="208"/>
      <c r="M65" s="199"/>
      <c r="N65" s="199"/>
      <c r="O65" s="199"/>
      <c r="P65" s="199"/>
      <c r="Q65" s="199"/>
      <c r="R65" s="199"/>
      <c r="S65" s="199"/>
      <c r="T65" s="199"/>
      <c r="U65" s="199"/>
      <c r="V65" s="199"/>
      <c r="W65" s="199"/>
      <c r="X65" s="199"/>
      <c r="Y65" s="199"/>
      <c r="Z65" s="199"/>
      <c r="AA65" s="199"/>
      <c r="AB65" s="199"/>
      <c r="AC65" s="199"/>
      <c r="AD65" s="208"/>
      <c r="AE65" s="199"/>
      <c r="AF65" s="199"/>
      <c r="AG65" s="199"/>
      <c r="AH65" s="199"/>
      <c r="AI65" s="199"/>
      <c r="AJ65" s="199"/>
      <c r="AK65" s="197"/>
      <c r="AL65" s="197"/>
      <c r="AM65" s="202"/>
      <c r="AN65" s="209"/>
      <c r="AO65" s="209"/>
      <c r="AP65" s="209"/>
      <c r="AQ65" s="209"/>
      <c r="AR65" s="209"/>
      <c r="AS65" s="197"/>
      <c r="AT65" s="197"/>
    </row>
    <row r="66" spans="1:46" s="210" customFormat="1" ht="11.25">
      <c r="A66" s="207"/>
      <c r="B66" s="207"/>
      <c r="C66" s="197"/>
      <c r="D66" s="198"/>
      <c r="E66" s="197"/>
      <c r="F66" s="199"/>
      <c r="G66" s="199"/>
      <c r="H66" s="208"/>
      <c r="I66" s="208"/>
      <c r="J66" s="208"/>
      <c r="K66" s="199"/>
      <c r="L66" s="208"/>
      <c r="M66" s="199"/>
      <c r="N66" s="199"/>
      <c r="O66" s="199"/>
      <c r="P66" s="199"/>
      <c r="Q66" s="199"/>
      <c r="R66" s="199"/>
      <c r="S66" s="199"/>
      <c r="T66" s="199"/>
      <c r="U66" s="199"/>
      <c r="V66" s="199"/>
      <c r="W66" s="199"/>
      <c r="X66" s="199"/>
      <c r="Y66" s="199"/>
      <c r="Z66" s="199"/>
      <c r="AA66" s="199"/>
      <c r="AB66" s="199"/>
      <c r="AC66" s="199"/>
      <c r="AD66" s="208"/>
      <c r="AE66" s="199"/>
      <c r="AF66" s="199"/>
      <c r="AG66" s="199"/>
      <c r="AH66" s="199"/>
      <c r="AI66" s="199"/>
      <c r="AJ66" s="199"/>
      <c r="AK66" s="197"/>
      <c r="AL66" s="197"/>
      <c r="AM66" s="202"/>
      <c r="AN66" s="209"/>
      <c r="AO66" s="209"/>
      <c r="AP66" s="209"/>
      <c r="AQ66" s="209"/>
      <c r="AR66" s="209"/>
      <c r="AS66" s="197"/>
      <c r="AT66" s="197"/>
    </row>
    <row r="67" spans="1:46" s="210" customFormat="1" ht="11.25">
      <c r="A67" s="207"/>
      <c r="B67" s="207"/>
      <c r="C67" s="197"/>
      <c r="D67" s="198"/>
      <c r="E67" s="197"/>
      <c r="F67" s="199"/>
      <c r="G67" s="199"/>
      <c r="H67" s="208"/>
      <c r="I67" s="208"/>
      <c r="J67" s="208"/>
      <c r="K67" s="199"/>
      <c r="L67" s="208"/>
      <c r="M67" s="199"/>
      <c r="N67" s="199"/>
      <c r="O67" s="199"/>
      <c r="P67" s="199"/>
      <c r="Q67" s="199"/>
      <c r="R67" s="199"/>
      <c r="S67" s="199"/>
      <c r="T67" s="199"/>
      <c r="U67" s="199"/>
      <c r="V67" s="199"/>
      <c r="W67" s="199"/>
      <c r="X67" s="199"/>
      <c r="Y67" s="199"/>
      <c r="Z67" s="199"/>
      <c r="AA67" s="199"/>
      <c r="AB67" s="199"/>
      <c r="AC67" s="199"/>
      <c r="AD67" s="208"/>
      <c r="AE67" s="199"/>
      <c r="AF67" s="199"/>
      <c r="AG67" s="199"/>
      <c r="AH67" s="199"/>
      <c r="AI67" s="199"/>
      <c r="AJ67" s="199"/>
      <c r="AK67" s="197"/>
      <c r="AL67" s="197"/>
      <c r="AM67" s="202"/>
      <c r="AN67" s="209"/>
      <c r="AO67" s="209"/>
      <c r="AP67" s="209"/>
      <c r="AQ67" s="209"/>
      <c r="AR67" s="209"/>
      <c r="AS67" s="197"/>
      <c r="AT67" s="197"/>
    </row>
    <row r="68" spans="1:46" s="210" customFormat="1" ht="11.25">
      <c r="A68" s="206"/>
      <c r="B68" s="206"/>
      <c r="C68" s="195"/>
      <c r="D68" s="211"/>
      <c r="E68" s="212"/>
      <c r="F68" s="201"/>
      <c r="G68" s="213"/>
      <c r="H68" s="200"/>
      <c r="I68" s="200"/>
      <c r="J68" s="200"/>
      <c r="K68" s="213"/>
      <c r="L68" s="200"/>
      <c r="M68" s="213"/>
      <c r="N68" s="213"/>
      <c r="O68" s="213"/>
      <c r="P68" s="213"/>
      <c r="Q68" s="200"/>
      <c r="R68" s="201"/>
      <c r="S68" s="213"/>
      <c r="T68" s="213"/>
      <c r="U68" s="200"/>
      <c r="V68" s="213"/>
      <c r="W68" s="213"/>
      <c r="X68" s="200"/>
      <c r="Y68" s="213"/>
      <c r="Z68" s="213"/>
      <c r="AA68" s="213"/>
      <c r="AB68" s="213"/>
      <c r="AC68" s="213"/>
      <c r="AD68" s="200"/>
      <c r="AE68" s="213"/>
      <c r="AF68" s="213"/>
      <c r="AG68" s="213"/>
      <c r="AH68" s="213"/>
      <c r="AI68" s="213"/>
      <c r="AJ68" s="213"/>
      <c r="AK68" s="212"/>
      <c r="AM68" s="214"/>
      <c r="AN68" s="206"/>
      <c r="AO68" s="206"/>
      <c r="AP68" s="206"/>
      <c r="AQ68" s="206"/>
      <c r="AR68" s="206"/>
      <c r="AS68" s="195"/>
      <c r="AT68" s="197"/>
    </row>
    <row r="69" spans="1:46" s="210" customFormat="1" ht="12.75">
      <c r="A69" s="171"/>
      <c r="B69" s="171" t="s">
        <v>0</v>
      </c>
      <c r="C69" s="171"/>
      <c r="D69" s="215"/>
      <c r="E69" s="171"/>
      <c r="F69" s="216"/>
      <c r="G69" s="216"/>
      <c r="H69" s="216"/>
      <c r="I69" s="216"/>
      <c r="J69" s="216"/>
      <c r="K69" s="216"/>
      <c r="L69" s="216"/>
      <c r="M69" s="216"/>
      <c r="N69" s="216"/>
      <c r="O69" s="216"/>
      <c r="P69" s="216"/>
      <c r="Q69" s="216"/>
      <c r="R69" s="216"/>
      <c r="S69" s="216"/>
      <c r="T69" s="216"/>
      <c r="U69" s="216"/>
      <c r="V69" s="216"/>
      <c r="W69" s="216"/>
      <c r="X69" s="216"/>
      <c r="Y69" s="216"/>
      <c r="Z69" s="216"/>
      <c r="AA69" s="216"/>
      <c r="AB69" s="216"/>
      <c r="AC69" s="216"/>
      <c r="AD69" s="216"/>
      <c r="AE69" s="216"/>
      <c r="AF69" s="216"/>
      <c r="AG69" s="216"/>
      <c r="AH69" s="217"/>
      <c r="AI69" s="217"/>
      <c r="AJ69" s="217"/>
      <c r="AK69" s="171"/>
      <c r="AL69" s="171"/>
      <c r="AM69" s="218"/>
      <c r="AN69" s="171"/>
      <c r="AO69" s="171"/>
      <c r="AP69" s="171"/>
      <c r="AQ69" s="171"/>
      <c r="AR69" s="171"/>
      <c r="AS69" s="171"/>
      <c r="AT69" s="197"/>
    </row>
    <row r="70" spans="1:46" s="210" customFormat="1" ht="12.75">
      <c r="A70" s="171"/>
      <c r="B70" s="171"/>
      <c r="C70" s="171" t="s">
        <v>48</v>
      </c>
      <c r="D70" s="215"/>
      <c r="E70" s="171"/>
      <c r="F70" s="216"/>
      <c r="G70" s="216"/>
      <c r="H70" s="216"/>
      <c r="I70" s="216"/>
      <c r="J70" s="216"/>
      <c r="K70" s="216"/>
      <c r="L70" s="216"/>
      <c r="M70" s="216"/>
      <c r="N70" s="216"/>
      <c r="O70" s="216"/>
      <c r="P70" s="216"/>
      <c r="Q70" s="216"/>
      <c r="R70" s="216"/>
      <c r="S70" s="216"/>
      <c r="T70" s="216"/>
      <c r="U70" s="216"/>
      <c r="V70" s="216"/>
      <c r="W70" s="216"/>
      <c r="X70" s="216"/>
      <c r="Y70" s="216"/>
      <c r="Z70" s="216"/>
      <c r="AA70" s="216"/>
      <c r="AB70" s="216"/>
      <c r="AC70" s="216"/>
      <c r="AD70" s="216"/>
      <c r="AE70" s="216"/>
      <c r="AF70" s="216"/>
      <c r="AG70" s="216"/>
      <c r="AH70" s="217"/>
      <c r="AI70" s="217"/>
      <c r="AJ70" s="217"/>
      <c r="AK70" s="171"/>
      <c r="AL70" s="171"/>
      <c r="AM70" s="218"/>
      <c r="AN70" s="171"/>
      <c r="AO70" s="171"/>
      <c r="AP70" s="171"/>
      <c r="AQ70" s="171"/>
      <c r="AR70" s="171"/>
      <c r="AS70" s="171"/>
      <c r="AT70" s="195"/>
    </row>
    <row r="71" spans="1:46" s="171" customFormat="1" ht="15" customHeight="1">
      <c r="C71" s="171" t="s">
        <v>49</v>
      </c>
      <c r="D71" s="215"/>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7"/>
      <c r="AI71" s="217"/>
      <c r="AJ71" s="217"/>
      <c r="AM71" s="218"/>
    </row>
    <row r="72" spans="1:46" s="171" customFormat="1" ht="15" customHeight="1">
      <c r="C72" s="171" t="s">
        <v>50</v>
      </c>
      <c r="D72" s="215"/>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c r="AH72" s="217"/>
      <c r="AI72" s="217"/>
      <c r="AJ72" s="217"/>
      <c r="AM72" s="218"/>
    </row>
    <row r="73" spans="1:46" s="171" customFormat="1" ht="15" customHeight="1">
      <c r="C73" s="171" t="s">
        <v>51</v>
      </c>
      <c r="D73" s="215"/>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M73" s="218"/>
    </row>
    <row r="74" spans="1:46" s="171" customFormat="1" ht="15" customHeight="1">
      <c r="C74" s="171" t="s">
        <v>52</v>
      </c>
      <c r="D74" s="215"/>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M74" s="218"/>
    </row>
    <row r="75" spans="1:46" s="171" customFormat="1" ht="15" customHeight="1">
      <c r="C75" s="171" t="s">
        <v>53</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46" s="171" customFormat="1" ht="15" customHeight="1">
      <c r="C76" s="171" t="s">
        <v>54</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46" s="171" customFormat="1" ht="15" customHeight="1">
      <c r="C77" s="171" t="s">
        <v>55</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46" s="171" customFormat="1" ht="15" customHeight="1">
      <c r="C78" s="171" t="s">
        <v>56</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84" spans="1:90" ht="20.25">
      <c r="A84" s="161" t="str">
        <f>$A$1</f>
        <v>Công ty TNHH Hải sản An Lạc</v>
      </c>
      <c r="B84" s="64"/>
      <c r="C84" s="64"/>
      <c r="D84" s="68"/>
      <c r="E84" s="64"/>
      <c r="F84" s="68"/>
      <c r="G84" s="68"/>
      <c r="H84" s="68"/>
      <c r="I84" s="68"/>
      <c r="J84" s="68"/>
      <c r="K84" s="139"/>
      <c r="L84" s="139"/>
      <c r="M84" s="139"/>
      <c r="N84" s="139"/>
      <c r="O84" s="139"/>
      <c r="P84" s="139"/>
      <c r="Q84" s="139"/>
      <c r="R84" s="139"/>
      <c r="S84" s="66" t="str">
        <f>S1</f>
        <v>BẢNG CHẤM CÔNG THÁNG 08 NĂM 2015</v>
      </c>
      <c r="T84" s="139"/>
      <c r="U84" s="139"/>
      <c r="V84" s="139"/>
      <c r="W84" s="139"/>
      <c r="X84" s="139"/>
      <c r="Y84" s="139"/>
      <c r="Z84" s="139"/>
      <c r="AA84" s="139"/>
      <c r="AB84" s="139"/>
      <c r="AC84" s="139"/>
      <c r="AD84" s="139"/>
      <c r="AE84" s="139"/>
      <c r="AF84" s="139"/>
      <c r="AG84" s="139"/>
      <c r="AH84" s="139"/>
      <c r="AI84" s="139"/>
      <c r="AJ84" s="139"/>
      <c r="AK84" s="65"/>
      <c r="AL84" s="65"/>
      <c r="AM84" s="411" t="s">
        <v>154</v>
      </c>
      <c r="AN84" s="412"/>
      <c r="AO84" s="412"/>
      <c r="AP84" s="412"/>
      <c r="AQ84" s="412"/>
      <c r="AR84" s="412"/>
      <c r="AS84" s="413"/>
      <c r="AT84" s="67"/>
    </row>
    <row r="85" spans="1:90" ht="20.25">
      <c r="A85" s="161" t="str">
        <f>$A$2</f>
        <v>Địa chỉ: Lô A14, đường 4A, KCN Hải Sơn, Đức Hòa, Long An</v>
      </c>
      <c r="B85" s="68"/>
      <c r="C85" s="68"/>
      <c r="D85" s="68"/>
      <c r="E85" s="68"/>
      <c r="F85" s="68"/>
      <c r="G85" s="68"/>
      <c r="H85" s="68"/>
      <c r="I85" s="68"/>
      <c r="J85" s="68"/>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65"/>
      <c r="AL85" s="65"/>
      <c r="AM85" s="114"/>
      <c r="AN85" s="69"/>
      <c r="AO85" s="69"/>
      <c r="AP85" s="69"/>
      <c r="AQ85" s="69"/>
      <c r="AR85" s="69"/>
      <c r="AS85" s="113"/>
      <c r="AT85" s="113"/>
    </row>
    <row r="86" spans="1:90" ht="21" customHeight="1">
      <c r="A86" s="161" t="str">
        <f>$A$3</f>
        <v>MST: 1100878093</v>
      </c>
      <c r="B86" s="70"/>
      <c r="C86" s="70"/>
      <c r="D86" s="71"/>
      <c r="E86" s="71"/>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65"/>
      <c r="AL86" s="65"/>
      <c r="AM86" s="114"/>
      <c r="AN86" s="67"/>
      <c r="AO86" s="67"/>
      <c r="AP86" s="67"/>
      <c r="AQ86" s="67"/>
      <c r="AR86" s="67"/>
      <c r="AS86" s="72"/>
      <c r="AT86" s="72"/>
    </row>
    <row r="87" spans="1:90" ht="14.25" customHeight="1">
      <c r="A87" s="73"/>
      <c r="B87" s="73"/>
      <c r="C87" s="149"/>
      <c r="D87" s="74"/>
      <c r="E87" s="75">
        <f>$E$4</f>
        <v>42217</v>
      </c>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7"/>
      <c r="AI87" s="77"/>
      <c r="AJ87" s="77"/>
      <c r="AK87" s="73"/>
      <c r="AL87" s="73"/>
      <c r="AM87" s="115"/>
      <c r="AN87" s="73"/>
      <c r="AO87" s="73"/>
      <c r="AP87" s="73"/>
      <c r="AQ87" s="73"/>
      <c r="AR87" s="73"/>
      <c r="AS87" s="73"/>
      <c r="AT87" s="120"/>
    </row>
    <row r="88" spans="1:90" s="78" customFormat="1" ht="18.75" customHeight="1">
      <c r="A88" s="406" t="s">
        <v>29</v>
      </c>
      <c r="B88" s="406" t="s">
        <v>3</v>
      </c>
      <c r="C88" s="406" t="s">
        <v>1</v>
      </c>
      <c r="D88" s="402" t="s">
        <v>30</v>
      </c>
      <c r="E88" s="406" t="s">
        <v>31</v>
      </c>
      <c r="F88" s="137">
        <f>+E87</f>
        <v>42217</v>
      </c>
      <c r="G88" s="137">
        <f t="shared" ref="G88:AJ88" si="46">F88+1</f>
        <v>42218</v>
      </c>
      <c r="H88" s="137">
        <f t="shared" si="46"/>
        <v>42219</v>
      </c>
      <c r="I88" s="137">
        <f t="shared" si="46"/>
        <v>42220</v>
      </c>
      <c r="J88" s="137">
        <f t="shared" si="46"/>
        <v>42221</v>
      </c>
      <c r="K88" s="137">
        <f t="shared" si="46"/>
        <v>42222</v>
      </c>
      <c r="L88" s="137">
        <f t="shared" si="46"/>
        <v>42223</v>
      </c>
      <c r="M88" s="137">
        <f t="shared" si="46"/>
        <v>42224</v>
      </c>
      <c r="N88" s="137">
        <f t="shared" si="46"/>
        <v>42225</v>
      </c>
      <c r="O88" s="137">
        <f t="shared" si="46"/>
        <v>42226</v>
      </c>
      <c r="P88" s="137">
        <f t="shared" si="46"/>
        <v>42227</v>
      </c>
      <c r="Q88" s="137">
        <f t="shared" si="46"/>
        <v>42228</v>
      </c>
      <c r="R88" s="137">
        <f t="shared" si="46"/>
        <v>42229</v>
      </c>
      <c r="S88" s="137">
        <f t="shared" si="46"/>
        <v>42230</v>
      </c>
      <c r="T88" s="137">
        <f t="shared" si="46"/>
        <v>42231</v>
      </c>
      <c r="U88" s="137">
        <f t="shared" si="46"/>
        <v>42232</v>
      </c>
      <c r="V88" s="137">
        <f t="shared" si="46"/>
        <v>42233</v>
      </c>
      <c r="W88" s="137">
        <f t="shared" si="46"/>
        <v>42234</v>
      </c>
      <c r="X88" s="137">
        <f t="shared" si="46"/>
        <v>42235</v>
      </c>
      <c r="Y88" s="137">
        <f t="shared" si="46"/>
        <v>42236</v>
      </c>
      <c r="Z88" s="137">
        <f t="shared" si="46"/>
        <v>42237</v>
      </c>
      <c r="AA88" s="137">
        <f t="shared" si="46"/>
        <v>42238</v>
      </c>
      <c r="AB88" s="137">
        <f t="shared" si="46"/>
        <v>42239</v>
      </c>
      <c r="AC88" s="137">
        <f t="shared" si="46"/>
        <v>42240</v>
      </c>
      <c r="AD88" s="137">
        <f t="shared" si="46"/>
        <v>42241</v>
      </c>
      <c r="AE88" s="137">
        <f t="shared" si="46"/>
        <v>42242</v>
      </c>
      <c r="AF88" s="137">
        <f t="shared" si="46"/>
        <v>42243</v>
      </c>
      <c r="AG88" s="137">
        <f t="shared" si="46"/>
        <v>42244</v>
      </c>
      <c r="AH88" s="137">
        <f>AG88+1</f>
        <v>42245</v>
      </c>
      <c r="AI88" s="137">
        <f t="shared" si="46"/>
        <v>42246</v>
      </c>
      <c r="AJ88" s="137">
        <f t="shared" si="46"/>
        <v>42247</v>
      </c>
      <c r="AK88" s="408" t="s">
        <v>15</v>
      </c>
      <c r="AL88" s="409"/>
      <c r="AM88" s="410"/>
      <c r="AN88" s="400" t="s">
        <v>47</v>
      </c>
      <c r="AO88" s="400" t="s">
        <v>43</v>
      </c>
      <c r="AP88" s="400" t="s">
        <v>44</v>
      </c>
      <c r="AQ88" s="400" t="s">
        <v>45</v>
      </c>
      <c r="AR88" s="400" t="s">
        <v>46</v>
      </c>
      <c r="AS88" s="402" t="s">
        <v>11</v>
      </c>
      <c r="AT88" s="395"/>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row>
    <row r="89" spans="1:90" s="78" customFormat="1" ht="47.25" customHeight="1">
      <c r="A89" s="403"/>
      <c r="B89" s="403"/>
      <c r="C89" s="403"/>
      <c r="D89" s="403"/>
      <c r="E89" s="407"/>
      <c r="F89" s="138" t="str">
        <f>CHOOSE(WEEKDAY(F88),"C.Nhật","T.Hai","T.Ba","T.Tư","T.Năm","T.Sáu","T.Bảy")</f>
        <v>T.Bảy</v>
      </c>
      <c r="G89" s="138" t="str">
        <f t="shared" ref="G89:AJ89" si="47">CHOOSE(WEEKDAY(G88),"C.Nhật","T.Hai","T.Ba","T.Tư","T.Năm","T.Sáu","T.Bảy")</f>
        <v>C.Nhật</v>
      </c>
      <c r="H89" s="138" t="str">
        <f t="shared" si="47"/>
        <v>T.Hai</v>
      </c>
      <c r="I89" s="138" t="str">
        <f t="shared" si="47"/>
        <v>T.Ba</v>
      </c>
      <c r="J89" s="138" t="str">
        <f t="shared" si="47"/>
        <v>T.Tư</v>
      </c>
      <c r="K89" s="138" t="str">
        <f t="shared" si="47"/>
        <v>T.Năm</v>
      </c>
      <c r="L89" s="138" t="str">
        <f t="shared" si="47"/>
        <v>T.Sáu</v>
      </c>
      <c r="M89" s="138" t="str">
        <f t="shared" si="47"/>
        <v>T.Bảy</v>
      </c>
      <c r="N89" s="138" t="str">
        <f t="shared" si="47"/>
        <v>C.Nhật</v>
      </c>
      <c r="O89" s="138" t="str">
        <f t="shared" si="47"/>
        <v>T.Hai</v>
      </c>
      <c r="P89" s="138" t="str">
        <f t="shared" si="47"/>
        <v>T.Ba</v>
      </c>
      <c r="Q89" s="138" t="str">
        <f t="shared" si="47"/>
        <v>T.Tư</v>
      </c>
      <c r="R89" s="138" t="str">
        <f t="shared" si="47"/>
        <v>T.Năm</v>
      </c>
      <c r="S89" s="138" t="str">
        <f t="shared" si="47"/>
        <v>T.Sáu</v>
      </c>
      <c r="T89" s="138" t="str">
        <f t="shared" si="47"/>
        <v>T.Bảy</v>
      </c>
      <c r="U89" s="138" t="str">
        <f t="shared" si="47"/>
        <v>C.Nhật</v>
      </c>
      <c r="V89" s="138" t="str">
        <f t="shared" si="47"/>
        <v>T.Hai</v>
      </c>
      <c r="W89" s="138" t="str">
        <f t="shared" si="47"/>
        <v>T.Ba</v>
      </c>
      <c r="X89" s="138" t="str">
        <f t="shared" si="47"/>
        <v>T.Tư</v>
      </c>
      <c r="Y89" s="138" t="str">
        <f t="shared" si="47"/>
        <v>T.Năm</v>
      </c>
      <c r="Z89" s="138" t="str">
        <f t="shared" si="47"/>
        <v>T.Sáu</v>
      </c>
      <c r="AA89" s="138" t="str">
        <f t="shared" si="47"/>
        <v>T.Bảy</v>
      </c>
      <c r="AB89" s="138" t="str">
        <f t="shared" si="47"/>
        <v>C.Nhật</v>
      </c>
      <c r="AC89" s="138" t="str">
        <f t="shared" si="47"/>
        <v>T.Hai</v>
      </c>
      <c r="AD89" s="138" t="str">
        <f t="shared" si="47"/>
        <v>T.Ba</v>
      </c>
      <c r="AE89" s="138" t="str">
        <f t="shared" si="47"/>
        <v>T.Tư</v>
      </c>
      <c r="AF89" s="138" t="str">
        <f t="shared" si="47"/>
        <v>T.Năm</v>
      </c>
      <c r="AG89" s="138" t="str">
        <f t="shared" si="47"/>
        <v>T.Sáu</v>
      </c>
      <c r="AH89" s="138" t="str">
        <f t="shared" si="47"/>
        <v>T.Bảy</v>
      </c>
      <c r="AI89" s="138" t="str">
        <f t="shared" si="47"/>
        <v>C.Nhật</v>
      </c>
      <c r="AJ89" s="138" t="str">
        <f t="shared" si="47"/>
        <v>T.Hai</v>
      </c>
      <c r="AK89" s="112" t="s">
        <v>16</v>
      </c>
      <c r="AL89" s="112" t="s">
        <v>32</v>
      </c>
      <c r="AM89" s="116" t="s">
        <v>17</v>
      </c>
      <c r="AN89" s="401"/>
      <c r="AO89" s="401"/>
      <c r="AP89" s="401"/>
      <c r="AQ89" s="401"/>
      <c r="AR89" s="401"/>
      <c r="AS89" s="403"/>
      <c r="AT89" s="395"/>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row>
    <row r="90" spans="1:90" s="78" customFormat="1" ht="12.75" customHeight="1">
      <c r="A90" s="151">
        <v>1</v>
      </c>
      <c r="B90" s="151">
        <v>2</v>
      </c>
      <c r="C90" s="151">
        <v>3</v>
      </c>
      <c r="D90" s="151">
        <v>4</v>
      </c>
      <c r="E90" s="151">
        <v>5</v>
      </c>
      <c r="F90" s="151">
        <v>6</v>
      </c>
      <c r="G90" s="151">
        <v>7</v>
      </c>
      <c r="H90" s="151">
        <v>8</v>
      </c>
      <c r="I90" s="151">
        <v>9</v>
      </c>
      <c r="J90" s="151">
        <v>10</v>
      </c>
      <c r="K90" s="151">
        <v>11</v>
      </c>
      <c r="L90" s="151">
        <v>12</v>
      </c>
      <c r="M90" s="151">
        <v>13</v>
      </c>
      <c r="N90" s="151">
        <v>14</v>
      </c>
      <c r="O90" s="151">
        <v>15</v>
      </c>
      <c r="P90" s="151">
        <v>16</v>
      </c>
      <c r="Q90" s="151">
        <v>17</v>
      </c>
      <c r="R90" s="151">
        <v>18</v>
      </c>
      <c r="S90" s="151">
        <v>19</v>
      </c>
      <c r="T90" s="151">
        <v>20</v>
      </c>
      <c r="U90" s="151">
        <v>21</v>
      </c>
      <c r="V90" s="151">
        <v>22</v>
      </c>
      <c r="W90" s="151">
        <v>23</v>
      </c>
      <c r="X90" s="151">
        <v>24</v>
      </c>
      <c r="Y90" s="151">
        <v>25</v>
      </c>
      <c r="Z90" s="151">
        <v>26</v>
      </c>
      <c r="AA90" s="151">
        <v>27</v>
      </c>
      <c r="AB90" s="151">
        <v>28</v>
      </c>
      <c r="AC90" s="151">
        <v>29</v>
      </c>
      <c r="AD90" s="151">
        <v>30</v>
      </c>
      <c r="AE90" s="151">
        <v>31</v>
      </c>
      <c r="AF90" s="151">
        <v>32</v>
      </c>
      <c r="AG90" s="151">
        <v>33</v>
      </c>
      <c r="AH90" s="151">
        <v>34</v>
      </c>
      <c r="AI90" s="151">
        <v>35</v>
      </c>
      <c r="AJ90" s="151">
        <v>36</v>
      </c>
      <c r="AK90" s="151">
        <v>37</v>
      </c>
      <c r="AL90" s="151">
        <v>38</v>
      </c>
      <c r="AM90" s="151">
        <v>39</v>
      </c>
      <c r="AN90" s="151">
        <v>40</v>
      </c>
      <c r="AO90" s="151">
        <v>41</v>
      </c>
      <c r="AP90" s="151">
        <v>42</v>
      </c>
      <c r="AQ90" s="151">
        <v>43</v>
      </c>
      <c r="AR90" s="151">
        <v>44</v>
      </c>
      <c r="AS90" s="151">
        <v>45</v>
      </c>
      <c r="AT90" s="314"/>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s="78" customFormat="1" ht="18" customHeight="1">
      <c r="A91" s="386">
        <v>1</v>
      </c>
      <c r="B91" s="386" t="s">
        <v>96</v>
      </c>
      <c r="C91" s="374" t="str">
        <f>VLOOKUP(B91,DS,2,0)</f>
        <v xml:space="preserve"> Lâm Thị Mộng Kiều </v>
      </c>
      <c r="D91" s="376" t="str">
        <f>VLOOKUP(B91,DS,3,0)</f>
        <v>Công nhân</v>
      </c>
      <c r="E91" s="79" t="s">
        <v>33</v>
      </c>
      <c r="F91" s="80">
        <v>8</v>
      </c>
      <c r="G91" s="80">
        <v>8</v>
      </c>
      <c r="H91" s="80"/>
      <c r="I91" s="80">
        <v>8</v>
      </c>
      <c r="J91" s="80">
        <v>8</v>
      </c>
      <c r="K91" s="80">
        <v>8</v>
      </c>
      <c r="L91" s="80">
        <v>8</v>
      </c>
      <c r="M91" s="80">
        <v>8</v>
      </c>
      <c r="N91" s="80">
        <v>8</v>
      </c>
      <c r="O91" s="80"/>
      <c r="P91" s="80"/>
      <c r="Q91" s="80">
        <v>8</v>
      </c>
      <c r="R91" s="80">
        <v>8</v>
      </c>
      <c r="S91" s="80">
        <v>8</v>
      </c>
      <c r="T91" s="80">
        <v>8</v>
      </c>
      <c r="U91" s="80">
        <v>8</v>
      </c>
      <c r="V91" s="80"/>
      <c r="W91" s="80">
        <v>8</v>
      </c>
      <c r="X91" s="80">
        <v>8</v>
      </c>
      <c r="Y91" s="80">
        <v>8</v>
      </c>
      <c r="Z91" s="80">
        <v>8</v>
      </c>
      <c r="AA91" s="80">
        <v>8</v>
      </c>
      <c r="AB91" s="80">
        <v>8</v>
      </c>
      <c r="AC91" s="80"/>
      <c r="AD91" s="80">
        <v>8</v>
      </c>
      <c r="AE91" s="80">
        <v>8</v>
      </c>
      <c r="AF91" s="80">
        <v>8</v>
      </c>
      <c r="AG91" s="80">
        <v>8</v>
      </c>
      <c r="AH91" s="80">
        <v>8</v>
      </c>
      <c r="AI91" s="80">
        <v>8</v>
      </c>
      <c r="AJ91" s="80"/>
      <c r="AK91" s="378">
        <f t="shared" ref="AK91" si="48">((SUM(F91:AJ91))/8)-(SUMIF($F$6:$AJ$6,"C.Nhật",F91:AJ91)/8)</f>
        <v>20</v>
      </c>
      <c r="AL91" s="378">
        <f t="shared" ref="AL91" si="49">SUM(F92:AJ92)/8*1.5</f>
        <v>0</v>
      </c>
      <c r="AM91" s="380">
        <f t="shared" ref="AM91" si="50">SUMIF($F$6:$AJ$6,"C.Nhật",$F91:$AJ92)/8*2</f>
        <v>10</v>
      </c>
      <c r="AN91" s="382">
        <f t="shared" ref="AN91" si="51">SUM(AK91:AM92)</f>
        <v>30</v>
      </c>
      <c r="AO91" s="384">
        <v>0</v>
      </c>
      <c r="AP91" s="382"/>
      <c r="AQ91" s="382"/>
      <c r="AR91" s="382"/>
      <c r="AS91" s="372"/>
      <c r="AT91" s="314"/>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s="78" customFormat="1" ht="18" customHeight="1">
      <c r="A92" s="387"/>
      <c r="B92" s="387"/>
      <c r="C92" s="375"/>
      <c r="D92" s="377"/>
      <c r="E92" s="81" t="s">
        <v>32</v>
      </c>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379"/>
      <c r="AL92" s="379"/>
      <c r="AM92" s="381"/>
      <c r="AN92" s="383"/>
      <c r="AO92" s="385"/>
      <c r="AP92" s="383"/>
      <c r="AQ92" s="383"/>
      <c r="AR92" s="383"/>
      <c r="AS92" s="373"/>
      <c r="AT92" s="314"/>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18" customHeight="1">
      <c r="A93" s="386">
        <f>A91+1</f>
        <v>2</v>
      </c>
      <c r="B93" s="386" t="s">
        <v>97</v>
      </c>
      <c r="C93" s="374" t="str">
        <f>VLOOKUP(B93,DS,2,0)</f>
        <v>Huỳnh Thị Hường</v>
      </c>
      <c r="D93" s="376" t="str">
        <f>VLOOKUP(B93,DS,3,0)</f>
        <v>Công nhân</v>
      </c>
      <c r="E93" s="79" t="s">
        <v>33</v>
      </c>
      <c r="F93" s="80">
        <v>8</v>
      </c>
      <c r="G93" s="80">
        <v>8</v>
      </c>
      <c r="H93" s="80"/>
      <c r="I93" s="80">
        <v>8</v>
      </c>
      <c r="J93" s="80">
        <v>8</v>
      </c>
      <c r="K93" s="80">
        <v>8</v>
      </c>
      <c r="L93" s="80">
        <v>8</v>
      </c>
      <c r="M93" s="80">
        <v>8</v>
      </c>
      <c r="N93" s="80">
        <v>8</v>
      </c>
      <c r="O93" s="80"/>
      <c r="P93" s="80">
        <v>8</v>
      </c>
      <c r="Q93" s="80">
        <v>8</v>
      </c>
      <c r="R93" s="80">
        <v>8</v>
      </c>
      <c r="S93" s="80">
        <v>8</v>
      </c>
      <c r="T93" s="80">
        <v>8</v>
      </c>
      <c r="U93" s="80">
        <v>8</v>
      </c>
      <c r="V93" s="80"/>
      <c r="W93" s="80">
        <v>8</v>
      </c>
      <c r="X93" s="80">
        <v>8</v>
      </c>
      <c r="Y93" s="80">
        <v>8</v>
      </c>
      <c r="Z93" s="80">
        <v>8</v>
      </c>
      <c r="AA93" s="80">
        <v>8</v>
      </c>
      <c r="AB93" s="80">
        <v>8</v>
      </c>
      <c r="AC93" s="80"/>
      <c r="AD93" s="80">
        <v>8</v>
      </c>
      <c r="AE93" s="80">
        <v>8</v>
      </c>
      <c r="AF93" s="80">
        <v>8</v>
      </c>
      <c r="AG93" s="80">
        <v>8</v>
      </c>
      <c r="AH93" s="80">
        <v>8</v>
      </c>
      <c r="AI93" s="80">
        <v>8</v>
      </c>
      <c r="AJ93" s="80"/>
      <c r="AK93" s="378">
        <f t="shared" ref="AK93" si="52">((SUM(F93:AJ93))/8)-(SUMIF($F$6:$AJ$6,"C.Nhật",F93:AJ93)/8)</f>
        <v>21</v>
      </c>
      <c r="AL93" s="378">
        <f t="shared" ref="AL93" si="53">SUM(F94:AJ94)/8*1.5</f>
        <v>0</v>
      </c>
      <c r="AM93" s="380">
        <f t="shared" ref="AM93" si="54">SUMIF($F$6:$AJ$6,"C.Nhật",$F93:$AJ94)/8*2</f>
        <v>10</v>
      </c>
      <c r="AN93" s="382">
        <f t="shared" ref="AN93" si="55">SUM(AK93:AM94)</f>
        <v>31</v>
      </c>
      <c r="AO93" s="384">
        <v>0</v>
      </c>
      <c r="AP93" s="382"/>
      <c r="AQ93" s="382"/>
      <c r="AR93" s="382"/>
      <c r="AS93" s="372"/>
      <c r="AT93" s="314"/>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8" customHeight="1">
      <c r="A94" s="387"/>
      <c r="B94" s="387"/>
      <c r="C94" s="375"/>
      <c r="D94" s="377"/>
      <c r="E94" s="81" t="s">
        <v>32</v>
      </c>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379"/>
      <c r="AL94" s="379"/>
      <c r="AM94" s="381"/>
      <c r="AN94" s="383"/>
      <c r="AO94" s="385"/>
      <c r="AP94" s="383"/>
      <c r="AQ94" s="383"/>
      <c r="AR94" s="383"/>
      <c r="AS94" s="373"/>
      <c r="AT94" s="314"/>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f>A93+1</f>
        <v>3</v>
      </c>
      <c r="B95" s="386" t="s">
        <v>98</v>
      </c>
      <c r="C95" s="374" t="str">
        <f>VLOOKUP(B95,DS,2,0)</f>
        <v>Nguyễn Thị Rong</v>
      </c>
      <c r="D95" s="376" t="str">
        <f>VLOOKUP(B95,DS,3,0)</f>
        <v>Công nhân</v>
      </c>
      <c r="E95" s="79" t="s">
        <v>33</v>
      </c>
      <c r="F95" s="80">
        <v>8</v>
      </c>
      <c r="G95" s="80">
        <v>8</v>
      </c>
      <c r="H95" s="80"/>
      <c r="I95" s="80">
        <v>8</v>
      </c>
      <c r="J95" s="80">
        <v>8</v>
      </c>
      <c r="K95" s="80">
        <v>8</v>
      </c>
      <c r="L95" s="80">
        <v>8</v>
      </c>
      <c r="M95" s="80">
        <v>8</v>
      </c>
      <c r="N95" s="80">
        <v>8</v>
      </c>
      <c r="O95" s="80"/>
      <c r="P95" s="80">
        <v>8</v>
      </c>
      <c r="Q95" s="80">
        <v>8</v>
      </c>
      <c r="R95" s="80">
        <v>8</v>
      </c>
      <c r="S95" s="80">
        <v>8</v>
      </c>
      <c r="T95" s="80">
        <v>8</v>
      </c>
      <c r="U95" s="80">
        <v>8</v>
      </c>
      <c r="V95" s="80"/>
      <c r="W95" s="80">
        <v>8</v>
      </c>
      <c r="X95" s="80">
        <v>8</v>
      </c>
      <c r="Y95" s="80">
        <v>8</v>
      </c>
      <c r="Z95" s="80">
        <v>8</v>
      </c>
      <c r="AA95" s="80">
        <v>8</v>
      </c>
      <c r="AB95" s="80">
        <v>8</v>
      </c>
      <c r="AC95" s="80"/>
      <c r="AD95" s="80">
        <v>8</v>
      </c>
      <c r="AE95" s="80">
        <v>8</v>
      </c>
      <c r="AF95" s="80">
        <v>8</v>
      </c>
      <c r="AG95" s="80">
        <v>8</v>
      </c>
      <c r="AH95" s="80">
        <v>8</v>
      </c>
      <c r="AI95" s="80">
        <v>8</v>
      </c>
      <c r="AJ95" s="80"/>
      <c r="AK95" s="378">
        <f t="shared" ref="AK95" si="56">((SUM(F95:AJ95))/8)-(SUMIF($F$6:$AJ$6,"C.Nhật",F95:AJ95)/8)</f>
        <v>21</v>
      </c>
      <c r="AL95" s="378">
        <f t="shared" ref="AL95" si="57">SUM(F96:AJ96)/8*1.5</f>
        <v>0</v>
      </c>
      <c r="AM95" s="380">
        <f t="shared" ref="AM95" si="58">SUMIF($F$6:$AJ$6,"C.Nhật",$F95:$AJ96)/8*2</f>
        <v>10</v>
      </c>
      <c r="AN95" s="382">
        <f t="shared" ref="AN95" si="59">SUM(AK95:AM96)</f>
        <v>31</v>
      </c>
      <c r="AO95" s="384">
        <v>0</v>
      </c>
      <c r="AP95" s="382"/>
      <c r="AQ95" s="382"/>
      <c r="AR95" s="382"/>
      <c r="AS95" s="372"/>
      <c r="AT95" s="314"/>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379"/>
      <c r="AL96" s="379"/>
      <c r="AM96" s="381"/>
      <c r="AN96" s="383"/>
      <c r="AO96" s="385"/>
      <c r="AP96" s="383"/>
      <c r="AQ96" s="383"/>
      <c r="AR96" s="383"/>
      <c r="AS96" s="373"/>
      <c r="AT96" s="314"/>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 t="shared" ref="A97" si="60">A95+1</f>
        <v>4</v>
      </c>
      <c r="B97" s="386" t="s">
        <v>99</v>
      </c>
      <c r="C97" s="374" t="str">
        <f>VLOOKUP(B97,DS,2,0)</f>
        <v>Sơn Thị Nil</v>
      </c>
      <c r="D97" s="376" t="str">
        <f>VLOOKUP(B97,DS,3,0)</f>
        <v>Công nhân</v>
      </c>
      <c r="E97" s="79" t="s">
        <v>33</v>
      </c>
      <c r="F97" s="80">
        <v>8</v>
      </c>
      <c r="G97" s="80">
        <v>8</v>
      </c>
      <c r="H97" s="80"/>
      <c r="I97" s="80">
        <v>8</v>
      </c>
      <c r="J97" s="80">
        <v>8</v>
      </c>
      <c r="K97" s="80">
        <v>8</v>
      </c>
      <c r="L97" s="80">
        <v>8</v>
      </c>
      <c r="M97" s="80">
        <v>8</v>
      </c>
      <c r="N97" s="80">
        <v>8</v>
      </c>
      <c r="O97" s="80"/>
      <c r="P97" s="80">
        <v>8</v>
      </c>
      <c r="Q97" s="80">
        <v>8</v>
      </c>
      <c r="R97" s="80">
        <v>8</v>
      </c>
      <c r="S97" s="80">
        <v>8</v>
      </c>
      <c r="T97" s="80">
        <v>8</v>
      </c>
      <c r="U97" s="80">
        <v>8</v>
      </c>
      <c r="V97" s="80"/>
      <c r="W97" s="80">
        <v>8</v>
      </c>
      <c r="X97" s="80">
        <v>8</v>
      </c>
      <c r="Y97" s="80">
        <v>8</v>
      </c>
      <c r="Z97" s="80">
        <v>8</v>
      </c>
      <c r="AA97" s="80">
        <v>8</v>
      </c>
      <c r="AB97" s="80">
        <v>8</v>
      </c>
      <c r="AC97" s="80"/>
      <c r="AD97" s="80">
        <v>8</v>
      </c>
      <c r="AE97" s="80">
        <v>8</v>
      </c>
      <c r="AF97" s="80">
        <v>8</v>
      </c>
      <c r="AG97" s="80">
        <v>8</v>
      </c>
      <c r="AH97" s="80">
        <v>8</v>
      </c>
      <c r="AI97" s="80">
        <v>8</v>
      </c>
      <c r="AJ97" s="80"/>
      <c r="AK97" s="378">
        <f t="shared" ref="AK97" si="61">((SUM(F97:AJ97))/8)-(SUMIF($F$6:$AJ$6,"C.Nhật",F97:AJ97)/8)</f>
        <v>21</v>
      </c>
      <c r="AL97" s="378">
        <f t="shared" ref="AL97" si="62">SUM(F98:AJ98)/8*1.5</f>
        <v>0</v>
      </c>
      <c r="AM97" s="380">
        <f t="shared" ref="AM97" si="63">SUMIF($F$6:$AJ$6,"C.Nhật",$F97:$AJ98)/8*2</f>
        <v>10</v>
      </c>
      <c r="AN97" s="382">
        <f t="shared" ref="AN97" si="64">SUM(AK97:AM98)</f>
        <v>31</v>
      </c>
      <c r="AO97" s="384">
        <v>0</v>
      </c>
      <c r="AP97" s="382"/>
      <c r="AQ97" s="382"/>
      <c r="AR97" s="382"/>
      <c r="AS97" s="372"/>
      <c r="AT97" s="314"/>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379"/>
      <c r="AL98" s="379"/>
      <c r="AM98" s="381"/>
      <c r="AN98" s="383"/>
      <c r="AO98" s="385"/>
      <c r="AP98" s="383"/>
      <c r="AQ98" s="383"/>
      <c r="AR98" s="383"/>
      <c r="AS98" s="373"/>
      <c r="AT98" s="314"/>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 t="shared" ref="A99" si="65">A97+1</f>
        <v>5</v>
      </c>
      <c r="B99" s="386" t="s">
        <v>100</v>
      </c>
      <c r="C99" s="374" t="str">
        <f>VLOOKUP(B99,DS,2,0)</f>
        <v>Huỳnh Thị Bé Tha</v>
      </c>
      <c r="D99" s="376" t="str">
        <f>VLOOKUP(B99,DS,3,0)</f>
        <v>Công nhân</v>
      </c>
      <c r="E99" s="79" t="s">
        <v>33</v>
      </c>
      <c r="F99" s="80">
        <v>8</v>
      </c>
      <c r="G99" s="80">
        <v>8</v>
      </c>
      <c r="H99" s="80"/>
      <c r="I99" s="80">
        <v>8</v>
      </c>
      <c r="J99" s="80">
        <v>8</v>
      </c>
      <c r="K99" s="80">
        <v>8</v>
      </c>
      <c r="L99" s="80">
        <v>8</v>
      </c>
      <c r="M99" s="80">
        <v>8</v>
      </c>
      <c r="N99" s="80">
        <v>8</v>
      </c>
      <c r="O99" s="80"/>
      <c r="P99" s="80">
        <v>8</v>
      </c>
      <c r="Q99" s="80">
        <v>8</v>
      </c>
      <c r="R99" s="80">
        <v>8</v>
      </c>
      <c r="S99" s="80">
        <v>8</v>
      </c>
      <c r="T99" s="80">
        <v>8</v>
      </c>
      <c r="U99" s="80">
        <v>8</v>
      </c>
      <c r="V99" s="80"/>
      <c r="W99" s="80">
        <v>8</v>
      </c>
      <c r="X99" s="80">
        <v>8</v>
      </c>
      <c r="Y99" s="80">
        <v>8</v>
      </c>
      <c r="Z99" s="80">
        <v>8</v>
      </c>
      <c r="AA99" s="80">
        <v>8</v>
      </c>
      <c r="AB99" s="80">
        <v>8</v>
      </c>
      <c r="AC99" s="80"/>
      <c r="AD99" s="80">
        <v>8</v>
      </c>
      <c r="AE99" s="80">
        <v>8</v>
      </c>
      <c r="AF99" s="80">
        <v>8</v>
      </c>
      <c r="AG99" s="80">
        <v>8</v>
      </c>
      <c r="AH99" s="80">
        <v>8</v>
      </c>
      <c r="AI99" s="80">
        <v>8</v>
      </c>
      <c r="AJ99" s="80"/>
      <c r="AK99" s="378">
        <f t="shared" ref="AK99" si="66">((SUM(F99:AJ99))/8)-(SUMIF($F$6:$AJ$6,"C.Nhật",F99:AJ99)/8)</f>
        <v>21</v>
      </c>
      <c r="AL99" s="378">
        <f t="shared" ref="AL99" si="67">SUM(F100:AJ100)/8*1.5</f>
        <v>0</v>
      </c>
      <c r="AM99" s="380">
        <f t="shared" ref="AM99" si="68">SUMIF($F$6:$AJ$6,"C.Nhật",$F99:$AJ100)/8*2</f>
        <v>10</v>
      </c>
      <c r="AN99" s="382">
        <f t="shared" ref="AN99" si="69">SUM(AK99:AM100)</f>
        <v>31</v>
      </c>
      <c r="AO99" s="384">
        <v>0</v>
      </c>
      <c r="AP99" s="382"/>
      <c r="AQ99" s="382"/>
      <c r="AR99" s="382"/>
      <c r="AS99" s="372"/>
      <c r="AT99" s="314"/>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379"/>
      <c r="AL100" s="379"/>
      <c r="AM100" s="381"/>
      <c r="AN100" s="383"/>
      <c r="AO100" s="385"/>
      <c r="AP100" s="383"/>
      <c r="AQ100" s="383"/>
      <c r="AR100" s="383"/>
      <c r="AS100" s="373"/>
      <c r="AT100" s="314"/>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 t="shared" ref="A101" si="70">A99+1</f>
        <v>6</v>
      </c>
      <c r="B101" s="386" t="s">
        <v>101</v>
      </c>
      <c r="C101" s="374" t="str">
        <f>VLOOKUP(B101,DS,2,0)</f>
        <v>Huỳnh Thị Bé Thi</v>
      </c>
      <c r="D101" s="376" t="str">
        <f>VLOOKUP(B101,DS,3,0)</f>
        <v>Công nhân</v>
      </c>
      <c r="E101" s="79" t="s">
        <v>33</v>
      </c>
      <c r="F101" s="80">
        <v>8</v>
      </c>
      <c r="G101" s="80">
        <v>8</v>
      </c>
      <c r="H101" s="80"/>
      <c r="I101" s="80"/>
      <c r="J101" s="80">
        <v>8</v>
      </c>
      <c r="K101" s="80">
        <v>8</v>
      </c>
      <c r="L101" s="80">
        <v>8</v>
      </c>
      <c r="M101" s="80">
        <v>8</v>
      </c>
      <c r="N101" s="80">
        <v>8</v>
      </c>
      <c r="O101" s="80"/>
      <c r="P101" s="80">
        <v>8</v>
      </c>
      <c r="Q101" s="80">
        <v>8</v>
      </c>
      <c r="R101" s="80">
        <v>8</v>
      </c>
      <c r="S101" s="80">
        <v>8</v>
      </c>
      <c r="T101" s="80">
        <v>8</v>
      </c>
      <c r="U101" s="80">
        <v>8</v>
      </c>
      <c r="V101" s="80"/>
      <c r="W101" s="80">
        <v>8</v>
      </c>
      <c r="X101" s="80">
        <v>8</v>
      </c>
      <c r="Y101" s="80">
        <v>8</v>
      </c>
      <c r="Z101" s="80">
        <v>8</v>
      </c>
      <c r="AA101" s="80">
        <v>8</v>
      </c>
      <c r="AB101" s="80">
        <v>8</v>
      </c>
      <c r="AC101" s="80"/>
      <c r="AD101" s="80">
        <v>8</v>
      </c>
      <c r="AE101" s="80">
        <v>8</v>
      </c>
      <c r="AF101" s="80">
        <v>8</v>
      </c>
      <c r="AG101" s="80">
        <v>8</v>
      </c>
      <c r="AH101" s="80">
        <v>8</v>
      </c>
      <c r="AI101" s="80">
        <v>8</v>
      </c>
      <c r="AJ101" s="80"/>
      <c r="AK101" s="378">
        <f t="shared" ref="AK101" si="71">((SUM(F101:AJ101))/8)-(SUMIF($F$6:$AJ$6,"C.Nhật",F101:AJ101)/8)</f>
        <v>20</v>
      </c>
      <c r="AL101" s="378">
        <f t="shared" ref="AL101" si="72">SUM(F102:AJ102)/8*1.5</f>
        <v>0</v>
      </c>
      <c r="AM101" s="380">
        <f t="shared" ref="AM101" si="73">SUMIF($F$6:$AJ$6,"C.Nhật",$F101:$AJ102)/8*2</f>
        <v>10</v>
      </c>
      <c r="AN101" s="382">
        <f t="shared" ref="AN101" si="74">SUM(AK101:AM102)</f>
        <v>30</v>
      </c>
      <c r="AO101" s="384">
        <v>0</v>
      </c>
      <c r="AP101" s="382"/>
      <c r="AQ101" s="382"/>
      <c r="AR101" s="382"/>
      <c r="AS101" s="372"/>
      <c r="AT101" s="314"/>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379"/>
      <c r="AL102" s="379"/>
      <c r="AM102" s="381"/>
      <c r="AN102" s="383"/>
      <c r="AO102" s="385"/>
      <c r="AP102" s="383"/>
      <c r="AQ102" s="383"/>
      <c r="AR102" s="383"/>
      <c r="AS102" s="373"/>
      <c r="AT102" s="314"/>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 t="shared" ref="A103" si="75">A101+1</f>
        <v>7</v>
      </c>
      <c r="B103" s="386" t="s">
        <v>102</v>
      </c>
      <c r="C103" s="374" t="str">
        <f>VLOOKUP(B103,DS,2,0)</f>
        <v>Nguyễn Thị Kim Hồng</v>
      </c>
      <c r="D103" s="376" t="str">
        <f>VLOOKUP(B103,DS,3,0)</f>
        <v>Công nhân</v>
      </c>
      <c r="E103" s="79" t="s">
        <v>33</v>
      </c>
      <c r="F103" s="80">
        <v>8</v>
      </c>
      <c r="G103" s="80">
        <v>8</v>
      </c>
      <c r="H103" s="80"/>
      <c r="I103" s="80">
        <v>8</v>
      </c>
      <c r="J103" s="80">
        <v>8</v>
      </c>
      <c r="K103" s="80">
        <v>8</v>
      </c>
      <c r="L103" s="80">
        <v>8</v>
      </c>
      <c r="M103" s="80">
        <v>8</v>
      </c>
      <c r="N103" s="80">
        <v>8</v>
      </c>
      <c r="O103" s="80"/>
      <c r="P103" s="80">
        <v>8</v>
      </c>
      <c r="Q103" s="80">
        <v>8</v>
      </c>
      <c r="R103" s="80">
        <v>8</v>
      </c>
      <c r="S103" s="80">
        <v>8</v>
      </c>
      <c r="T103" s="80">
        <v>8</v>
      </c>
      <c r="U103" s="80">
        <v>8</v>
      </c>
      <c r="V103" s="80"/>
      <c r="W103" s="80">
        <v>8</v>
      </c>
      <c r="X103" s="80">
        <v>8</v>
      </c>
      <c r="Y103" s="80">
        <v>8</v>
      </c>
      <c r="Z103" s="80">
        <v>8</v>
      </c>
      <c r="AA103" s="80">
        <v>8</v>
      </c>
      <c r="AB103" s="80">
        <v>8</v>
      </c>
      <c r="AC103" s="80"/>
      <c r="AD103" s="80">
        <v>8</v>
      </c>
      <c r="AE103" s="80">
        <v>8</v>
      </c>
      <c r="AF103" s="80">
        <v>8</v>
      </c>
      <c r="AG103" s="80">
        <v>8</v>
      </c>
      <c r="AH103" s="80">
        <v>8</v>
      </c>
      <c r="AI103" s="80">
        <v>8</v>
      </c>
      <c r="AJ103" s="80"/>
      <c r="AK103" s="378">
        <f t="shared" ref="AK103" si="76">((SUM(F103:AJ103))/8)-(SUMIF($F$6:$AJ$6,"C.Nhật",F103:AJ103)/8)</f>
        <v>21</v>
      </c>
      <c r="AL103" s="378">
        <f t="shared" ref="AL103" si="77">SUM(F104:AJ104)/8*1.5</f>
        <v>0</v>
      </c>
      <c r="AM103" s="380">
        <f t="shared" ref="AM103" si="78">SUMIF($F$6:$AJ$6,"C.Nhật",$F103:$AJ104)/8*2</f>
        <v>10</v>
      </c>
      <c r="AN103" s="382">
        <f t="shared" ref="AN103" si="79">SUM(AK103:AM104)</f>
        <v>31</v>
      </c>
      <c r="AO103" s="384">
        <v>0</v>
      </c>
      <c r="AP103" s="382"/>
      <c r="AQ103" s="382"/>
      <c r="AR103" s="382"/>
      <c r="AS103" s="372"/>
      <c r="AT103" s="314"/>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379"/>
      <c r="AL104" s="379"/>
      <c r="AM104" s="381"/>
      <c r="AN104" s="383"/>
      <c r="AO104" s="385"/>
      <c r="AP104" s="383"/>
      <c r="AQ104" s="383"/>
      <c r="AR104" s="383"/>
      <c r="AS104" s="373"/>
      <c r="AT104" s="314"/>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 t="shared" ref="A105" si="80">A103+1</f>
        <v>8</v>
      </c>
      <c r="B105" s="386" t="s">
        <v>103</v>
      </c>
      <c r="C105" s="374" t="str">
        <f>VLOOKUP(B105,DS,2,0)</f>
        <v>Nguyễn Thị Lựu</v>
      </c>
      <c r="D105" s="376" t="str">
        <f>VLOOKUP(B105,DS,3,0)</f>
        <v>Công nhân</v>
      </c>
      <c r="E105" s="79" t="s">
        <v>33</v>
      </c>
      <c r="F105" s="80">
        <v>8</v>
      </c>
      <c r="G105" s="80">
        <v>8</v>
      </c>
      <c r="H105" s="80"/>
      <c r="I105" s="80">
        <v>8</v>
      </c>
      <c r="J105" s="80">
        <v>8</v>
      </c>
      <c r="K105" s="80">
        <v>8</v>
      </c>
      <c r="L105" s="80">
        <v>8</v>
      </c>
      <c r="M105" s="80">
        <v>8</v>
      </c>
      <c r="N105" s="80">
        <v>8</v>
      </c>
      <c r="O105" s="80"/>
      <c r="P105" s="80">
        <v>8</v>
      </c>
      <c r="Q105" s="80">
        <v>8</v>
      </c>
      <c r="R105" s="80">
        <v>8</v>
      </c>
      <c r="S105" s="80">
        <v>8</v>
      </c>
      <c r="T105" s="80">
        <v>8</v>
      </c>
      <c r="U105" s="80">
        <v>8</v>
      </c>
      <c r="V105" s="80"/>
      <c r="W105" s="80">
        <v>8</v>
      </c>
      <c r="X105" s="80">
        <v>8</v>
      </c>
      <c r="Y105" s="80">
        <v>8</v>
      </c>
      <c r="Z105" s="80">
        <v>8</v>
      </c>
      <c r="AA105" s="80">
        <v>8</v>
      </c>
      <c r="AB105" s="80">
        <v>8</v>
      </c>
      <c r="AC105" s="80"/>
      <c r="AD105" s="80">
        <v>8</v>
      </c>
      <c r="AE105" s="80">
        <v>8</v>
      </c>
      <c r="AF105" s="80">
        <v>8</v>
      </c>
      <c r="AG105" s="80">
        <v>8</v>
      </c>
      <c r="AH105" s="80">
        <v>8</v>
      </c>
      <c r="AI105" s="80">
        <v>8</v>
      </c>
      <c r="AJ105" s="80"/>
      <c r="AK105" s="378">
        <f t="shared" ref="AK105" si="81">((SUM(F105:AJ105))/8)-(SUMIF($F$6:$AJ$6,"C.Nhật",F105:AJ105)/8)</f>
        <v>21</v>
      </c>
      <c r="AL105" s="378">
        <f t="shared" ref="AL105" si="82">SUM(F106:AJ106)/8*1.5</f>
        <v>0</v>
      </c>
      <c r="AM105" s="380">
        <f t="shared" ref="AM105" si="83">SUMIF($F$6:$AJ$6,"C.Nhật",$F105:$AJ106)/8*2</f>
        <v>10</v>
      </c>
      <c r="AN105" s="382">
        <f t="shared" ref="AN105" si="84">SUM(AK105:AM106)</f>
        <v>31</v>
      </c>
      <c r="AO105" s="384">
        <v>0</v>
      </c>
      <c r="AP105" s="382"/>
      <c r="AQ105" s="382"/>
      <c r="AR105" s="382"/>
      <c r="AS105" s="372"/>
      <c r="AT105" s="314"/>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379"/>
      <c r="AL106" s="379"/>
      <c r="AM106" s="381"/>
      <c r="AN106" s="383"/>
      <c r="AO106" s="385"/>
      <c r="AP106" s="383"/>
      <c r="AQ106" s="383"/>
      <c r="AR106" s="383"/>
      <c r="AS106" s="373"/>
      <c r="AT106" s="314"/>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 t="shared" ref="A107" si="85">A105+1</f>
        <v>9</v>
      </c>
      <c r="B107" s="386" t="s">
        <v>104</v>
      </c>
      <c r="C107" s="374" t="str">
        <f>VLOOKUP(B107,DS,2,0)</f>
        <v>Lý Thị Được</v>
      </c>
      <c r="D107" s="376" t="str">
        <f>VLOOKUP(B107,DS,3,0)</f>
        <v>Công nhân</v>
      </c>
      <c r="E107" s="79" t="s">
        <v>33</v>
      </c>
      <c r="F107" s="80">
        <v>8</v>
      </c>
      <c r="G107" s="80">
        <v>8</v>
      </c>
      <c r="H107" s="80"/>
      <c r="I107" s="80">
        <v>8</v>
      </c>
      <c r="J107" s="80">
        <v>8</v>
      </c>
      <c r="K107" s="80">
        <v>8</v>
      </c>
      <c r="L107" s="80">
        <v>8</v>
      </c>
      <c r="M107" s="80">
        <v>8</v>
      </c>
      <c r="N107" s="80">
        <v>8</v>
      </c>
      <c r="O107" s="80"/>
      <c r="P107" s="80">
        <v>8</v>
      </c>
      <c r="Q107" s="80">
        <v>8</v>
      </c>
      <c r="R107" s="80">
        <v>8</v>
      </c>
      <c r="S107" s="80">
        <v>8</v>
      </c>
      <c r="T107" s="80">
        <v>8</v>
      </c>
      <c r="U107" s="80">
        <v>8</v>
      </c>
      <c r="V107" s="80"/>
      <c r="W107" s="80"/>
      <c r="X107" s="80">
        <v>8</v>
      </c>
      <c r="Y107" s="80">
        <v>8</v>
      </c>
      <c r="Z107" s="80">
        <v>8</v>
      </c>
      <c r="AA107" s="80">
        <v>8</v>
      </c>
      <c r="AB107" s="80">
        <v>8</v>
      </c>
      <c r="AC107" s="80"/>
      <c r="AD107" s="80">
        <v>8</v>
      </c>
      <c r="AE107" s="80">
        <v>8</v>
      </c>
      <c r="AF107" s="80">
        <v>8</v>
      </c>
      <c r="AG107" s="80">
        <v>8</v>
      </c>
      <c r="AH107" s="80">
        <v>8</v>
      </c>
      <c r="AI107" s="80">
        <v>8</v>
      </c>
      <c r="AJ107" s="80"/>
      <c r="AK107" s="378">
        <f t="shared" ref="AK107" si="86">((SUM(F107:AJ107))/8)-(SUMIF($F$6:$AJ$6,"C.Nhật",F107:AJ107)/8)</f>
        <v>20</v>
      </c>
      <c r="AL107" s="378">
        <f t="shared" ref="AL107" si="87">SUM(F108:AJ108)/8*1.5</f>
        <v>0</v>
      </c>
      <c r="AM107" s="380">
        <f t="shared" ref="AM107" si="88">SUMIF($F$6:$AJ$6,"C.Nhật",$F107:$AJ108)/8*2</f>
        <v>10</v>
      </c>
      <c r="AN107" s="382">
        <f t="shared" ref="AN107" si="89">SUM(AK107:AM108)</f>
        <v>30</v>
      </c>
      <c r="AO107" s="384">
        <v>0</v>
      </c>
      <c r="AP107" s="382"/>
      <c r="AQ107" s="382"/>
      <c r="AR107" s="382"/>
      <c r="AS107" s="372"/>
      <c r="AT107" s="314"/>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379"/>
      <c r="AL108" s="379"/>
      <c r="AM108" s="381"/>
      <c r="AN108" s="383"/>
      <c r="AO108" s="385"/>
      <c r="AP108" s="383"/>
      <c r="AQ108" s="383"/>
      <c r="AR108" s="383"/>
      <c r="AS108" s="373"/>
      <c r="AT108" s="314"/>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f t="shared" ref="A109" si="90">A107+1</f>
        <v>10</v>
      </c>
      <c r="B109" s="386" t="s">
        <v>105</v>
      </c>
      <c r="C109" s="374" t="str">
        <f>VLOOKUP(B109,DS,2,0)</f>
        <v>Lý La Quan</v>
      </c>
      <c r="D109" s="376" t="str">
        <f>VLOOKUP(B109,DS,3,0)</f>
        <v>Công nhân</v>
      </c>
      <c r="E109" s="79" t="s">
        <v>33</v>
      </c>
      <c r="F109" s="80">
        <v>8</v>
      </c>
      <c r="G109" s="80">
        <v>8</v>
      </c>
      <c r="H109" s="80"/>
      <c r="I109" s="80">
        <v>8</v>
      </c>
      <c r="J109" s="80">
        <v>8</v>
      </c>
      <c r="K109" s="80">
        <v>8</v>
      </c>
      <c r="L109" s="80">
        <v>8</v>
      </c>
      <c r="M109" s="80">
        <v>8</v>
      </c>
      <c r="N109" s="80">
        <v>8</v>
      </c>
      <c r="O109" s="80"/>
      <c r="P109" s="80">
        <v>8</v>
      </c>
      <c r="Q109" s="80">
        <v>8</v>
      </c>
      <c r="R109" s="80">
        <v>8</v>
      </c>
      <c r="S109" s="80">
        <v>8</v>
      </c>
      <c r="T109" s="80">
        <v>8</v>
      </c>
      <c r="U109" s="80">
        <v>8</v>
      </c>
      <c r="V109" s="80"/>
      <c r="W109" s="80">
        <v>8</v>
      </c>
      <c r="X109" s="80">
        <v>8</v>
      </c>
      <c r="Y109" s="80">
        <v>8</v>
      </c>
      <c r="Z109" s="80">
        <v>8</v>
      </c>
      <c r="AA109" s="80">
        <v>8</v>
      </c>
      <c r="AB109" s="80">
        <v>8</v>
      </c>
      <c r="AC109" s="80"/>
      <c r="AD109" s="80">
        <v>8</v>
      </c>
      <c r="AE109" s="80">
        <v>8</v>
      </c>
      <c r="AF109" s="80">
        <v>8</v>
      </c>
      <c r="AG109" s="80">
        <v>8</v>
      </c>
      <c r="AH109" s="80">
        <v>8</v>
      </c>
      <c r="AI109" s="80">
        <v>8</v>
      </c>
      <c r="AJ109" s="80"/>
      <c r="AK109" s="378">
        <f t="shared" ref="AK109" si="91">((SUM(F109:AJ109))/8)-(SUMIF($F$6:$AJ$6,"C.Nhật",F109:AJ109)/8)</f>
        <v>21</v>
      </c>
      <c r="AL109" s="378">
        <f t="shared" ref="AL109" si="92">SUM(F110:AJ110)/8*1.5</f>
        <v>0</v>
      </c>
      <c r="AM109" s="380">
        <f t="shared" ref="AM109" si="93">SUMIF($F$6:$AJ$6,"C.Nhật",$F109:$AJ110)/8*2</f>
        <v>10</v>
      </c>
      <c r="AN109" s="382">
        <f t="shared" ref="AN109" si="94">SUM(AK109:AM110)</f>
        <v>31</v>
      </c>
      <c r="AO109" s="384">
        <v>0</v>
      </c>
      <c r="AP109" s="382"/>
      <c r="AQ109" s="382"/>
      <c r="AR109" s="382"/>
      <c r="AS109" s="372"/>
      <c r="AT109" s="314"/>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379"/>
      <c r="AL110" s="379"/>
      <c r="AM110" s="381"/>
      <c r="AN110" s="383"/>
      <c r="AO110" s="385"/>
      <c r="AP110" s="383"/>
      <c r="AQ110" s="383"/>
      <c r="AR110" s="383"/>
      <c r="AS110" s="373"/>
      <c r="AT110" s="314"/>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 t="shared" ref="A111" si="95">A109+1</f>
        <v>11</v>
      </c>
      <c r="B111" s="386" t="s">
        <v>106</v>
      </c>
      <c r="C111" s="374" t="str">
        <f>VLOOKUP(B111,DS,2,0)</f>
        <v>Trà Thị Soi</v>
      </c>
      <c r="D111" s="376" t="str">
        <f>VLOOKUP(B111,DS,3,0)</f>
        <v>Công nhân</v>
      </c>
      <c r="E111" s="79" t="s">
        <v>33</v>
      </c>
      <c r="F111" s="80">
        <v>8</v>
      </c>
      <c r="G111" s="80">
        <v>8</v>
      </c>
      <c r="H111" s="80"/>
      <c r="I111" s="80">
        <v>8</v>
      </c>
      <c r="J111" s="80">
        <v>8</v>
      </c>
      <c r="K111" s="80">
        <v>8</v>
      </c>
      <c r="L111" s="80">
        <v>8</v>
      </c>
      <c r="M111" s="80">
        <v>8</v>
      </c>
      <c r="N111" s="80">
        <v>8</v>
      </c>
      <c r="O111" s="80"/>
      <c r="P111" s="80">
        <v>8</v>
      </c>
      <c r="Q111" s="80">
        <v>8</v>
      </c>
      <c r="R111" s="80">
        <v>8</v>
      </c>
      <c r="S111" s="80">
        <v>8</v>
      </c>
      <c r="T111" s="80">
        <v>8</v>
      </c>
      <c r="U111" s="80">
        <v>8</v>
      </c>
      <c r="V111" s="80"/>
      <c r="W111" s="80">
        <v>8</v>
      </c>
      <c r="X111" s="80">
        <v>8</v>
      </c>
      <c r="Y111" s="80">
        <v>8</v>
      </c>
      <c r="Z111" s="80">
        <v>8</v>
      </c>
      <c r="AA111" s="80">
        <v>8</v>
      </c>
      <c r="AB111" s="80">
        <v>8</v>
      </c>
      <c r="AC111" s="80"/>
      <c r="AD111" s="80">
        <v>8</v>
      </c>
      <c r="AE111" s="80">
        <v>8</v>
      </c>
      <c r="AF111" s="80">
        <v>8</v>
      </c>
      <c r="AG111" s="80">
        <v>8</v>
      </c>
      <c r="AH111" s="80">
        <v>8</v>
      </c>
      <c r="AI111" s="80">
        <v>8</v>
      </c>
      <c r="AJ111" s="80"/>
      <c r="AK111" s="378">
        <f t="shared" ref="AK111" si="96">((SUM(F111:AJ111))/8)-(SUMIF($F$6:$AJ$6,"C.Nhật",F111:AJ111)/8)</f>
        <v>21</v>
      </c>
      <c r="AL111" s="378">
        <f t="shared" ref="AL111" si="97">SUM(F112:AJ112)/8*1.5</f>
        <v>0</v>
      </c>
      <c r="AM111" s="380">
        <f t="shared" ref="AM111" si="98">SUMIF($F$6:$AJ$6,"C.Nhật",$F111:$AJ112)/8*2</f>
        <v>10</v>
      </c>
      <c r="AN111" s="382">
        <f t="shared" ref="AN111" si="99">SUM(AK111:AM112)</f>
        <v>31</v>
      </c>
      <c r="AO111" s="384">
        <v>0</v>
      </c>
      <c r="AP111" s="382"/>
      <c r="AQ111" s="382"/>
      <c r="AR111" s="382"/>
      <c r="AS111" s="372"/>
      <c r="AT111" s="314"/>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379"/>
      <c r="AL112" s="379"/>
      <c r="AM112" s="381"/>
      <c r="AN112" s="383"/>
      <c r="AO112" s="385"/>
      <c r="AP112" s="383"/>
      <c r="AQ112" s="383"/>
      <c r="AR112" s="383"/>
      <c r="AS112" s="373"/>
      <c r="AT112" s="314"/>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 t="shared" ref="A113" si="100">A111+1</f>
        <v>12</v>
      </c>
      <c r="B113" s="386" t="s">
        <v>122</v>
      </c>
      <c r="C113" s="374" t="str">
        <f>VLOOKUP(B113,DS,2,0)</f>
        <v xml:space="preserve"> Lâm Thị Mộng Thường</v>
      </c>
      <c r="D113" s="376" t="str">
        <f>VLOOKUP(B113,DS,3,0)</f>
        <v>Công nhân</v>
      </c>
      <c r="E113" s="79" t="s">
        <v>33</v>
      </c>
      <c r="F113" s="80"/>
      <c r="G113" s="80">
        <v>8</v>
      </c>
      <c r="H113" s="80"/>
      <c r="I113" s="80">
        <v>8</v>
      </c>
      <c r="J113" s="80">
        <v>8</v>
      </c>
      <c r="K113" s="80">
        <v>8</v>
      </c>
      <c r="L113" s="80">
        <v>8</v>
      </c>
      <c r="M113" s="80">
        <v>8</v>
      </c>
      <c r="N113" s="80">
        <v>8</v>
      </c>
      <c r="O113" s="80"/>
      <c r="P113" s="80">
        <v>8</v>
      </c>
      <c r="Q113" s="80">
        <v>8</v>
      </c>
      <c r="R113" s="80">
        <v>8</v>
      </c>
      <c r="S113" s="80">
        <v>8</v>
      </c>
      <c r="T113" s="80">
        <v>8</v>
      </c>
      <c r="U113" s="80">
        <v>8</v>
      </c>
      <c r="V113" s="80"/>
      <c r="W113" s="80">
        <v>8</v>
      </c>
      <c r="X113" s="80">
        <v>8</v>
      </c>
      <c r="Y113" s="80">
        <v>8</v>
      </c>
      <c r="Z113" s="80">
        <v>8</v>
      </c>
      <c r="AA113" s="80">
        <v>8</v>
      </c>
      <c r="AB113" s="80">
        <v>8</v>
      </c>
      <c r="AC113" s="80"/>
      <c r="AD113" s="80">
        <v>8</v>
      </c>
      <c r="AE113" s="80">
        <v>8</v>
      </c>
      <c r="AF113" s="80">
        <v>8</v>
      </c>
      <c r="AG113" s="80">
        <v>8</v>
      </c>
      <c r="AH113" s="80">
        <v>8</v>
      </c>
      <c r="AI113" s="80">
        <v>8</v>
      </c>
      <c r="AJ113" s="80"/>
      <c r="AK113" s="378">
        <f t="shared" ref="AK113" si="101">((SUM(F113:AJ113))/8)-(SUMIF($F$6:$AJ$6,"C.Nhật",F113:AJ113)/8)</f>
        <v>20</v>
      </c>
      <c r="AL113" s="378">
        <f t="shared" ref="AL113" si="102">SUM(F114:AJ114)/8*1.5</f>
        <v>0</v>
      </c>
      <c r="AM113" s="380">
        <f t="shared" ref="AM113" si="103">SUMIF($F$6:$AJ$6,"C.Nhật",$F113:$AJ114)/8*2</f>
        <v>10</v>
      </c>
      <c r="AN113" s="382">
        <f t="shared" ref="AN113" si="104">SUM(AK113:AM114)</f>
        <v>30</v>
      </c>
      <c r="AO113" s="384">
        <v>0</v>
      </c>
      <c r="AP113" s="382"/>
      <c r="AQ113" s="382"/>
      <c r="AR113" s="382"/>
      <c r="AS113" s="372"/>
      <c r="AT113" s="314"/>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379"/>
      <c r="AL114" s="379"/>
      <c r="AM114" s="381"/>
      <c r="AN114" s="383"/>
      <c r="AO114" s="385"/>
      <c r="AP114" s="383"/>
      <c r="AQ114" s="383"/>
      <c r="AR114" s="383"/>
      <c r="AS114" s="373"/>
      <c r="AT114" s="314"/>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 t="shared" ref="A115" si="105">A113+1</f>
        <v>13</v>
      </c>
      <c r="B115" s="386" t="s">
        <v>107</v>
      </c>
      <c r="C115" s="374" t="str">
        <f>VLOOKUP(B115,DS,2,0)</f>
        <v>Nguyễn Thị Diễm Hương</v>
      </c>
      <c r="D115" s="376" t="str">
        <f>VLOOKUP(B115,DS,3,0)</f>
        <v>Công nhân</v>
      </c>
      <c r="E115" s="79" t="s">
        <v>33</v>
      </c>
      <c r="F115" s="80">
        <v>8</v>
      </c>
      <c r="G115" s="80">
        <v>8</v>
      </c>
      <c r="H115" s="80"/>
      <c r="I115" s="80">
        <v>8</v>
      </c>
      <c r="J115" s="80">
        <v>8</v>
      </c>
      <c r="K115" s="80">
        <v>8</v>
      </c>
      <c r="L115" s="80">
        <v>8</v>
      </c>
      <c r="M115" s="80">
        <v>8</v>
      </c>
      <c r="N115" s="80">
        <v>8</v>
      </c>
      <c r="O115" s="80"/>
      <c r="P115" s="80">
        <v>8</v>
      </c>
      <c r="Q115" s="80">
        <v>8</v>
      </c>
      <c r="R115" s="80">
        <v>8</v>
      </c>
      <c r="S115" s="80">
        <v>8</v>
      </c>
      <c r="T115" s="80">
        <v>8</v>
      </c>
      <c r="U115" s="80">
        <v>8</v>
      </c>
      <c r="V115" s="80"/>
      <c r="W115" s="80">
        <v>8</v>
      </c>
      <c r="X115" s="80">
        <v>8</v>
      </c>
      <c r="Y115" s="80">
        <v>8</v>
      </c>
      <c r="Z115" s="80">
        <v>8</v>
      </c>
      <c r="AA115" s="80">
        <v>8</v>
      </c>
      <c r="AB115" s="80">
        <v>8</v>
      </c>
      <c r="AC115" s="80"/>
      <c r="AD115" s="80">
        <v>8</v>
      </c>
      <c r="AE115" s="80">
        <v>8</v>
      </c>
      <c r="AF115" s="80">
        <v>8</v>
      </c>
      <c r="AG115" s="80">
        <v>8</v>
      </c>
      <c r="AH115" s="80">
        <v>8</v>
      </c>
      <c r="AI115" s="80">
        <v>8</v>
      </c>
      <c r="AJ115" s="80"/>
      <c r="AK115" s="378">
        <f t="shared" ref="AK115" si="106">((SUM(F115:AJ115))/8)-(SUMIF($F$6:$AJ$6,"C.Nhật",F115:AJ115)/8)</f>
        <v>21</v>
      </c>
      <c r="AL115" s="378">
        <f t="shared" ref="AL115" si="107">SUM(F116:AJ116)/8*1.5</f>
        <v>0</v>
      </c>
      <c r="AM115" s="380">
        <f t="shared" ref="AM115" si="108">SUMIF($F$6:$AJ$6,"C.Nhật",$F115:$AJ116)/8*2</f>
        <v>10</v>
      </c>
      <c r="AN115" s="382">
        <f t="shared" ref="AN115" si="109">SUM(AK115:AM116)</f>
        <v>31</v>
      </c>
      <c r="AO115" s="384">
        <v>0</v>
      </c>
      <c r="AP115" s="382"/>
      <c r="AQ115" s="382"/>
      <c r="AR115" s="382"/>
      <c r="AS115" s="372"/>
      <c r="AT115" s="314"/>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379"/>
      <c r="AL116" s="379"/>
      <c r="AM116" s="381"/>
      <c r="AN116" s="383"/>
      <c r="AO116" s="385"/>
      <c r="AP116" s="383"/>
      <c r="AQ116" s="383"/>
      <c r="AR116" s="383"/>
      <c r="AS116" s="373"/>
      <c r="AT116" s="314"/>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 t="shared" ref="A117" si="110">A115+1</f>
        <v>14</v>
      </c>
      <c r="B117" s="386" t="s">
        <v>108</v>
      </c>
      <c r="C117" s="374" t="str">
        <f>VLOOKUP(B117,DS,2,0)</f>
        <v>Sơn Thị Muỗi Tron</v>
      </c>
      <c r="D117" s="376" t="str">
        <f>VLOOKUP(B117,DS,3,0)</f>
        <v>Công nhân</v>
      </c>
      <c r="E117" s="79" t="s">
        <v>33</v>
      </c>
      <c r="F117" s="80">
        <v>8</v>
      </c>
      <c r="G117" s="80">
        <v>8</v>
      </c>
      <c r="H117" s="80"/>
      <c r="I117" s="80">
        <v>8</v>
      </c>
      <c r="J117" s="80">
        <v>8</v>
      </c>
      <c r="K117" s="80">
        <v>8</v>
      </c>
      <c r="L117" s="80">
        <v>8</v>
      </c>
      <c r="M117" s="80">
        <v>8</v>
      </c>
      <c r="N117" s="80">
        <v>8</v>
      </c>
      <c r="O117" s="80"/>
      <c r="P117" s="80">
        <v>8</v>
      </c>
      <c r="Q117" s="80">
        <v>8</v>
      </c>
      <c r="R117" s="80">
        <v>8</v>
      </c>
      <c r="S117" s="80">
        <v>8</v>
      </c>
      <c r="T117" s="80">
        <v>8</v>
      </c>
      <c r="U117" s="80">
        <v>8</v>
      </c>
      <c r="V117" s="80"/>
      <c r="W117" s="80">
        <v>8</v>
      </c>
      <c r="X117" s="80">
        <v>8</v>
      </c>
      <c r="Y117" s="80">
        <v>8</v>
      </c>
      <c r="Z117" s="80">
        <v>8</v>
      </c>
      <c r="AA117" s="80">
        <v>8</v>
      </c>
      <c r="AB117" s="80">
        <v>8</v>
      </c>
      <c r="AC117" s="80"/>
      <c r="AD117" s="80">
        <v>8</v>
      </c>
      <c r="AE117" s="80">
        <v>8</v>
      </c>
      <c r="AF117" s="80">
        <v>8</v>
      </c>
      <c r="AG117" s="80">
        <v>8</v>
      </c>
      <c r="AH117" s="80">
        <v>8</v>
      </c>
      <c r="AI117" s="80">
        <v>8</v>
      </c>
      <c r="AJ117" s="80"/>
      <c r="AK117" s="378">
        <f t="shared" ref="AK117" si="111">((SUM(F117:AJ117))/8)-(SUMIF($F$6:$AJ$6,"C.Nhật",F117:AJ117)/8)</f>
        <v>21</v>
      </c>
      <c r="AL117" s="378">
        <f t="shared" ref="AL117" si="112">SUM(F118:AJ118)/8*1.5</f>
        <v>0</v>
      </c>
      <c r="AM117" s="380">
        <f t="shared" ref="AM117" si="113">SUMIF($F$6:$AJ$6,"C.Nhật",$F117:$AJ118)/8*2</f>
        <v>10</v>
      </c>
      <c r="AN117" s="382">
        <f t="shared" ref="AN117" si="114">SUM(AK117:AM118)</f>
        <v>31</v>
      </c>
      <c r="AO117" s="384">
        <v>0</v>
      </c>
      <c r="AP117" s="382"/>
      <c r="AQ117" s="382"/>
      <c r="AR117" s="382"/>
      <c r="AS117" s="372"/>
      <c r="AT117" s="314"/>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379"/>
      <c r="AL118" s="379"/>
      <c r="AM118" s="381"/>
      <c r="AN118" s="383"/>
      <c r="AO118" s="385"/>
      <c r="AP118" s="383"/>
      <c r="AQ118" s="383"/>
      <c r="AR118" s="383"/>
      <c r="AS118" s="373"/>
      <c r="AT118" s="314"/>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 t="shared" ref="A119" si="115">A117+1</f>
        <v>15</v>
      </c>
      <c r="B119" s="386" t="s">
        <v>109</v>
      </c>
      <c r="C119" s="374" t="str">
        <f>VLOOKUP(B119,DS,2,0)</f>
        <v>Sơn Thị Thương</v>
      </c>
      <c r="D119" s="376" t="str">
        <f>VLOOKUP(B119,DS,3,0)</f>
        <v>Công nhân</v>
      </c>
      <c r="E119" s="79" t="s">
        <v>33</v>
      </c>
      <c r="F119" s="80">
        <v>8</v>
      </c>
      <c r="G119" s="80">
        <v>8</v>
      </c>
      <c r="H119" s="80"/>
      <c r="I119" s="80">
        <v>8</v>
      </c>
      <c r="J119" s="80">
        <v>8</v>
      </c>
      <c r="K119" s="80">
        <v>8</v>
      </c>
      <c r="L119" s="80">
        <v>8</v>
      </c>
      <c r="M119" s="80">
        <v>8</v>
      </c>
      <c r="N119" s="80">
        <v>8</v>
      </c>
      <c r="O119" s="80"/>
      <c r="P119" s="80">
        <v>8</v>
      </c>
      <c r="Q119" s="80">
        <v>8</v>
      </c>
      <c r="R119" s="80">
        <v>8</v>
      </c>
      <c r="S119" s="80">
        <v>8</v>
      </c>
      <c r="T119" s="80">
        <v>8</v>
      </c>
      <c r="U119" s="80">
        <v>8</v>
      </c>
      <c r="V119" s="80"/>
      <c r="W119" s="80">
        <v>8</v>
      </c>
      <c r="X119" s="80">
        <v>8</v>
      </c>
      <c r="Y119" s="80">
        <v>8</v>
      </c>
      <c r="Z119" s="80">
        <v>8</v>
      </c>
      <c r="AA119" s="80">
        <v>8</v>
      </c>
      <c r="AB119" s="80">
        <v>8</v>
      </c>
      <c r="AC119" s="80"/>
      <c r="AD119" s="80">
        <v>8</v>
      </c>
      <c r="AE119" s="80">
        <v>8</v>
      </c>
      <c r="AF119" s="80">
        <v>8</v>
      </c>
      <c r="AG119" s="80">
        <v>8</v>
      </c>
      <c r="AH119" s="80">
        <v>8</v>
      </c>
      <c r="AI119" s="80">
        <v>8</v>
      </c>
      <c r="AJ119" s="80"/>
      <c r="AK119" s="378">
        <f t="shared" ref="AK119" si="116">((SUM(F119:AJ119))/8)-(SUMIF($F$6:$AJ$6,"C.Nhật",F119:AJ119)/8)</f>
        <v>21</v>
      </c>
      <c r="AL119" s="378">
        <f t="shared" ref="AL119" si="117">SUM(F120:AJ120)/8*1.5</f>
        <v>0</v>
      </c>
      <c r="AM119" s="380">
        <f t="shared" ref="AM119" si="118">SUMIF($F$6:$AJ$6,"C.Nhật",$F119:$AJ120)/8*2</f>
        <v>10</v>
      </c>
      <c r="AN119" s="382">
        <f t="shared" ref="AN119" si="119">SUM(AK119:AM120)</f>
        <v>31</v>
      </c>
      <c r="AO119" s="384">
        <v>0</v>
      </c>
      <c r="AP119" s="382"/>
      <c r="AQ119" s="382"/>
      <c r="AR119" s="382"/>
      <c r="AS119" s="372"/>
      <c r="AT119" s="314"/>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379"/>
      <c r="AL120" s="379"/>
      <c r="AM120" s="381"/>
      <c r="AN120" s="383"/>
      <c r="AO120" s="385"/>
      <c r="AP120" s="383"/>
      <c r="AQ120" s="383"/>
      <c r="AR120" s="383"/>
      <c r="AS120" s="373"/>
      <c r="AT120" s="314"/>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 t="shared" ref="A121" si="120">A119+1</f>
        <v>16</v>
      </c>
      <c r="B121" s="386" t="s">
        <v>110</v>
      </c>
      <c r="C121" s="374" t="str">
        <f>VLOOKUP(B121,DS,2,0)</f>
        <v>Thạch Thị Som Ươne</v>
      </c>
      <c r="D121" s="376" t="str">
        <f>VLOOKUP(B121,DS,3,0)</f>
        <v>Công nhân</v>
      </c>
      <c r="E121" s="79" t="s">
        <v>33</v>
      </c>
      <c r="F121" s="80">
        <v>8</v>
      </c>
      <c r="G121" s="80">
        <v>8</v>
      </c>
      <c r="H121" s="80"/>
      <c r="I121" s="80">
        <v>8</v>
      </c>
      <c r="J121" s="80">
        <v>8</v>
      </c>
      <c r="K121" s="80">
        <v>8</v>
      </c>
      <c r="L121" s="80"/>
      <c r="M121" s="80">
        <v>8</v>
      </c>
      <c r="N121" s="80">
        <v>8</v>
      </c>
      <c r="O121" s="80"/>
      <c r="P121" s="80">
        <v>8</v>
      </c>
      <c r="Q121" s="80">
        <v>8</v>
      </c>
      <c r="R121" s="80">
        <v>8</v>
      </c>
      <c r="S121" s="80">
        <v>8</v>
      </c>
      <c r="T121" s="80">
        <v>8</v>
      </c>
      <c r="U121" s="80">
        <v>8</v>
      </c>
      <c r="V121" s="80"/>
      <c r="W121" s="80">
        <v>8</v>
      </c>
      <c r="X121" s="80">
        <v>8</v>
      </c>
      <c r="Y121" s="80">
        <v>8</v>
      </c>
      <c r="Z121" s="80">
        <v>8</v>
      </c>
      <c r="AA121" s="80">
        <v>8</v>
      </c>
      <c r="AB121" s="80">
        <v>8</v>
      </c>
      <c r="AC121" s="80"/>
      <c r="AD121" s="80">
        <v>8</v>
      </c>
      <c r="AE121" s="80">
        <v>8</v>
      </c>
      <c r="AF121" s="80">
        <v>8</v>
      </c>
      <c r="AG121" s="80">
        <v>8</v>
      </c>
      <c r="AH121" s="80">
        <v>8</v>
      </c>
      <c r="AI121" s="80">
        <v>8</v>
      </c>
      <c r="AJ121" s="80"/>
      <c r="AK121" s="378">
        <f t="shared" ref="AK121" si="121">((SUM(F121:AJ121))/8)-(SUMIF($F$6:$AJ$6,"C.Nhật",F121:AJ121)/8)</f>
        <v>20</v>
      </c>
      <c r="AL121" s="378">
        <f t="shared" ref="AL121" si="122">SUM(F122:AJ122)/8*1.5</f>
        <v>0</v>
      </c>
      <c r="AM121" s="380">
        <f t="shared" ref="AM121" si="123">SUMIF($F$6:$AJ$6,"C.Nhật",$F121:$AJ122)/8*2</f>
        <v>10</v>
      </c>
      <c r="AN121" s="382">
        <f t="shared" ref="AN121" si="124">SUM(AK121:AM122)</f>
        <v>30</v>
      </c>
      <c r="AO121" s="384">
        <v>0</v>
      </c>
      <c r="AP121" s="382"/>
      <c r="AQ121" s="382"/>
      <c r="AR121" s="382"/>
      <c r="AS121" s="372"/>
      <c r="AT121" s="314"/>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379"/>
      <c r="AL122" s="379"/>
      <c r="AM122" s="381"/>
      <c r="AN122" s="383"/>
      <c r="AO122" s="385"/>
      <c r="AP122" s="383"/>
      <c r="AQ122" s="383"/>
      <c r="AR122" s="383"/>
      <c r="AS122" s="373"/>
      <c r="AT122" s="314"/>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 t="shared" ref="A123" si="125">A121+1</f>
        <v>17</v>
      </c>
      <c r="B123" s="386" t="s">
        <v>111</v>
      </c>
      <c r="C123" s="374" t="str">
        <f>VLOOKUP(B123,DS,2,0)</f>
        <v>Huỳnh Thị Như</v>
      </c>
      <c r="D123" s="376" t="str">
        <f>VLOOKUP(B123,DS,3,0)</f>
        <v>Công nhân</v>
      </c>
      <c r="E123" s="79" t="s">
        <v>33</v>
      </c>
      <c r="F123" s="80">
        <v>8</v>
      </c>
      <c r="G123" s="80">
        <v>8</v>
      </c>
      <c r="H123" s="80"/>
      <c r="I123" s="80">
        <v>8</v>
      </c>
      <c r="J123" s="80">
        <v>8</v>
      </c>
      <c r="K123" s="80">
        <v>8</v>
      </c>
      <c r="L123" s="80">
        <v>8</v>
      </c>
      <c r="M123" s="80">
        <v>8</v>
      </c>
      <c r="N123" s="80">
        <v>8</v>
      </c>
      <c r="O123" s="80"/>
      <c r="P123" s="80">
        <v>8</v>
      </c>
      <c r="Q123" s="80">
        <v>8</v>
      </c>
      <c r="R123" s="80">
        <v>8</v>
      </c>
      <c r="S123" s="80">
        <v>8</v>
      </c>
      <c r="T123" s="80">
        <v>8</v>
      </c>
      <c r="U123" s="80">
        <v>8</v>
      </c>
      <c r="V123" s="80"/>
      <c r="W123" s="80">
        <v>8</v>
      </c>
      <c r="X123" s="80">
        <v>8</v>
      </c>
      <c r="Y123" s="80">
        <v>8</v>
      </c>
      <c r="Z123" s="80">
        <v>8</v>
      </c>
      <c r="AA123" s="80">
        <v>8</v>
      </c>
      <c r="AB123" s="80">
        <v>8</v>
      </c>
      <c r="AC123" s="80"/>
      <c r="AD123" s="80">
        <v>8</v>
      </c>
      <c r="AE123" s="80">
        <v>8</v>
      </c>
      <c r="AF123" s="80">
        <v>8</v>
      </c>
      <c r="AG123" s="80">
        <v>8</v>
      </c>
      <c r="AH123" s="80">
        <v>8</v>
      </c>
      <c r="AI123" s="80">
        <v>8</v>
      </c>
      <c r="AJ123" s="80"/>
      <c r="AK123" s="378">
        <f t="shared" ref="AK123" si="126">((SUM(F123:AJ123))/8)-(SUMIF($F$6:$AJ$6,"C.Nhật",F123:AJ123)/8)</f>
        <v>21</v>
      </c>
      <c r="AL123" s="378">
        <f t="shared" ref="AL123" si="127">SUM(F124:AJ124)/8*1.5</f>
        <v>0</v>
      </c>
      <c r="AM123" s="380">
        <f t="shared" ref="AM123" si="128">SUMIF($F$6:$AJ$6,"C.Nhật",$F123:$AJ124)/8*2</f>
        <v>10</v>
      </c>
      <c r="AN123" s="382">
        <f t="shared" ref="AN123" si="129">SUM(AK123:AM124)</f>
        <v>31</v>
      </c>
      <c r="AO123" s="384">
        <v>0</v>
      </c>
      <c r="AP123" s="382"/>
      <c r="AQ123" s="382"/>
      <c r="AR123" s="382"/>
      <c r="AS123" s="372"/>
      <c r="AT123" s="314"/>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379"/>
      <c r="AL124" s="379"/>
      <c r="AM124" s="381"/>
      <c r="AN124" s="383"/>
      <c r="AO124" s="385"/>
      <c r="AP124" s="383"/>
      <c r="AQ124" s="383"/>
      <c r="AR124" s="383"/>
      <c r="AS124" s="373"/>
      <c r="AT124" s="314"/>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 t="shared" ref="A125" si="130">A123+1</f>
        <v>18</v>
      </c>
      <c r="B125" s="386" t="s">
        <v>112</v>
      </c>
      <c r="C125" s="374" t="str">
        <f>VLOOKUP(B125,DS,2,0)</f>
        <v>Sơn Thị Chành Ny</v>
      </c>
      <c r="D125" s="376" t="str">
        <f>VLOOKUP(B125,DS,3,0)</f>
        <v>Công nhân</v>
      </c>
      <c r="E125" s="79" t="s">
        <v>33</v>
      </c>
      <c r="F125" s="80">
        <v>8</v>
      </c>
      <c r="G125" s="80">
        <v>8</v>
      </c>
      <c r="H125" s="80"/>
      <c r="I125" s="80">
        <v>8</v>
      </c>
      <c r="J125" s="80">
        <v>8</v>
      </c>
      <c r="K125" s="80">
        <v>8</v>
      </c>
      <c r="L125" s="80">
        <v>8</v>
      </c>
      <c r="M125" s="80">
        <v>8</v>
      </c>
      <c r="N125" s="80">
        <v>8</v>
      </c>
      <c r="O125" s="80"/>
      <c r="P125" s="80">
        <v>8</v>
      </c>
      <c r="Q125" s="80">
        <v>8</v>
      </c>
      <c r="R125" s="80">
        <v>8</v>
      </c>
      <c r="S125" s="80">
        <v>8</v>
      </c>
      <c r="T125" s="80">
        <v>8</v>
      </c>
      <c r="U125" s="80">
        <v>8</v>
      </c>
      <c r="V125" s="80"/>
      <c r="W125" s="80">
        <v>8</v>
      </c>
      <c r="X125" s="80">
        <v>8</v>
      </c>
      <c r="Y125" s="80">
        <v>8</v>
      </c>
      <c r="Z125" s="80">
        <v>8</v>
      </c>
      <c r="AA125" s="80">
        <v>8</v>
      </c>
      <c r="AB125" s="80">
        <v>8</v>
      </c>
      <c r="AC125" s="80"/>
      <c r="AD125" s="80">
        <v>8</v>
      </c>
      <c r="AE125" s="80">
        <v>8</v>
      </c>
      <c r="AF125" s="80">
        <v>8</v>
      </c>
      <c r="AG125" s="80">
        <v>8</v>
      </c>
      <c r="AH125" s="80">
        <v>8</v>
      </c>
      <c r="AI125" s="80">
        <v>8</v>
      </c>
      <c r="AJ125" s="80"/>
      <c r="AK125" s="378">
        <f t="shared" ref="AK125" si="131">((SUM(F125:AJ125))/8)-(SUMIF($F$6:$AJ$6,"C.Nhật",F125:AJ125)/8)</f>
        <v>21</v>
      </c>
      <c r="AL125" s="378">
        <f t="shared" ref="AL125" si="132">SUM(F126:AJ126)/8*1.5</f>
        <v>0</v>
      </c>
      <c r="AM125" s="380">
        <f t="shared" ref="AM125" si="133">SUMIF($F$6:$AJ$6,"C.Nhật",$F125:$AJ126)/8*2</f>
        <v>10</v>
      </c>
      <c r="AN125" s="382">
        <f t="shared" ref="AN125" si="134">SUM(AK125:AM126)</f>
        <v>31</v>
      </c>
      <c r="AO125" s="384">
        <v>0</v>
      </c>
      <c r="AP125" s="382"/>
      <c r="AQ125" s="382"/>
      <c r="AR125" s="382"/>
      <c r="AS125" s="372"/>
      <c r="AT125" s="314"/>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379"/>
      <c r="AL126" s="379"/>
      <c r="AM126" s="381"/>
      <c r="AN126" s="383"/>
      <c r="AO126" s="385"/>
      <c r="AP126" s="383"/>
      <c r="AQ126" s="383"/>
      <c r="AR126" s="383"/>
      <c r="AS126" s="373"/>
      <c r="AT126" s="314"/>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 t="shared" ref="A127" si="135">A125+1</f>
        <v>19</v>
      </c>
      <c r="B127" s="386" t="s">
        <v>113</v>
      </c>
      <c r="C127" s="374" t="str">
        <f>VLOOKUP(B127,DS,2,0)</f>
        <v>Sơn Thị Chành Đa</v>
      </c>
      <c r="D127" s="376" t="str">
        <f>VLOOKUP(B127,DS,3,0)</f>
        <v>Công nhân</v>
      </c>
      <c r="E127" s="79" t="s">
        <v>33</v>
      </c>
      <c r="F127" s="80">
        <v>8</v>
      </c>
      <c r="G127" s="80">
        <v>8</v>
      </c>
      <c r="H127" s="80"/>
      <c r="I127" s="80">
        <v>8</v>
      </c>
      <c r="J127" s="80">
        <v>8</v>
      </c>
      <c r="K127" s="80">
        <v>8</v>
      </c>
      <c r="L127" s="80">
        <v>8</v>
      </c>
      <c r="M127" s="80">
        <v>8</v>
      </c>
      <c r="N127" s="80">
        <v>8</v>
      </c>
      <c r="O127" s="80"/>
      <c r="P127" s="80">
        <v>8</v>
      </c>
      <c r="Q127" s="80">
        <v>8</v>
      </c>
      <c r="R127" s="80">
        <v>8</v>
      </c>
      <c r="S127" s="80">
        <v>8</v>
      </c>
      <c r="T127" s="80">
        <v>8</v>
      </c>
      <c r="U127" s="80">
        <v>8</v>
      </c>
      <c r="V127" s="80"/>
      <c r="W127" s="80">
        <v>8</v>
      </c>
      <c r="X127" s="80">
        <v>8</v>
      </c>
      <c r="Y127" s="80">
        <v>8</v>
      </c>
      <c r="Z127" s="80">
        <v>8</v>
      </c>
      <c r="AA127" s="80">
        <v>8</v>
      </c>
      <c r="AB127" s="80">
        <v>8</v>
      </c>
      <c r="AC127" s="80"/>
      <c r="AD127" s="80">
        <v>8</v>
      </c>
      <c r="AE127" s="80">
        <v>8</v>
      </c>
      <c r="AF127" s="80">
        <v>8</v>
      </c>
      <c r="AG127" s="80">
        <v>8</v>
      </c>
      <c r="AH127" s="80">
        <v>8</v>
      </c>
      <c r="AI127" s="80">
        <v>8</v>
      </c>
      <c r="AJ127" s="80"/>
      <c r="AK127" s="378">
        <f t="shared" ref="AK127" si="136">((SUM(F127:AJ127))/8)-(SUMIF($F$6:$AJ$6,"C.Nhật",F127:AJ127)/8)</f>
        <v>21</v>
      </c>
      <c r="AL127" s="378">
        <f t="shared" ref="AL127" si="137">SUM(F128:AJ128)/8*1.5</f>
        <v>0</v>
      </c>
      <c r="AM127" s="380">
        <f t="shared" ref="AM127" si="138">SUMIF($F$6:$AJ$6,"C.Nhật",$F127:$AJ128)/8*2</f>
        <v>10</v>
      </c>
      <c r="AN127" s="382">
        <f t="shared" ref="AN127" si="139">SUM(AK127:AM128)</f>
        <v>31</v>
      </c>
      <c r="AO127" s="384">
        <v>0</v>
      </c>
      <c r="AP127" s="382"/>
      <c r="AQ127" s="382"/>
      <c r="AR127" s="382"/>
      <c r="AS127" s="372"/>
      <c r="AT127" s="314"/>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379"/>
      <c r="AL128" s="379"/>
      <c r="AM128" s="381"/>
      <c r="AN128" s="383"/>
      <c r="AO128" s="385"/>
      <c r="AP128" s="383"/>
      <c r="AQ128" s="383"/>
      <c r="AR128" s="383"/>
      <c r="AS128" s="373"/>
      <c r="AT128" s="314"/>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 t="shared" ref="A129" si="140">A127+1</f>
        <v>20</v>
      </c>
      <c r="B129" s="386" t="s">
        <v>114</v>
      </c>
      <c r="C129" s="374" t="str">
        <f>VLOOKUP(B129,DS,2,0)</f>
        <v>Trần Thị Bích Phượng</v>
      </c>
      <c r="D129" s="376" t="str">
        <f>VLOOKUP(B129,DS,3,0)</f>
        <v>Công nhân</v>
      </c>
      <c r="E129" s="79" t="s">
        <v>33</v>
      </c>
      <c r="F129" s="80">
        <v>8</v>
      </c>
      <c r="G129" s="80">
        <v>8</v>
      </c>
      <c r="H129" s="80"/>
      <c r="I129" s="80">
        <v>8</v>
      </c>
      <c r="J129" s="80">
        <v>8</v>
      </c>
      <c r="K129" s="80">
        <v>8</v>
      </c>
      <c r="L129" s="80">
        <v>8</v>
      </c>
      <c r="M129" s="80">
        <v>8</v>
      </c>
      <c r="N129" s="80">
        <v>8</v>
      </c>
      <c r="O129" s="80"/>
      <c r="P129" s="80">
        <v>8</v>
      </c>
      <c r="Q129" s="80">
        <v>8</v>
      </c>
      <c r="R129" s="80">
        <v>8</v>
      </c>
      <c r="S129" s="80">
        <v>8</v>
      </c>
      <c r="T129" s="80">
        <v>8</v>
      </c>
      <c r="U129" s="80">
        <v>8</v>
      </c>
      <c r="V129" s="80"/>
      <c r="W129" s="80">
        <v>8</v>
      </c>
      <c r="X129" s="80">
        <v>8</v>
      </c>
      <c r="Y129" s="80">
        <v>8</v>
      </c>
      <c r="Z129" s="80">
        <v>8</v>
      </c>
      <c r="AA129" s="80">
        <v>8</v>
      </c>
      <c r="AB129" s="80">
        <v>8</v>
      </c>
      <c r="AC129" s="80"/>
      <c r="AD129" s="80">
        <v>8</v>
      </c>
      <c r="AE129" s="80">
        <v>8</v>
      </c>
      <c r="AF129" s="80">
        <v>8</v>
      </c>
      <c r="AG129" s="80">
        <v>8</v>
      </c>
      <c r="AH129" s="80">
        <v>8</v>
      </c>
      <c r="AI129" s="80">
        <v>8</v>
      </c>
      <c r="AJ129" s="80"/>
      <c r="AK129" s="378">
        <f t="shared" ref="AK129" si="141">((SUM(F129:AJ129))/8)-(SUMIF($F$6:$AJ$6,"C.Nhật",F129:AJ129)/8)</f>
        <v>21</v>
      </c>
      <c r="AL129" s="378">
        <f t="shared" ref="AL129" si="142">SUM(F130:AJ130)/8*1.5</f>
        <v>0</v>
      </c>
      <c r="AM129" s="380">
        <f t="shared" ref="AM129" si="143">SUMIF($F$6:$AJ$6,"C.Nhật",$F129:$AJ130)/8*2</f>
        <v>10</v>
      </c>
      <c r="AN129" s="382">
        <f t="shared" ref="AN129" si="144">SUM(AK129:AM130)</f>
        <v>31</v>
      </c>
      <c r="AO129" s="384">
        <v>0</v>
      </c>
      <c r="AP129" s="382"/>
      <c r="AQ129" s="382"/>
      <c r="AR129" s="382"/>
      <c r="AS129" s="372"/>
      <c r="AT129" s="314"/>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379"/>
      <c r="AL130" s="379"/>
      <c r="AM130" s="381"/>
      <c r="AN130" s="383"/>
      <c r="AO130" s="385"/>
      <c r="AP130" s="383"/>
      <c r="AQ130" s="383"/>
      <c r="AR130" s="383"/>
      <c r="AS130" s="373"/>
      <c r="AT130" s="314"/>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 t="shared" ref="A131" si="145">A129+1</f>
        <v>21</v>
      </c>
      <c r="B131" s="386" t="s">
        <v>115</v>
      </c>
      <c r="C131" s="374" t="str">
        <f>VLOOKUP(B131,DS,2,0)</f>
        <v>Sơn Thị Trường Sa</v>
      </c>
      <c r="D131" s="376" t="str">
        <f>VLOOKUP(B131,DS,3,0)</f>
        <v>Công nhân</v>
      </c>
      <c r="E131" s="79" t="s">
        <v>33</v>
      </c>
      <c r="F131" s="80">
        <v>8</v>
      </c>
      <c r="G131" s="80">
        <v>8</v>
      </c>
      <c r="H131" s="80"/>
      <c r="I131" s="80">
        <v>8</v>
      </c>
      <c r="J131" s="80">
        <v>8</v>
      </c>
      <c r="K131" s="80">
        <v>8</v>
      </c>
      <c r="L131" s="80">
        <v>8</v>
      </c>
      <c r="M131" s="80">
        <v>8</v>
      </c>
      <c r="N131" s="80">
        <v>8</v>
      </c>
      <c r="O131" s="80"/>
      <c r="P131" s="80">
        <v>8</v>
      </c>
      <c r="Q131" s="80">
        <v>8</v>
      </c>
      <c r="R131" s="80">
        <v>8</v>
      </c>
      <c r="S131" s="80">
        <v>8</v>
      </c>
      <c r="T131" s="80">
        <v>8</v>
      </c>
      <c r="U131" s="80">
        <v>8</v>
      </c>
      <c r="V131" s="80"/>
      <c r="W131" s="80">
        <v>8</v>
      </c>
      <c r="X131" s="80"/>
      <c r="Y131" s="80">
        <v>8</v>
      </c>
      <c r="Z131" s="80">
        <v>8</v>
      </c>
      <c r="AA131" s="80">
        <v>8</v>
      </c>
      <c r="AB131" s="80">
        <v>8</v>
      </c>
      <c r="AC131" s="80"/>
      <c r="AD131" s="80">
        <v>8</v>
      </c>
      <c r="AE131" s="80">
        <v>8</v>
      </c>
      <c r="AF131" s="80">
        <v>8</v>
      </c>
      <c r="AG131" s="80">
        <v>8</v>
      </c>
      <c r="AH131" s="80">
        <v>8</v>
      </c>
      <c r="AI131" s="80">
        <v>8</v>
      </c>
      <c r="AJ131" s="80"/>
      <c r="AK131" s="378">
        <f t="shared" ref="AK131" si="146">((SUM(F131:AJ131))/8)-(SUMIF($F$6:$AJ$6,"C.Nhật",F131:AJ131)/8)</f>
        <v>20</v>
      </c>
      <c r="AL131" s="378">
        <f t="shared" ref="AL131" si="147">SUM(F132:AJ132)/8*1.5</f>
        <v>0</v>
      </c>
      <c r="AM131" s="380">
        <f t="shared" ref="AM131" si="148">SUMIF($F$6:$AJ$6,"C.Nhật",$F131:$AJ132)/8*2</f>
        <v>10</v>
      </c>
      <c r="AN131" s="382">
        <f t="shared" ref="AN131" si="149">SUM(AK131:AM132)</f>
        <v>30</v>
      </c>
      <c r="AO131" s="384">
        <v>0</v>
      </c>
      <c r="AP131" s="382"/>
      <c r="AQ131" s="382"/>
      <c r="AR131" s="382"/>
      <c r="AS131" s="372"/>
      <c r="AT131" s="314"/>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379"/>
      <c r="AL132" s="379"/>
      <c r="AM132" s="381"/>
      <c r="AN132" s="383"/>
      <c r="AO132" s="385"/>
      <c r="AP132" s="383"/>
      <c r="AQ132" s="383"/>
      <c r="AR132" s="383"/>
      <c r="AS132" s="373"/>
      <c r="AT132" s="314"/>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 t="shared" ref="A133" si="150">A131+1</f>
        <v>22</v>
      </c>
      <c r="B133" s="386" t="s">
        <v>116</v>
      </c>
      <c r="C133" s="374" t="str">
        <f>VLOOKUP(B133,DS,2,0)</f>
        <v>Lâm Thị Sà Mít</v>
      </c>
      <c r="D133" s="376" t="str">
        <f>VLOOKUP(B133,DS,3,0)</f>
        <v>Công nhân</v>
      </c>
      <c r="E133" s="79" t="s">
        <v>33</v>
      </c>
      <c r="F133" s="80">
        <v>8</v>
      </c>
      <c r="G133" s="80">
        <v>8</v>
      </c>
      <c r="H133" s="80"/>
      <c r="I133" s="80">
        <v>8</v>
      </c>
      <c r="J133" s="80">
        <v>8</v>
      </c>
      <c r="K133" s="80">
        <v>8</v>
      </c>
      <c r="L133" s="80">
        <v>8</v>
      </c>
      <c r="M133" s="80">
        <v>8</v>
      </c>
      <c r="N133" s="80">
        <v>8</v>
      </c>
      <c r="O133" s="80"/>
      <c r="P133" s="80">
        <v>8</v>
      </c>
      <c r="Q133" s="80">
        <v>8</v>
      </c>
      <c r="R133" s="80">
        <v>8</v>
      </c>
      <c r="S133" s="80">
        <v>8</v>
      </c>
      <c r="T133" s="80">
        <v>8</v>
      </c>
      <c r="U133" s="80">
        <v>8</v>
      </c>
      <c r="V133" s="80"/>
      <c r="W133" s="80">
        <v>8</v>
      </c>
      <c r="X133" s="80">
        <v>8</v>
      </c>
      <c r="Y133" s="80">
        <v>8</v>
      </c>
      <c r="Z133" s="80">
        <v>8</v>
      </c>
      <c r="AA133" s="80">
        <v>8</v>
      </c>
      <c r="AB133" s="80">
        <v>8</v>
      </c>
      <c r="AC133" s="80"/>
      <c r="AD133" s="80">
        <v>8</v>
      </c>
      <c r="AE133" s="80">
        <v>8</v>
      </c>
      <c r="AF133" s="80">
        <v>8</v>
      </c>
      <c r="AG133" s="80">
        <v>8</v>
      </c>
      <c r="AH133" s="80">
        <v>8</v>
      </c>
      <c r="AI133" s="80">
        <v>8</v>
      </c>
      <c r="AJ133" s="80"/>
      <c r="AK133" s="378">
        <f t="shared" ref="AK133" si="151">((SUM(F133:AJ133))/8)-(SUMIF($F$6:$AJ$6,"C.Nhật",F133:AJ133)/8)</f>
        <v>21</v>
      </c>
      <c r="AL133" s="378">
        <f t="shared" ref="AL133" si="152">SUM(F134:AJ134)/8*1.5</f>
        <v>0</v>
      </c>
      <c r="AM133" s="380">
        <f t="shared" ref="AM133" si="153">SUMIF($F$6:$AJ$6,"C.Nhật",$F133:$AJ134)/8*2</f>
        <v>10</v>
      </c>
      <c r="AN133" s="382">
        <f t="shared" ref="AN133" si="154">SUM(AK133:AM134)</f>
        <v>31</v>
      </c>
      <c r="AO133" s="384">
        <v>0</v>
      </c>
      <c r="AP133" s="382"/>
      <c r="AQ133" s="382"/>
      <c r="AR133" s="382"/>
      <c r="AS133" s="372"/>
      <c r="AT133" s="314"/>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379"/>
      <c r="AL134" s="379"/>
      <c r="AM134" s="381"/>
      <c r="AN134" s="383"/>
      <c r="AO134" s="385"/>
      <c r="AP134" s="383"/>
      <c r="AQ134" s="383"/>
      <c r="AR134" s="383"/>
      <c r="AS134" s="373"/>
      <c r="AT134" s="314"/>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ref="A135" si="155">A133+1</f>
        <v>23</v>
      </c>
      <c r="B135" s="386" t="s">
        <v>117</v>
      </c>
      <c r="C135" s="374" t="str">
        <f>VLOOKUP(B135,DS,2,0)</f>
        <v>Trần Thị Toan</v>
      </c>
      <c r="D135" s="376" t="str">
        <f>VLOOKUP(B135,DS,3,0)</f>
        <v>Công nhân</v>
      </c>
      <c r="E135" s="79" t="s">
        <v>33</v>
      </c>
      <c r="F135" s="80">
        <v>8</v>
      </c>
      <c r="G135" s="80">
        <v>8</v>
      </c>
      <c r="H135" s="80"/>
      <c r="I135" s="80">
        <v>8</v>
      </c>
      <c r="J135" s="80">
        <v>8</v>
      </c>
      <c r="K135" s="80">
        <v>8</v>
      </c>
      <c r="L135" s="80">
        <v>8</v>
      </c>
      <c r="M135" s="80">
        <v>8</v>
      </c>
      <c r="N135" s="80">
        <v>8</v>
      </c>
      <c r="O135" s="80"/>
      <c r="P135" s="80">
        <v>8</v>
      </c>
      <c r="Q135" s="80">
        <v>8</v>
      </c>
      <c r="R135" s="80">
        <v>8</v>
      </c>
      <c r="S135" s="80">
        <v>8</v>
      </c>
      <c r="T135" s="80">
        <v>8</v>
      </c>
      <c r="U135" s="80">
        <v>8</v>
      </c>
      <c r="V135" s="80"/>
      <c r="W135" s="80">
        <v>8</v>
      </c>
      <c r="X135" s="80">
        <v>8</v>
      </c>
      <c r="Y135" s="80">
        <v>8</v>
      </c>
      <c r="Z135" s="80">
        <v>8</v>
      </c>
      <c r="AA135" s="80">
        <v>8</v>
      </c>
      <c r="AB135" s="80">
        <v>8</v>
      </c>
      <c r="AC135" s="80"/>
      <c r="AD135" s="80">
        <v>8</v>
      </c>
      <c r="AE135" s="80">
        <v>8</v>
      </c>
      <c r="AF135" s="80">
        <v>8</v>
      </c>
      <c r="AG135" s="80">
        <v>8</v>
      </c>
      <c r="AH135" s="80">
        <v>8</v>
      </c>
      <c r="AI135" s="80">
        <v>8</v>
      </c>
      <c r="AJ135" s="80"/>
      <c r="AK135" s="378">
        <f t="shared" ref="AK135" si="156">((SUM(F135:AJ135))/8)-(SUMIF($F$6:$AJ$6,"C.Nhật",F135:AJ135)/8)</f>
        <v>21</v>
      </c>
      <c r="AL135" s="378">
        <f t="shared" ref="AL135" si="157">SUM(F136:AJ136)/8*1.5</f>
        <v>0</v>
      </c>
      <c r="AM135" s="380">
        <f t="shared" ref="AM135" si="158">SUMIF($F$6:$AJ$6,"C.Nhật",$F135:$AJ136)/8*2</f>
        <v>10</v>
      </c>
      <c r="AN135" s="382">
        <f t="shared" ref="AN135" si="159">SUM(AK135:AM136)</f>
        <v>31</v>
      </c>
      <c r="AO135" s="384">
        <v>0</v>
      </c>
      <c r="AP135" s="382"/>
      <c r="AQ135" s="382"/>
      <c r="AR135" s="382"/>
      <c r="AS135" s="372"/>
      <c r="AT135" s="314"/>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379"/>
      <c r="AL136" s="379"/>
      <c r="AM136" s="381"/>
      <c r="AN136" s="383"/>
      <c r="AO136" s="385"/>
      <c r="AP136" s="383"/>
      <c r="AQ136" s="383"/>
      <c r="AR136" s="383"/>
      <c r="AS136" s="373"/>
      <c r="AT136" s="314"/>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ref="A137" si="160">A135+1</f>
        <v>24</v>
      </c>
      <c r="B137" s="386" t="s">
        <v>118</v>
      </c>
      <c r="C137" s="374" t="str">
        <f>VLOOKUP(B137,DS,2,0)</f>
        <v>Nguyễn Hữu Nhơn</v>
      </c>
      <c r="D137" s="376" t="str">
        <f>VLOOKUP(B137,DS,3,0)</f>
        <v>Công nhân</v>
      </c>
      <c r="E137" s="79" t="s">
        <v>33</v>
      </c>
      <c r="F137" s="80">
        <v>8</v>
      </c>
      <c r="G137" s="80">
        <v>8</v>
      </c>
      <c r="H137" s="80"/>
      <c r="I137" s="80">
        <v>8</v>
      </c>
      <c r="J137" s="80">
        <v>8</v>
      </c>
      <c r="K137" s="80">
        <v>8</v>
      </c>
      <c r="L137" s="80">
        <v>8</v>
      </c>
      <c r="M137" s="80">
        <v>8</v>
      </c>
      <c r="N137" s="80">
        <v>8</v>
      </c>
      <c r="O137" s="80"/>
      <c r="P137" s="80">
        <v>8</v>
      </c>
      <c r="Q137" s="80">
        <v>8</v>
      </c>
      <c r="R137" s="80">
        <v>8</v>
      </c>
      <c r="S137" s="80">
        <v>8</v>
      </c>
      <c r="T137" s="80">
        <v>8</v>
      </c>
      <c r="U137" s="80"/>
      <c r="V137" s="80"/>
      <c r="W137" s="80">
        <v>8</v>
      </c>
      <c r="X137" s="80">
        <v>8</v>
      </c>
      <c r="Y137" s="80">
        <v>8</v>
      </c>
      <c r="Z137" s="80">
        <v>8</v>
      </c>
      <c r="AA137" s="80">
        <v>8</v>
      </c>
      <c r="AB137" s="80">
        <v>8</v>
      </c>
      <c r="AC137" s="80"/>
      <c r="AD137" s="80">
        <v>8</v>
      </c>
      <c r="AE137" s="80">
        <v>8</v>
      </c>
      <c r="AF137" s="80">
        <v>8</v>
      </c>
      <c r="AG137" s="80">
        <v>8</v>
      </c>
      <c r="AH137" s="80">
        <v>8</v>
      </c>
      <c r="AI137" s="80">
        <v>8</v>
      </c>
      <c r="AJ137" s="80"/>
      <c r="AK137" s="378">
        <f t="shared" ref="AK137" si="161">((SUM(F137:AJ137))/8)-(SUMIF($F$6:$AJ$6,"C.Nhật",F137:AJ137)/8)</f>
        <v>21</v>
      </c>
      <c r="AL137" s="378">
        <f t="shared" ref="AL137" si="162">SUM(F138:AJ138)/8*1.5</f>
        <v>0</v>
      </c>
      <c r="AM137" s="380">
        <f t="shared" ref="AM137" si="163">SUMIF($F$6:$AJ$6,"C.Nhật",$F137:$AJ138)/8*2</f>
        <v>8</v>
      </c>
      <c r="AN137" s="382">
        <f t="shared" ref="AN137" si="164">SUM(AK137:AM138)</f>
        <v>29</v>
      </c>
      <c r="AO137" s="384">
        <v>0</v>
      </c>
      <c r="AP137" s="382"/>
      <c r="AQ137" s="382"/>
      <c r="AR137" s="382"/>
      <c r="AS137" s="372"/>
      <c r="AT137" s="314"/>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379"/>
      <c r="AL138" s="379"/>
      <c r="AM138" s="381"/>
      <c r="AN138" s="383"/>
      <c r="AO138" s="385"/>
      <c r="AP138" s="383"/>
      <c r="AQ138" s="383"/>
      <c r="AR138" s="383"/>
      <c r="AS138" s="373"/>
      <c r="AT138" s="314"/>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ref="A139" si="165">A137+1</f>
        <v>25</v>
      </c>
      <c r="B139" s="386" t="s">
        <v>119</v>
      </c>
      <c r="C139" s="374" t="str">
        <f>VLOOKUP(B139,DS,2,0)</f>
        <v>Huỳnh Minh Hiếu</v>
      </c>
      <c r="D139" s="376" t="str">
        <f>VLOOKUP(B139,DS,3,0)</f>
        <v>Công nhân</v>
      </c>
      <c r="E139" s="79" t="s">
        <v>33</v>
      </c>
      <c r="F139" s="80">
        <v>8</v>
      </c>
      <c r="G139" s="80">
        <v>8</v>
      </c>
      <c r="H139" s="80"/>
      <c r="I139" s="80">
        <v>8</v>
      </c>
      <c r="J139" s="80">
        <v>8</v>
      </c>
      <c r="K139" s="80">
        <v>8</v>
      </c>
      <c r="L139" s="80">
        <v>8</v>
      </c>
      <c r="M139" s="80">
        <v>8</v>
      </c>
      <c r="N139" s="80">
        <v>8</v>
      </c>
      <c r="O139" s="80"/>
      <c r="P139" s="80">
        <v>8</v>
      </c>
      <c r="Q139" s="80">
        <v>8</v>
      </c>
      <c r="R139" s="80">
        <v>8</v>
      </c>
      <c r="S139" s="80">
        <v>8</v>
      </c>
      <c r="T139" s="80">
        <v>8</v>
      </c>
      <c r="U139" s="80">
        <v>8</v>
      </c>
      <c r="V139" s="80"/>
      <c r="W139" s="80">
        <v>8</v>
      </c>
      <c r="X139" s="80">
        <v>8</v>
      </c>
      <c r="Y139" s="80">
        <v>8</v>
      </c>
      <c r="Z139" s="80">
        <v>8</v>
      </c>
      <c r="AA139" s="80">
        <v>8</v>
      </c>
      <c r="AB139" s="80">
        <v>8</v>
      </c>
      <c r="AC139" s="80"/>
      <c r="AD139" s="80">
        <v>8</v>
      </c>
      <c r="AE139" s="80">
        <v>8</v>
      </c>
      <c r="AF139" s="80">
        <v>8</v>
      </c>
      <c r="AG139" s="80">
        <v>8</v>
      </c>
      <c r="AH139" s="80">
        <v>8</v>
      </c>
      <c r="AI139" s="80">
        <v>8</v>
      </c>
      <c r="AJ139" s="80"/>
      <c r="AK139" s="378">
        <f t="shared" ref="AK139" si="166">((SUM(F139:AJ139))/8)-(SUMIF($F$6:$AJ$6,"C.Nhật",F139:AJ139)/8)</f>
        <v>21</v>
      </c>
      <c r="AL139" s="378">
        <f t="shared" ref="AL139" si="167">SUM(F140:AJ140)/8*1.5</f>
        <v>0</v>
      </c>
      <c r="AM139" s="380">
        <f t="shared" ref="AM139" si="168">SUMIF($F$6:$AJ$6,"C.Nhật",$F139:$AJ140)/8*2</f>
        <v>10</v>
      </c>
      <c r="AN139" s="382">
        <f t="shared" ref="AN139" si="169">SUM(AK139:AM140)</f>
        <v>31</v>
      </c>
      <c r="AO139" s="384">
        <v>0</v>
      </c>
      <c r="AP139" s="382"/>
      <c r="AQ139" s="382"/>
      <c r="AR139" s="382"/>
      <c r="AS139" s="372"/>
      <c r="AT139" s="314"/>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379"/>
      <c r="AL140" s="379"/>
      <c r="AM140" s="381"/>
      <c r="AN140" s="383"/>
      <c r="AO140" s="385"/>
      <c r="AP140" s="383"/>
      <c r="AQ140" s="383"/>
      <c r="AR140" s="383"/>
      <c r="AS140" s="373"/>
      <c r="AT140" s="314"/>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70">A139+1</f>
        <v>26</v>
      </c>
      <c r="B141" s="386" t="s">
        <v>120</v>
      </c>
      <c r="C141" s="374" t="str">
        <f>VLOOKUP(B141,DS,2,0)</f>
        <v>Lý Thị Sà Kha</v>
      </c>
      <c r="D141" s="376" t="str">
        <f>VLOOKUP(B141,DS,3,0)</f>
        <v>Công nhân</v>
      </c>
      <c r="E141" s="79" t="s">
        <v>33</v>
      </c>
      <c r="F141" s="80">
        <v>8</v>
      </c>
      <c r="G141" s="80">
        <v>8</v>
      </c>
      <c r="H141" s="80"/>
      <c r="I141" s="80">
        <v>8</v>
      </c>
      <c r="J141" s="80">
        <v>8</v>
      </c>
      <c r="K141" s="80">
        <v>8</v>
      </c>
      <c r="L141" s="80">
        <v>8</v>
      </c>
      <c r="M141" s="80">
        <v>8</v>
      </c>
      <c r="N141" s="80">
        <v>8</v>
      </c>
      <c r="O141" s="80"/>
      <c r="P141" s="80">
        <v>8</v>
      </c>
      <c r="Q141" s="80">
        <v>8</v>
      </c>
      <c r="R141" s="80">
        <v>8</v>
      </c>
      <c r="S141" s="80">
        <v>8</v>
      </c>
      <c r="T141" s="80">
        <v>8</v>
      </c>
      <c r="U141" s="80">
        <v>8</v>
      </c>
      <c r="V141" s="80"/>
      <c r="W141" s="80">
        <v>8</v>
      </c>
      <c r="X141" s="80">
        <v>8</v>
      </c>
      <c r="Y141" s="80">
        <v>8</v>
      </c>
      <c r="Z141" s="80">
        <v>8</v>
      </c>
      <c r="AA141" s="80">
        <v>8</v>
      </c>
      <c r="AB141" s="80">
        <v>8</v>
      </c>
      <c r="AC141" s="80"/>
      <c r="AD141" s="80">
        <v>8</v>
      </c>
      <c r="AE141" s="80">
        <v>8</v>
      </c>
      <c r="AF141" s="80">
        <v>8</v>
      </c>
      <c r="AG141" s="80">
        <v>8</v>
      </c>
      <c r="AH141" s="80">
        <v>8</v>
      </c>
      <c r="AI141" s="80">
        <v>8</v>
      </c>
      <c r="AJ141" s="80"/>
      <c r="AK141" s="378">
        <f t="shared" ref="AK141" si="171">((SUM(F141:AJ141))/8)-(SUMIF($F$6:$AJ$6,"C.Nhật",F141:AJ141)/8)</f>
        <v>21</v>
      </c>
      <c r="AL141" s="378">
        <f t="shared" ref="AL141" si="172">SUM(F142:AJ142)/8*1.5</f>
        <v>0</v>
      </c>
      <c r="AM141" s="380">
        <f t="shared" ref="AM141" si="173">SUMIF($F$6:$AJ$6,"C.Nhật",$F141:$AJ142)/8*2</f>
        <v>10</v>
      </c>
      <c r="AN141" s="382">
        <f t="shared" ref="AN141" si="174">SUM(AK141:AM142)</f>
        <v>31</v>
      </c>
      <c r="AO141" s="384">
        <v>0</v>
      </c>
      <c r="AP141" s="382"/>
      <c r="AQ141" s="382"/>
      <c r="AR141" s="382"/>
      <c r="AS141" s="372"/>
      <c r="AT141" s="314"/>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379"/>
      <c r="AL142" s="379"/>
      <c r="AM142" s="381"/>
      <c r="AN142" s="383"/>
      <c r="AO142" s="385"/>
      <c r="AP142" s="383"/>
      <c r="AQ142" s="383"/>
      <c r="AR142" s="383"/>
      <c r="AS142" s="373"/>
      <c r="AT142" s="314"/>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75">A141+1</f>
        <v>27</v>
      </c>
      <c r="B143" s="386" t="s">
        <v>121</v>
      </c>
      <c r="C143" s="374" t="str">
        <f>VLOOKUP(B143,DS,2,0)</f>
        <v>Phạm Thành Đô</v>
      </c>
      <c r="D143" s="376" t="str">
        <f>VLOOKUP(B143,DS,3,0)</f>
        <v>Công nhân</v>
      </c>
      <c r="E143" s="79" t="s">
        <v>33</v>
      </c>
      <c r="F143" s="80">
        <v>8</v>
      </c>
      <c r="G143" s="80">
        <v>8</v>
      </c>
      <c r="H143" s="80"/>
      <c r="I143" s="80">
        <v>8</v>
      </c>
      <c r="J143" s="80">
        <v>8</v>
      </c>
      <c r="K143" s="80">
        <v>8</v>
      </c>
      <c r="L143" s="80">
        <v>8</v>
      </c>
      <c r="M143" s="80">
        <v>8</v>
      </c>
      <c r="N143" s="80">
        <v>8</v>
      </c>
      <c r="O143" s="80"/>
      <c r="P143" s="80">
        <v>8</v>
      </c>
      <c r="Q143" s="80">
        <v>8</v>
      </c>
      <c r="R143" s="80">
        <v>8</v>
      </c>
      <c r="S143" s="80">
        <v>8</v>
      </c>
      <c r="T143" s="80">
        <v>8</v>
      </c>
      <c r="U143" s="80">
        <v>8</v>
      </c>
      <c r="V143" s="80"/>
      <c r="W143" s="80">
        <v>8</v>
      </c>
      <c r="X143" s="80">
        <v>8</v>
      </c>
      <c r="Y143" s="80">
        <v>8</v>
      </c>
      <c r="Z143" s="80">
        <v>8</v>
      </c>
      <c r="AA143" s="80">
        <v>8</v>
      </c>
      <c r="AB143" s="80">
        <v>8</v>
      </c>
      <c r="AC143" s="80"/>
      <c r="AD143" s="80">
        <v>8</v>
      </c>
      <c r="AE143" s="80">
        <v>8</v>
      </c>
      <c r="AF143" s="80">
        <v>8</v>
      </c>
      <c r="AG143" s="80">
        <v>8</v>
      </c>
      <c r="AH143" s="80">
        <v>8</v>
      </c>
      <c r="AI143" s="80">
        <v>8</v>
      </c>
      <c r="AJ143" s="80"/>
      <c r="AK143" s="378">
        <f t="shared" ref="AK143" si="176">((SUM(F143:AJ143))/8)-(SUMIF($F$6:$AJ$6,"C.Nhật",F143:AJ143)/8)</f>
        <v>21</v>
      </c>
      <c r="AL143" s="378">
        <f t="shared" ref="AL143" si="177">SUM(F144:AJ144)/8*1.5</f>
        <v>0</v>
      </c>
      <c r="AM143" s="380">
        <f t="shared" ref="AM143" si="178">SUMIF($F$6:$AJ$6,"C.Nhật",$F143:$AJ144)/8*2</f>
        <v>10</v>
      </c>
      <c r="AN143" s="382">
        <f t="shared" ref="AN143" si="179">SUM(AK143:AM144)</f>
        <v>31</v>
      </c>
      <c r="AO143" s="384">
        <v>0</v>
      </c>
      <c r="AP143" s="382"/>
      <c r="AQ143" s="382"/>
      <c r="AR143" s="382"/>
      <c r="AS143" s="372"/>
      <c r="AT143" s="314"/>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379"/>
      <c r="AL144" s="379"/>
      <c r="AM144" s="381"/>
      <c r="AN144" s="383"/>
      <c r="AO144" s="385"/>
      <c r="AP144" s="383"/>
      <c r="AQ144" s="383"/>
      <c r="AR144" s="383"/>
      <c r="AS144" s="373"/>
      <c r="AT144" s="314"/>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A169" si="180">A143+1</f>
        <v>28</v>
      </c>
      <c r="B145" s="386" t="s">
        <v>123</v>
      </c>
      <c r="C145" s="374" t="e">
        <f>VLOOKUP(B145,DS,2,0)</f>
        <v>#N/A</v>
      </c>
      <c r="D145" s="376" t="e">
        <f>VLOOKUP(B145,DS,3,0)</f>
        <v>#N/A</v>
      </c>
      <c r="E145" s="79" t="s">
        <v>33</v>
      </c>
      <c r="F145" s="80">
        <v>8</v>
      </c>
      <c r="G145" s="80">
        <v>8</v>
      </c>
      <c r="H145" s="80"/>
      <c r="I145" s="80">
        <v>8</v>
      </c>
      <c r="J145" s="80">
        <v>8</v>
      </c>
      <c r="K145" s="80">
        <v>8</v>
      </c>
      <c r="L145" s="80">
        <v>8</v>
      </c>
      <c r="M145" s="80">
        <v>8</v>
      </c>
      <c r="N145" s="80">
        <v>8</v>
      </c>
      <c r="O145" s="80"/>
      <c r="P145" s="80">
        <v>8</v>
      </c>
      <c r="Q145" s="80">
        <v>8</v>
      </c>
      <c r="R145" s="80">
        <v>8</v>
      </c>
      <c r="S145" s="80">
        <v>8</v>
      </c>
      <c r="T145" s="80">
        <v>8</v>
      </c>
      <c r="U145" s="80">
        <v>8</v>
      </c>
      <c r="V145" s="80"/>
      <c r="W145" s="80">
        <v>8</v>
      </c>
      <c r="X145" s="80">
        <v>8</v>
      </c>
      <c r="Y145" s="80">
        <v>8</v>
      </c>
      <c r="Z145" s="80">
        <v>8</v>
      </c>
      <c r="AA145" s="80">
        <v>8</v>
      </c>
      <c r="AB145" s="80">
        <v>8</v>
      </c>
      <c r="AC145" s="80"/>
      <c r="AD145" s="80"/>
      <c r="AE145" s="80">
        <v>8</v>
      </c>
      <c r="AF145" s="80">
        <v>8</v>
      </c>
      <c r="AG145" s="80">
        <v>8</v>
      </c>
      <c r="AH145" s="80">
        <v>8</v>
      </c>
      <c r="AI145" s="80">
        <v>8</v>
      </c>
      <c r="AJ145" s="80"/>
      <c r="AK145" s="378">
        <f t="shared" ref="AK145" si="181">((SUM(F145:AJ145))/8)-(SUMIF($F$6:$AJ$6,"C.Nhật",F145:AJ145)/8)</f>
        <v>20</v>
      </c>
      <c r="AL145" s="378">
        <f t="shared" ref="AL145" si="182">SUM(F146:AJ146)/8*1.5</f>
        <v>0</v>
      </c>
      <c r="AM145" s="380">
        <f t="shared" ref="AM145" si="183">SUMIF($F$6:$AJ$6,"C.Nhật",$F145:$AJ146)/8*2</f>
        <v>10</v>
      </c>
      <c r="AN145" s="382">
        <f t="shared" ref="AN145" si="184">SUM(AK145:AM146)</f>
        <v>30</v>
      </c>
      <c r="AO145" s="384">
        <v>0</v>
      </c>
      <c r="AP145" s="382"/>
      <c r="AQ145" s="382"/>
      <c r="AR145" s="382"/>
      <c r="AS145" s="372"/>
      <c r="AT145" s="314"/>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379"/>
      <c r="AL146" s="379"/>
      <c r="AM146" s="381"/>
      <c r="AN146" s="383"/>
      <c r="AO146" s="385"/>
      <c r="AP146" s="383"/>
      <c r="AQ146" s="383"/>
      <c r="AR146" s="383"/>
      <c r="AS146" s="373"/>
      <c r="AT146" s="314"/>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si="180"/>
        <v>29</v>
      </c>
      <c r="B147" s="386" t="s">
        <v>126</v>
      </c>
      <c r="C147" s="374" t="str">
        <f>VLOOKUP(B147,DS,2,0)</f>
        <v>Nguyễn Văn Bé Hai</v>
      </c>
      <c r="D147" s="376" t="str">
        <f>VLOOKUP(B147,DS,3,0)</f>
        <v>Công nhân</v>
      </c>
      <c r="E147" s="79" t="s">
        <v>33</v>
      </c>
      <c r="F147" s="80">
        <v>8</v>
      </c>
      <c r="G147" s="80">
        <v>8</v>
      </c>
      <c r="H147" s="80"/>
      <c r="I147" s="80">
        <v>8</v>
      </c>
      <c r="J147" s="80">
        <v>8</v>
      </c>
      <c r="K147" s="80">
        <v>8</v>
      </c>
      <c r="L147" s="80">
        <v>8</v>
      </c>
      <c r="M147" s="80">
        <v>8</v>
      </c>
      <c r="N147" s="80">
        <v>8</v>
      </c>
      <c r="O147" s="80"/>
      <c r="P147" s="80">
        <v>8</v>
      </c>
      <c r="Q147" s="80">
        <v>8</v>
      </c>
      <c r="R147" s="80">
        <v>8</v>
      </c>
      <c r="S147" s="80">
        <v>8</v>
      </c>
      <c r="T147" s="80">
        <v>8</v>
      </c>
      <c r="U147" s="80">
        <v>8</v>
      </c>
      <c r="V147" s="80"/>
      <c r="W147" s="80">
        <v>8</v>
      </c>
      <c r="X147" s="80">
        <v>8</v>
      </c>
      <c r="Y147" s="80">
        <v>8</v>
      </c>
      <c r="Z147" s="80">
        <v>8</v>
      </c>
      <c r="AA147" s="80">
        <v>8</v>
      </c>
      <c r="AB147" s="80">
        <v>8</v>
      </c>
      <c r="AC147" s="80"/>
      <c r="AD147" s="80">
        <v>8</v>
      </c>
      <c r="AE147" s="80">
        <v>8</v>
      </c>
      <c r="AF147" s="80">
        <v>8</v>
      </c>
      <c r="AG147" s="80">
        <v>8</v>
      </c>
      <c r="AH147" s="80">
        <v>8</v>
      </c>
      <c r="AI147" s="80">
        <v>8</v>
      </c>
      <c r="AJ147" s="80"/>
      <c r="AK147" s="378">
        <f t="shared" ref="AK147" si="185">((SUM(F147:AJ147))/8)-(SUMIF($F$6:$AJ$6,"C.Nhật",F147:AJ147)/8)</f>
        <v>21</v>
      </c>
      <c r="AL147" s="378">
        <f t="shared" ref="AL147" si="186">SUM(F148:AJ148)/8*1.5</f>
        <v>0</v>
      </c>
      <c r="AM147" s="380">
        <f t="shared" ref="AM147" si="187">SUMIF($F$6:$AJ$6,"C.Nhật",$F147:$AJ148)/8*2</f>
        <v>10</v>
      </c>
      <c r="AN147" s="382">
        <f t="shared" ref="AN147" si="188">SUM(AK147:AM148)</f>
        <v>31</v>
      </c>
      <c r="AO147" s="384">
        <v>0</v>
      </c>
      <c r="AP147" s="382"/>
      <c r="AQ147" s="382"/>
      <c r="AR147" s="382"/>
      <c r="AS147" s="372"/>
      <c r="AT147" s="35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379"/>
      <c r="AL148" s="379"/>
      <c r="AM148" s="381"/>
      <c r="AN148" s="383"/>
      <c r="AO148" s="385"/>
      <c r="AP148" s="383"/>
      <c r="AQ148" s="383"/>
      <c r="AR148" s="383"/>
      <c r="AS148" s="373"/>
      <c r="AT148" s="35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si="180"/>
        <v>30</v>
      </c>
      <c r="B149" s="386" t="s">
        <v>127</v>
      </c>
      <c r="C149" s="374" t="str">
        <f>VLOOKUP(B149,DS,2,0)</f>
        <v>Thạch Tiền</v>
      </c>
      <c r="D149" s="376" t="str">
        <f>VLOOKUP(B149,DS,3,0)</f>
        <v>Công nhân</v>
      </c>
      <c r="E149" s="79" t="s">
        <v>33</v>
      </c>
      <c r="F149" s="80">
        <v>8</v>
      </c>
      <c r="G149" s="80">
        <v>8</v>
      </c>
      <c r="H149" s="80"/>
      <c r="I149" s="80">
        <v>8</v>
      </c>
      <c r="J149" s="80">
        <v>8</v>
      </c>
      <c r="K149" s="80">
        <v>8</v>
      </c>
      <c r="L149" s="80">
        <v>8</v>
      </c>
      <c r="M149" s="80">
        <v>8</v>
      </c>
      <c r="N149" s="80">
        <v>8</v>
      </c>
      <c r="O149" s="80"/>
      <c r="P149" s="80">
        <v>8</v>
      </c>
      <c r="Q149" s="80">
        <v>8</v>
      </c>
      <c r="R149" s="80">
        <v>8</v>
      </c>
      <c r="S149" s="80">
        <v>8</v>
      </c>
      <c r="T149" s="80">
        <v>8</v>
      </c>
      <c r="U149" s="80">
        <v>8</v>
      </c>
      <c r="V149" s="80"/>
      <c r="W149" s="80">
        <v>8</v>
      </c>
      <c r="X149" s="80">
        <v>8</v>
      </c>
      <c r="Y149" s="80">
        <v>8</v>
      </c>
      <c r="Z149" s="80">
        <v>8</v>
      </c>
      <c r="AA149" s="80">
        <v>8</v>
      </c>
      <c r="AB149" s="80">
        <v>8</v>
      </c>
      <c r="AC149" s="80"/>
      <c r="AD149" s="80">
        <v>8</v>
      </c>
      <c r="AE149" s="80">
        <v>8</v>
      </c>
      <c r="AF149" s="80">
        <v>8</v>
      </c>
      <c r="AG149" s="80">
        <v>8</v>
      </c>
      <c r="AH149" s="80">
        <v>8</v>
      </c>
      <c r="AI149" s="80">
        <v>8</v>
      </c>
      <c r="AJ149" s="80"/>
      <c r="AK149" s="378">
        <f t="shared" ref="AK149" si="189">((SUM(F149:AJ149))/8)-(SUMIF($F$6:$AJ$6,"C.Nhật",F149:AJ149)/8)</f>
        <v>21</v>
      </c>
      <c r="AL149" s="378">
        <f t="shared" ref="AL149" si="190">SUM(F150:AJ150)/8*1.5</f>
        <v>0</v>
      </c>
      <c r="AM149" s="380">
        <f t="shared" ref="AM149" si="191">SUMIF($F$6:$AJ$6,"C.Nhật",$F149:$AJ150)/8*2</f>
        <v>10</v>
      </c>
      <c r="AN149" s="382">
        <f t="shared" ref="AN149" si="192">SUM(AK149:AM150)</f>
        <v>31</v>
      </c>
      <c r="AO149" s="384">
        <v>0</v>
      </c>
      <c r="AP149" s="382"/>
      <c r="AQ149" s="382"/>
      <c r="AR149" s="382"/>
      <c r="AS149" s="372"/>
      <c r="AT149" s="35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379"/>
      <c r="AL150" s="379"/>
      <c r="AM150" s="381"/>
      <c r="AN150" s="383"/>
      <c r="AO150" s="385"/>
      <c r="AP150" s="383"/>
      <c r="AQ150" s="383"/>
      <c r="AR150" s="383"/>
      <c r="AS150" s="373"/>
      <c r="AT150" s="35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si="180"/>
        <v>31</v>
      </c>
      <c r="B151" s="386" t="s">
        <v>128</v>
      </c>
      <c r="C151" s="374" t="str">
        <f>VLOOKUP(B151,DS,2,0)</f>
        <v>Hứa Hậu</v>
      </c>
      <c r="D151" s="376" t="str">
        <f>VLOOKUP(B151,DS,3,0)</f>
        <v>Công nhân</v>
      </c>
      <c r="E151" s="79" t="s">
        <v>33</v>
      </c>
      <c r="F151" s="80">
        <v>8</v>
      </c>
      <c r="G151" s="80">
        <v>8</v>
      </c>
      <c r="H151" s="80"/>
      <c r="I151" s="80">
        <v>8</v>
      </c>
      <c r="J151" s="80">
        <v>8</v>
      </c>
      <c r="K151" s="80">
        <v>8</v>
      </c>
      <c r="L151" s="80">
        <v>8</v>
      </c>
      <c r="M151" s="80">
        <v>8</v>
      </c>
      <c r="N151" s="80">
        <v>8</v>
      </c>
      <c r="O151" s="80"/>
      <c r="P151" s="80">
        <v>8</v>
      </c>
      <c r="Q151" s="80">
        <v>8</v>
      </c>
      <c r="R151" s="80">
        <v>8</v>
      </c>
      <c r="S151" s="80">
        <v>8</v>
      </c>
      <c r="T151" s="80">
        <v>8</v>
      </c>
      <c r="U151" s="80">
        <v>8</v>
      </c>
      <c r="V151" s="80"/>
      <c r="W151" s="80">
        <v>8</v>
      </c>
      <c r="X151" s="80">
        <v>8</v>
      </c>
      <c r="Y151" s="80">
        <v>8</v>
      </c>
      <c r="Z151" s="80">
        <v>8</v>
      </c>
      <c r="AA151" s="80">
        <v>8</v>
      </c>
      <c r="AB151" s="80">
        <v>8</v>
      </c>
      <c r="AC151" s="80"/>
      <c r="AD151" s="80">
        <v>8</v>
      </c>
      <c r="AE151" s="80">
        <v>8</v>
      </c>
      <c r="AF151" s="80">
        <v>8</v>
      </c>
      <c r="AG151" s="80">
        <v>8</v>
      </c>
      <c r="AH151" s="80">
        <v>8</v>
      </c>
      <c r="AI151" s="80">
        <v>8</v>
      </c>
      <c r="AJ151" s="80"/>
      <c r="AK151" s="378">
        <f t="shared" ref="AK151" si="193">((SUM(F151:AJ151))/8)-(SUMIF($F$6:$AJ$6,"C.Nhật",F151:AJ151)/8)</f>
        <v>21</v>
      </c>
      <c r="AL151" s="378">
        <f t="shared" ref="AL151" si="194">SUM(F152:AJ152)/8*1.5</f>
        <v>0</v>
      </c>
      <c r="AM151" s="380">
        <f t="shared" ref="AM151" si="195">SUMIF($F$6:$AJ$6,"C.Nhật",$F151:$AJ152)/8*2</f>
        <v>10</v>
      </c>
      <c r="AN151" s="382">
        <f t="shared" ref="AN151" si="196">SUM(AK151:AM152)</f>
        <v>31</v>
      </c>
      <c r="AO151" s="384">
        <v>0</v>
      </c>
      <c r="AP151" s="382"/>
      <c r="AQ151" s="382"/>
      <c r="AR151" s="382"/>
      <c r="AS151" s="372"/>
      <c r="AT151" s="35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379"/>
      <c r="AL152" s="379"/>
      <c r="AM152" s="381"/>
      <c r="AN152" s="383"/>
      <c r="AO152" s="385"/>
      <c r="AP152" s="383"/>
      <c r="AQ152" s="383"/>
      <c r="AR152" s="383"/>
      <c r="AS152" s="373"/>
      <c r="AT152" s="35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si="180"/>
        <v>32</v>
      </c>
      <c r="B153" s="386" t="s">
        <v>129</v>
      </c>
      <c r="C153" s="374" t="str">
        <f>VLOOKUP(B153,DS,2,0)</f>
        <v>Sơn Pép</v>
      </c>
      <c r="D153" s="376" t="str">
        <f>VLOOKUP(B153,DS,3,0)</f>
        <v>Công nhân</v>
      </c>
      <c r="E153" s="79" t="s">
        <v>33</v>
      </c>
      <c r="F153" s="80">
        <v>8</v>
      </c>
      <c r="G153" s="80">
        <v>8</v>
      </c>
      <c r="H153" s="80"/>
      <c r="I153" s="80">
        <v>8</v>
      </c>
      <c r="J153" s="80">
        <v>8</v>
      </c>
      <c r="K153" s="80">
        <v>8</v>
      </c>
      <c r="L153" s="80">
        <v>8</v>
      </c>
      <c r="M153" s="80">
        <v>8</v>
      </c>
      <c r="N153" s="80">
        <v>8</v>
      </c>
      <c r="O153" s="80"/>
      <c r="P153" s="80">
        <v>8</v>
      </c>
      <c r="Q153" s="80">
        <v>8</v>
      </c>
      <c r="R153" s="80">
        <v>8</v>
      </c>
      <c r="S153" s="80">
        <v>8</v>
      </c>
      <c r="T153" s="80">
        <v>8</v>
      </c>
      <c r="U153" s="80">
        <v>8</v>
      </c>
      <c r="V153" s="80"/>
      <c r="W153" s="80">
        <v>8</v>
      </c>
      <c r="X153" s="80">
        <v>8</v>
      </c>
      <c r="Y153" s="80">
        <v>8</v>
      </c>
      <c r="Z153" s="80">
        <v>8</v>
      </c>
      <c r="AA153" s="80">
        <v>8</v>
      </c>
      <c r="AB153" s="80">
        <v>8</v>
      </c>
      <c r="AC153" s="80"/>
      <c r="AD153" s="80">
        <v>8</v>
      </c>
      <c r="AE153" s="80">
        <v>8</v>
      </c>
      <c r="AF153" s="80">
        <v>8</v>
      </c>
      <c r="AG153" s="80">
        <v>8</v>
      </c>
      <c r="AH153" s="80">
        <v>8</v>
      </c>
      <c r="AI153" s="80">
        <v>8</v>
      </c>
      <c r="AJ153" s="80"/>
      <c r="AK153" s="378">
        <f t="shared" ref="AK153" si="197">((SUM(F153:AJ153))/8)-(SUMIF($F$6:$AJ$6,"C.Nhật",F153:AJ153)/8)</f>
        <v>21</v>
      </c>
      <c r="AL153" s="378">
        <f t="shared" ref="AL153" si="198">SUM(F154:AJ154)/8*1.5</f>
        <v>0</v>
      </c>
      <c r="AM153" s="380">
        <f t="shared" ref="AM153" si="199">SUMIF($F$6:$AJ$6,"C.Nhật",$F153:$AJ154)/8*2</f>
        <v>10</v>
      </c>
      <c r="AN153" s="382">
        <f t="shared" ref="AN153" si="200">SUM(AK153:AM154)</f>
        <v>31</v>
      </c>
      <c r="AO153" s="384">
        <v>0</v>
      </c>
      <c r="AP153" s="382"/>
      <c r="AQ153" s="382"/>
      <c r="AR153" s="382"/>
      <c r="AS153" s="372"/>
      <c r="AT153" s="35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379"/>
      <c r="AL154" s="379"/>
      <c r="AM154" s="381"/>
      <c r="AN154" s="383"/>
      <c r="AO154" s="385"/>
      <c r="AP154" s="383"/>
      <c r="AQ154" s="383"/>
      <c r="AR154" s="383"/>
      <c r="AS154" s="373"/>
      <c r="AT154" s="35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si="180"/>
        <v>33</v>
      </c>
      <c r="B155" s="386" t="s">
        <v>130</v>
      </c>
      <c r="C155" s="374" t="str">
        <f>VLOOKUP(B155,DS,2,0)</f>
        <v>Nguyễn Văn Tâm</v>
      </c>
      <c r="D155" s="376" t="str">
        <f>VLOOKUP(B155,DS,3,0)</f>
        <v>Công nhân</v>
      </c>
      <c r="E155" s="79" t="s">
        <v>33</v>
      </c>
      <c r="F155" s="80">
        <v>8</v>
      </c>
      <c r="G155" s="80">
        <v>8</v>
      </c>
      <c r="H155" s="80"/>
      <c r="I155" s="80">
        <v>8</v>
      </c>
      <c r="J155" s="80">
        <v>8</v>
      </c>
      <c r="K155" s="80">
        <v>8</v>
      </c>
      <c r="L155" s="80">
        <v>8</v>
      </c>
      <c r="M155" s="80">
        <v>8</v>
      </c>
      <c r="N155" s="80"/>
      <c r="O155" s="80"/>
      <c r="P155" s="80">
        <v>8</v>
      </c>
      <c r="Q155" s="80">
        <v>8</v>
      </c>
      <c r="R155" s="80">
        <v>8</v>
      </c>
      <c r="S155" s="80">
        <v>8</v>
      </c>
      <c r="T155" s="80">
        <v>8</v>
      </c>
      <c r="U155" s="80">
        <v>8</v>
      </c>
      <c r="V155" s="80"/>
      <c r="W155" s="80">
        <v>8</v>
      </c>
      <c r="X155" s="80">
        <v>8</v>
      </c>
      <c r="Y155" s="80">
        <v>8</v>
      </c>
      <c r="Z155" s="80">
        <v>8</v>
      </c>
      <c r="AA155" s="80">
        <v>8</v>
      </c>
      <c r="AB155" s="80">
        <v>8</v>
      </c>
      <c r="AC155" s="80"/>
      <c r="AD155" s="80">
        <v>8</v>
      </c>
      <c r="AE155" s="80">
        <v>8</v>
      </c>
      <c r="AF155" s="80">
        <v>8</v>
      </c>
      <c r="AG155" s="80">
        <v>8</v>
      </c>
      <c r="AH155" s="80">
        <v>8</v>
      </c>
      <c r="AI155" s="80">
        <v>8</v>
      </c>
      <c r="AJ155" s="80"/>
      <c r="AK155" s="378">
        <f t="shared" ref="AK155" si="201">((SUM(F155:AJ155))/8)-(SUMIF($F$6:$AJ$6,"C.Nhật",F155:AJ155)/8)</f>
        <v>21</v>
      </c>
      <c r="AL155" s="378">
        <f t="shared" ref="AL155" si="202">SUM(F156:AJ156)/8*1.5</f>
        <v>0</v>
      </c>
      <c r="AM155" s="380">
        <f t="shared" ref="AM155" si="203">SUMIF($F$6:$AJ$6,"C.Nhật",$F155:$AJ156)/8*2</f>
        <v>8</v>
      </c>
      <c r="AN155" s="382">
        <f t="shared" ref="AN155" si="204">SUM(AK155:AM156)</f>
        <v>29</v>
      </c>
      <c r="AO155" s="384">
        <v>0</v>
      </c>
      <c r="AP155" s="382"/>
      <c r="AQ155" s="382"/>
      <c r="AR155" s="382"/>
      <c r="AS155" s="372"/>
      <c r="AT155" s="35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379"/>
      <c r="AL156" s="379"/>
      <c r="AM156" s="381"/>
      <c r="AN156" s="383"/>
      <c r="AO156" s="385"/>
      <c r="AP156" s="383"/>
      <c r="AQ156" s="383"/>
      <c r="AR156" s="383"/>
      <c r="AS156" s="373"/>
      <c r="AT156" s="35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si="180"/>
        <v>34</v>
      </c>
      <c r="B157" s="386" t="s">
        <v>131</v>
      </c>
      <c r="C157" s="374" t="str">
        <f>VLOOKUP(B157,DS,2,0)</f>
        <v>Sơn Lét</v>
      </c>
      <c r="D157" s="376" t="str">
        <f>VLOOKUP(B157,DS,3,0)</f>
        <v>Công nhân</v>
      </c>
      <c r="E157" s="79" t="s">
        <v>33</v>
      </c>
      <c r="F157" s="80">
        <v>8</v>
      </c>
      <c r="G157" s="80">
        <v>8</v>
      </c>
      <c r="H157" s="80"/>
      <c r="I157" s="80">
        <v>8</v>
      </c>
      <c r="J157" s="80">
        <v>8</v>
      </c>
      <c r="K157" s="80">
        <v>8</v>
      </c>
      <c r="L157" s="80">
        <v>8</v>
      </c>
      <c r="M157" s="80">
        <v>8</v>
      </c>
      <c r="N157" s="80">
        <v>8</v>
      </c>
      <c r="O157" s="80"/>
      <c r="P157" s="80">
        <v>8</v>
      </c>
      <c r="Q157" s="80">
        <v>8</v>
      </c>
      <c r="R157" s="80">
        <v>8</v>
      </c>
      <c r="S157" s="80">
        <v>8</v>
      </c>
      <c r="T157" s="80">
        <v>8</v>
      </c>
      <c r="U157" s="80">
        <v>8</v>
      </c>
      <c r="V157" s="80"/>
      <c r="W157" s="80">
        <v>8</v>
      </c>
      <c r="X157" s="80">
        <v>8</v>
      </c>
      <c r="Y157" s="80">
        <v>8</v>
      </c>
      <c r="Z157" s="80">
        <v>8</v>
      </c>
      <c r="AA157" s="80">
        <v>8</v>
      </c>
      <c r="AB157" s="80">
        <v>8</v>
      </c>
      <c r="AC157" s="80"/>
      <c r="AD157" s="80">
        <v>8</v>
      </c>
      <c r="AE157" s="80">
        <v>8</v>
      </c>
      <c r="AF157" s="80">
        <v>8</v>
      </c>
      <c r="AG157" s="80">
        <v>8</v>
      </c>
      <c r="AH157" s="80">
        <v>8</v>
      </c>
      <c r="AI157" s="80">
        <v>8</v>
      </c>
      <c r="AJ157" s="80"/>
      <c r="AK157" s="378">
        <f t="shared" ref="AK157" si="205">((SUM(F157:AJ157))/8)-(SUMIF($F$6:$AJ$6,"C.Nhật",F157:AJ157)/8)</f>
        <v>21</v>
      </c>
      <c r="AL157" s="378">
        <f t="shared" ref="AL157" si="206">SUM(F158:AJ158)/8*1.5</f>
        <v>0</v>
      </c>
      <c r="AM157" s="380">
        <f t="shared" ref="AM157" si="207">SUMIF($F$6:$AJ$6,"C.Nhật",$F157:$AJ158)/8*2</f>
        <v>10</v>
      </c>
      <c r="AN157" s="382">
        <f t="shared" ref="AN157" si="208">SUM(AK157:AM158)</f>
        <v>31</v>
      </c>
      <c r="AO157" s="384">
        <v>0</v>
      </c>
      <c r="AP157" s="382"/>
      <c r="AQ157" s="382"/>
      <c r="AR157" s="382"/>
      <c r="AS157" s="372"/>
      <c r="AT157" s="35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379"/>
      <c r="AL158" s="379"/>
      <c r="AM158" s="381"/>
      <c r="AN158" s="383"/>
      <c r="AO158" s="385"/>
      <c r="AP158" s="383"/>
      <c r="AQ158" s="383"/>
      <c r="AR158" s="383"/>
      <c r="AS158" s="373"/>
      <c r="AT158" s="35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si="180"/>
        <v>35</v>
      </c>
      <c r="B159" s="386" t="s">
        <v>132</v>
      </c>
      <c r="C159" s="374" t="str">
        <f>VLOOKUP(B159,DS,2,0)</f>
        <v>Trần Nhiên</v>
      </c>
      <c r="D159" s="376" t="str">
        <f>VLOOKUP(B159,DS,3,0)</f>
        <v>Công nhân</v>
      </c>
      <c r="E159" s="79" t="s">
        <v>33</v>
      </c>
      <c r="F159" s="80">
        <v>8</v>
      </c>
      <c r="G159" s="80">
        <v>8</v>
      </c>
      <c r="H159" s="80"/>
      <c r="I159" s="80">
        <v>8</v>
      </c>
      <c r="J159" s="80">
        <v>8</v>
      </c>
      <c r="K159" s="80">
        <v>8</v>
      </c>
      <c r="L159" s="80">
        <v>8</v>
      </c>
      <c r="M159" s="80">
        <v>8</v>
      </c>
      <c r="N159" s="80">
        <v>8</v>
      </c>
      <c r="O159" s="80"/>
      <c r="P159" s="80">
        <v>8</v>
      </c>
      <c r="Q159" s="80">
        <v>8</v>
      </c>
      <c r="R159" s="80">
        <v>8</v>
      </c>
      <c r="S159" s="80">
        <v>8</v>
      </c>
      <c r="T159" s="80">
        <v>8</v>
      </c>
      <c r="U159" s="80">
        <v>8</v>
      </c>
      <c r="V159" s="80"/>
      <c r="W159" s="80">
        <v>8</v>
      </c>
      <c r="X159" s="80">
        <v>8</v>
      </c>
      <c r="Y159" s="80">
        <v>8</v>
      </c>
      <c r="Z159" s="80">
        <v>8</v>
      </c>
      <c r="AA159" s="80">
        <v>8</v>
      </c>
      <c r="AB159" s="80">
        <v>8</v>
      </c>
      <c r="AC159" s="80"/>
      <c r="AD159" s="80">
        <v>8</v>
      </c>
      <c r="AE159" s="80">
        <v>8</v>
      </c>
      <c r="AF159" s="80">
        <v>8</v>
      </c>
      <c r="AG159" s="80">
        <v>8</v>
      </c>
      <c r="AH159" s="80">
        <v>8</v>
      </c>
      <c r="AI159" s="80">
        <v>8</v>
      </c>
      <c r="AJ159" s="80"/>
      <c r="AK159" s="378">
        <f t="shared" ref="AK159" si="209">((SUM(F159:AJ159))/8)-(SUMIF($F$6:$AJ$6,"C.Nhật",F159:AJ159)/8)</f>
        <v>21</v>
      </c>
      <c r="AL159" s="378">
        <f t="shared" ref="AL159" si="210">SUM(F160:AJ160)/8*1.5</f>
        <v>0</v>
      </c>
      <c r="AM159" s="380">
        <f t="shared" ref="AM159" si="211">SUMIF($F$6:$AJ$6,"C.Nhật",$F159:$AJ160)/8*2</f>
        <v>10</v>
      </c>
      <c r="AN159" s="382">
        <f t="shared" ref="AN159" si="212">SUM(AK159:AM160)</f>
        <v>31</v>
      </c>
      <c r="AO159" s="384">
        <v>0</v>
      </c>
      <c r="AP159" s="382"/>
      <c r="AQ159" s="382"/>
      <c r="AR159" s="382"/>
      <c r="AS159" s="372"/>
      <c r="AT159" s="35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379"/>
      <c r="AL160" s="379"/>
      <c r="AM160" s="381"/>
      <c r="AN160" s="383"/>
      <c r="AO160" s="385"/>
      <c r="AP160" s="383"/>
      <c r="AQ160" s="383"/>
      <c r="AR160" s="383"/>
      <c r="AS160" s="373"/>
      <c r="AT160" s="35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si="180"/>
        <v>36</v>
      </c>
      <c r="B161" s="386" t="s">
        <v>133</v>
      </c>
      <c r="C161" s="374" t="str">
        <f>VLOOKUP(B161,DS,2,0)</f>
        <v>Thạch Giang</v>
      </c>
      <c r="D161" s="376" t="str">
        <f>VLOOKUP(B161,DS,3,0)</f>
        <v>Công nhân</v>
      </c>
      <c r="E161" s="79" t="s">
        <v>33</v>
      </c>
      <c r="F161" s="80">
        <v>8</v>
      </c>
      <c r="G161" s="80">
        <v>8</v>
      </c>
      <c r="H161" s="80"/>
      <c r="I161" s="80">
        <v>8</v>
      </c>
      <c r="J161" s="80">
        <v>8</v>
      </c>
      <c r="K161" s="80">
        <v>8</v>
      </c>
      <c r="L161" s="80">
        <v>8</v>
      </c>
      <c r="M161" s="80">
        <v>8</v>
      </c>
      <c r="N161" s="80">
        <v>8</v>
      </c>
      <c r="O161" s="80"/>
      <c r="P161" s="80">
        <v>8</v>
      </c>
      <c r="Q161" s="80">
        <v>8</v>
      </c>
      <c r="R161" s="80">
        <v>8</v>
      </c>
      <c r="S161" s="80">
        <v>8</v>
      </c>
      <c r="T161" s="80">
        <v>8</v>
      </c>
      <c r="U161" s="80">
        <v>8</v>
      </c>
      <c r="V161" s="80"/>
      <c r="W161" s="80">
        <v>8</v>
      </c>
      <c r="X161" s="80">
        <v>8</v>
      </c>
      <c r="Y161" s="80">
        <v>8</v>
      </c>
      <c r="Z161" s="80">
        <v>8</v>
      </c>
      <c r="AA161" s="80">
        <v>8</v>
      </c>
      <c r="AB161" s="80"/>
      <c r="AC161" s="80"/>
      <c r="AD161" s="80">
        <v>8</v>
      </c>
      <c r="AE161" s="80">
        <v>8</v>
      </c>
      <c r="AF161" s="80">
        <v>8</v>
      </c>
      <c r="AG161" s="80">
        <v>8</v>
      </c>
      <c r="AH161" s="80">
        <v>8</v>
      </c>
      <c r="AI161" s="80">
        <v>8</v>
      </c>
      <c r="AJ161" s="80"/>
      <c r="AK161" s="378">
        <f t="shared" ref="AK161" si="213">((SUM(F161:AJ161))/8)-(SUMIF($F$6:$AJ$6,"C.Nhật",F161:AJ161)/8)</f>
        <v>21</v>
      </c>
      <c r="AL161" s="378">
        <f t="shared" ref="AL161" si="214">SUM(F162:AJ162)/8*1.5</f>
        <v>0</v>
      </c>
      <c r="AM161" s="380">
        <f t="shared" ref="AM161" si="215">SUMIF($F$6:$AJ$6,"C.Nhật",$F161:$AJ162)/8*2</f>
        <v>8</v>
      </c>
      <c r="AN161" s="382">
        <f t="shared" ref="AN161" si="216">SUM(AK161:AM162)</f>
        <v>29</v>
      </c>
      <c r="AO161" s="384">
        <v>0</v>
      </c>
      <c r="AP161" s="382"/>
      <c r="AQ161" s="382"/>
      <c r="AR161" s="382"/>
      <c r="AS161" s="372"/>
      <c r="AT161" s="35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379"/>
      <c r="AL162" s="379"/>
      <c r="AM162" s="381"/>
      <c r="AN162" s="383"/>
      <c r="AO162" s="385"/>
      <c r="AP162" s="383"/>
      <c r="AQ162" s="383"/>
      <c r="AR162" s="383"/>
      <c r="AS162" s="373"/>
      <c r="AT162" s="35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si="180"/>
        <v>37</v>
      </c>
      <c r="B163" s="386" t="s">
        <v>134</v>
      </c>
      <c r="C163" s="374" t="str">
        <f>VLOOKUP(B163,DS,2,0)</f>
        <v>Thạch Quyền</v>
      </c>
      <c r="D163" s="376" t="str">
        <f>VLOOKUP(B163,DS,3,0)</f>
        <v>Công nhân</v>
      </c>
      <c r="E163" s="79" t="s">
        <v>33</v>
      </c>
      <c r="F163" s="80">
        <v>8</v>
      </c>
      <c r="G163" s="80">
        <v>8</v>
      </c>
      <c r="H163" s="80"/>
      <c r="I163" s="80">
        <v>8</v>
      </c>
      <c r="J163" s="80">
        <v>8</v>
      </c>
      <c r="K163" s="80">
        <v>8</v>
      </c>
      <c r="L163" s="80">
        <v>8</v>
      </c>
      <c r="M163" s="80">
        <v>8</v>
      </c>
      <c r="N163" s="80">
        <v>8</v>
      </c>
      <c r="O163" s="80"/>
      <c r="P163" s="80">
        <v>8</v>
      </c>
      <c r="Q163" s="80">
        <v>8</v>
      </c>
      <c r="R163" s="80">
        <v>8</v>
      </c>
      <c r="S163" s="80">
        <v>8</v>
      </c>
      <c r="T163" s="80">
        <v>8</v>
      </c>
      <c r="U163" s="80">
        <v>8</v>
      </c>
      <c r="V163" s="80"/>
      <c r="W163" s="80">
        <v>8</v>
      </c>
      <c r="X163" s="80">
        <v>8</v>
      </c>
      <c r="Y163" s="80">
        <v>8</v>
      </c>
      <c r="Z163" s="80">
        <v>8</v>
      </c>
      <c r="AA163" s="80">
        <v>8</v>
      </c>
      <c r="AB163" s="80">
        <v>8</v>
      </c>
      <c r="AC163" s="80"/>
      <c r="AD163" s="80">
        <v>8</v>
      </c>
      <c r="AE163" s="80">
        <v>8</v>
      </c>
      <c r="AF163" s="80">
        <v>8</v>
      </c>
      <c r="AG163" s="80">
        <v>8</v>
      </c>
      <c r="AH163" s="80">
        <v>8</v>
      </c>
      <c r="AI163" s="80">
        <v>8</v>
      </c>
      <c r="AJ163" s="80"/>
      <c r="AK163" s="378">
        <f t="shared" ref="AK163" si="217">((SUM(F163:AJ163))/8)-(SUMIF($F$6:$AJ$6,"C.Nhật",F163:AJ163)/8)</f>
        <v>21</v>
      </c>
      <c r="AL163" s="378">
        <f t="shared" ref="AL163" si="218">SUM(F164:AJ164)/8*1.5</f>
        <v>0</v>
      </c>
      <c r="AM163" s="380">
        <f t="shared" ref="AM163" si="219">SUMIF($F$6:$AJ$6,"C.Nhật",$F163:$AJ164)/8*2</f>
        <v>10</v>
      </c>
      <c r="AN163" s="382">
        <f t="shared" ref="AN163" si="220">SUM(AK163:AM164)</f>
        <v>31</v>
      </c>
      <c r="AO163" s="384">
        <v>0</v>
      </c>
      <c r="AP163" s="382"/>
      <c r="AQ163" s="382"/>
      <c r="AR163" s="382"/>
      <c r="AS163" s="372"/>
      <c r="AT163" s="35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379"/>
      <c r="AL164" s="379"/>
      <c r="AM164" s="381"/>
      <c r="AN164" s="383"/>
      <c r="AO164" s="385"/>
      <c r="AP164" s="383"/>
      <c r="AQ164" s="383"/>
      <c r="AR164" s="383"/>
      <c r="AS164" s="373"/>
      <c r="AT164" s="35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si="180"/>
        <v>38</v>
      </c>
      <c r="B165" s="386" t="s">
        <v>135</v>
      </c>
      <c r="C165" s="374" t="str">
        <f>VLOOKUP(B165,DS,2,0)</f>
        <v>Lâm Lin</v>
      </c>
      <c r="D165" s="376" t="str">
        <f>VLOOKUP(B165,DS,3,0)</f>
        <v>Công nhân</v>
      </c>
      <c r="E165" s="79" t="s">
        <v>33</v>
      </c>
      <c r="F165" s="80">
        <v>8</v>
      </c>
      <c r="G165" s="80">
        <v>8</v>
      </c>
      <c r="H165" s="80"/>
      <c r="I165" s="80"/>
      <c r="J165" s="80">
        <v>8</v>
      </c>
      <c r="K165" s="80">
        <v>8</v>
      </c>
      <c r="L165" s="80">
        <v>8</v>
      </c>
      <c r="M165" s="80">
        <v>8</v>
      </c>
      <c r="N165" s="80">
        <v>8</v>
      </c>
      <c r="O165" s="80"/>
      <c r="P165" s="80">
        <v>8</v>
      </c>
      <c r="Q165" s="80">
        <v>8</v>
      </c>
      <c r="R165" s="80">
        <v>8</v>
      </c>
      <c r="S165" s="80">
        <v>8</v>
      </c>
      <c r="T165" s="80">
        <v>8</v>
      </c>
      <c r="U165" s="80">
        <v>8</v>
      </c>
      <c r="V165" s="80"/>
      <c r="W165" s="80">
        <v>8</v>
      </c>
      <c r="X165" s="80">
        <v>8</v>
      </c>
      <c r="Y165" s="80">
        <v>8</v>
      </c>
      <c r="Z165" s="80">
        <v>8</v>
      </c>
      <c r="AA165" s="80">
        <v>8</v>
      </c>
      <c r="AB165" s="80">
        <v>8</v>
      </c>
      <c r="AC165" s="80"/>
      <c r="AD165" s="80">
        <v>8</v>
      </c>
      <c r="AE165" s="80">
        <v>8</v>
      </c>
      <c r="AF165" s="80">
        <v>8</v>
      </c>
      <c r="AG165" s="80">
        <v>8</v>
      </c>
      <c r="AH165" s="80">
        <v>8</v>
      </c>
      <c r="AI165" s="80">
        <v>8</v>
      </c>
      <c r="AJ165" s="80"/>
      <c r="AK165" s="378">
        <f t="shared" ref="AK165" si="221">((SUM(F165:AJ165))/8)-(SUMIF($F$6:$AJ$6,"C.Nhật",F165:AJ165)/8)</f>
        <v>20</v>
      </c>
      <c r="AL165" s="378">
        <f t="shared" ref="AL165" si="222">SUM(F166:AJ166)/8*1.5</f>
        <v>0</v>
      </c>
      <c r="AM165" s="380">
        <f t="shared" ref="AM165" si="223">SUMIF($F$6:$AJ$6,"C.Nhật",$F165:$AJ166)/8*2</f>
        <v>10</v>
      </c>
      <c r="AN165" s="382">
        <f t="shared" ref="AN165" si="224">SUM(AK165:AM166)</f>
        <v>30</v>
      </c>
      <c r="AO165" s="384">
        <v>0</v>
      </c>
      <c r="AP165" s="382"/>
      <c r="AQ165" s="382"/>
      <c r="AR165" s="382"/>
      <c r="AS165" s="372"/>
      <c r="AT165" s="314"/>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379"/>
      <c r="AL166" s="379"/>
      <c r="AM166" s="381"/>
      <c r="AN166" s="383"/>
      <c r="AO166" s="385"/>
      <c r="AP166" s="383"/>
      <c r="AQ166" s="383"/>
      <c r="AR166" s="383"/>
      <c r="AS166" s="373"/>
      <c r="AT166" s="314"/>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78" customFormat="1" ht="18" customHeight="1">
      <c r="A167" s="386">
        <f t="shared" si="180"/>
        <v>39</v>
      </c>
      <c r="B167" s="386" t="s">
        <v>136</v>
      </c>
      <c r="C167" s="374" t="str">
        <f>VLOOKUP(B167,DS,2,0)</f>
        <v>Lâm Chanh Đa Ra</v>
      </c>
      <c r="D167" s="376" t="str">
        <f>VLOOKUP(B167,DS,3,0)</f>
        <v>Công nhân</v>
      </c>
      <c r="E167" s="79" t="s">
        <v>33</v>
      </c>
      <c r="F167" s="80">
        <v>8</v>
      </c>
      <c r="G167" s="80">
        <v>8</v>
      </c>
      <c r="H167" s="80"/>
      <c r="I167" s="80">
        <v>8</v>
      </c>
      <c r="J167" s="80">
        <v>8</v>
      </c>
      <c r="K167" s="80">
        <v>8</v>
      </c>
      <c r="L167" s="80">
        <v>8</v>
      </c>
      <c r="M167" s="80">
        <v>8</v>
      </c>
      <c r="N167" s="80">
        <v>8</v>
      </c>
      <c r="O167" s="80"/>
      <c r="P167" s="80">
        <v>8</v>
      </c>
      <c r="Q167" s="80">
        <v>8</v>
      </c>
      <c r="R167" s="80">
        <v>8</v>
      </c>
      <c r="S167" s="80">
        <v>8</v>
      </c>
      <c r="T167" s="80">
        <v>8</v>
      </c>
      <c r="U167" s="80">
        <v>8</v>
      </c>
      <c r="V167" s="80"/>
      <c r="W167" s="80">
        <v>8</v>
      </c>
      <c r="X167" s="80">
        <v>8</v>
      </c>
      <c r="Y167" s="80">
        <v>8</v>
      </c>
      <c r="Z167" s="80">
        <v>8</v>
      </c>
      <c r="AA167" s="80">
        <v>8</v>
      </c>
      <c r="AB167" s="80">
        <v>8</v>
      </c>
      <c r="AC167" s="80"/>
      <c r="AD167" s="80">
        <v>8</v>
      </c>
      <c r="AE167" s="80">
        <v>8</v>
      </c>
      <c r="AF167" s="80">
        <v>8</v>
      </c>
      <c r="AG167" s="80">
        <v>8</v>
      </c>
      <c r="AH167" s="80">
        <v>8</v>
      </c>
      <c r="AI167" s="80">
        <v>8</v>
      </c>
      <c r="AJ167" s="80"/>
      <c r="AK167" s="378">
        <f t="shared" ref="AK167" si="225">((SUM(F167:AJ167))/8)-(SUMIF($F$6:$AJ$6,"C.Nhật",F167:AJ167)/8)</f>
        <v>21</v>
      </c>
      <c r="AL167" s="378">
        <f t="shared" ref="AL167" si="226">SUM(F168:AJ168)/8*1.5</f>
        <v>0</v>
      </c>
      <c r="AM167" s="380">
        <f t="shared" ref="AM167" si="227">SUMIF($F$6:$AJ$6,"C.Nhật",$F167:$AJ168)/8*2</f>
        <v>10</v>
      </c>
      <c r="AN167" s="382">
        <f t="shared" ref="AN167" si="228">SUM(AK167:AM168)</f>
        <v>31</v>
      </c>
      <c r="AO167" s="384">
        <v>0</v>
      </c>
      <c r="AP167" s="382"/>
      <c r="AQ167" s="382"/>
      <c r="AR167" s="382"/>
      <c r="AS167" s="372"/>
      <c r="AT167" s="314"/>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s="78" customFormat="1" ht="18" customHeight="1">
      <c r="A168" s="387"/>
      <c r="B168" s="387"/>
      <c r="C168" s="375"/>
      <c r="D168" s="377"/>
      <c r="E168" s="81" t="s">
        <v>32</v>
      </c>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379"/>
      <c r="AL168" s="379"/>
      <c r="AM168" s="381"/>
      <c r="AN168" s="383"/>
      <c r="AO168" s="385"/>
      <c r="AP168" s="383"/>
      <c r="AQ168" s="383"/>
      <c r="AR168" s="383"/>
      <c r="AS168" s="373"/>
      <c r="AT168" s="314"/>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s="78" customFormat="1" ht="18" customHeight="1">
      <c r="A169" s="386">
        <f t="shared" si="180"/>
        <v>40</v>
      </c>
      <c r="B169" s="386" t="s">
        <v>180</v>
      </c>
      <c r="C169" s="374" t="e">
        <f>VLOOKUP(B169,DS,2,0)</f>
        <v>#N/A</v>
      </c>
      <c r="D169" s="376" t="e">
        <f>VLOOKUP(B169,DS,3,0)</f>
        <v>#N/A</v>
      </c>
      <c r="E169" s="79" t="s">
        <v>33</v>
      </c>
      <c r="F169" s="80">
        <v>8</v>
      </c>
      <c r="G169" s="80">
        <v>8</v>
      </c>
      <c r="H169" s="80"/>
      <c r="I169" s="80">
        <v>8</v>
      </c>
      <c r="J169" s="80">
        <v>8</v>
      </c>
      <c r="K169" s="80">
        <v>8</v>
      </c>
      <c r="L169" s="80">
        <v>8</v>
      </c>
      <c r="M169" s="80">
        <v>8</v>
      </c>
      <c r="N169" s="80">
        <v>8</v>
      </c>
      <c r="O169" s="80"/>
      <c r="P169" s="80">
        <v>8</v>
      </c>
      <c r="Q169" s="80">
        <v>8</v>
      </c>
      <c r="R169" s="80">
        <v>8</v>
      </c>
      <c r="S169" s="80">
        <v>8</v>
      </c>
      <c r="T169" s="80">
        <v>8</v>
      </c>
      <c r="U169" s="80">
        <v>8</v>
      </c>
      <c r="V169" s="80"/>
      <c r="W169" s="80">
        <v>8</v>
      </c>
      <c r="X169" s="80">
        <v>8</v>
      </c>
      <c r="Y169" s="80">
        <v>8</v>
      </c>
      <c r="Z169" s="80">
        <v>8</v>
      </c>
      <c r="AA169" s="80">
        <v>8</v>
      </c>
      <c r="AB169" s="80">
        <v>8</v>
      </c>
      <c r="AC169" s="80"/>
      <c r="AD169" s="80">
        <v>8</v>
      </c>
      <c r="AE169" s="80">
        <v>8</v>
      </c>
      <c r="AF169" s="80">
        <v>8</v>
      </c>
      <c r="AG169" s="80">
        <v>8</v>
      </c>
      <c r="AH169" s="80">
        <v>8</v>
      </c>
      <c r="AI169" s="80"/>
      <c r="AJ169" s="80"/>
      <c r="AK169" s="378">
        <f t="shared" ref="AK169" si="229">((SUM(F169:AJ169))/8)-(SUMIF($F$6:$AJ$6,"C.Nhật",F169:AJ169)/8)</f>
        <v>21</v>
      </c>
      <c r="AL169" s="378">
        <f t="shared" ref="AL169" si="230">SUM(F170:AJ170)/8*1.5</f>
        <v>0</v>
      </c>
      <c r="AM169" s="380">
        <f t="shared" ref="AM169" si="231">SUMIF($F$6:$AJ$6,"C.Nhật",$F169:$AJ170)/8*2</f>
        <v>8</v>
      </c>
      <c r="AN169" s="382">
        <f t="shared" ref="AN169" si="232">SUM(AK169:AM170)</f>
        <v>29</v>
      </c>
      <c r="AO169" s="384">
        <v>0</v>
      </c>
      <c r="AP169" s="382"/>
      <c r="AQ169" s="382"/>
      <c r="AR169" s="382"/>
      <c r="AS169" s="372"/>
      <c r="AT169" s="314"/>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row>
    <row r="170" spans="1:90" s="78" customFormat="1" ht="18" customHeight="1">
      <c r="A170" s="387"/>
      <c r="B170" s="387"/>
      <c r="C170" s="375"/>
      <c r="D170" s="377"/>
      <c r="E170" s="81" t="s">
        <v>32</v>
      </c>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379"/>
      <c r="AL170" s="379"/>
      <c r="AM170" s="381"/>
      <c r="AN170" s="383"/>
      <c r="AO170" s="385"/>
      <c r="AP170" s="383"/>
      <c r="AQ170" s="383"/>
      <c r="AR170" s="383"/>
      <c r="AS170" s="373"/>
      <c r="AT170" s="314"/>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row>
    <row r="171" spans="1:90" s="83" customFormat="1" ht="12.75">
      <c r="A171" s="19"/>
      <c r="B171" s="84"/>
      <c r="C171" s="4"/>
      <c r="D171" s="132"/>
      <c r="E171" s="4"/>
      <c r="F171" s="88"/>
      <c r="G171" s="88"/>
      <c r="H171" s="85"/>
      <c r="I171" s="85"/>
      <c r="J171" s="140"/>
      <c r="K171" s="88"/>
      <c r="L171" s="85"/>
      <c r="M171" s="88"/>
      <c r="N171" s="88"/>
      <c r="O171" s="88"/>
      <c r="P171" s="88"/>
      <c r="Q171" s="85"/>
      <c r="R171" s="88"/>
      <c r="S171" s="88"/>
      <c r="T171" s="140"/>
      <c r="U171" s="88"/>
      <c r="V171" s="88"/>
      <c r="W171" s="88"/>
      <c r="X171" s="84"/>
      <c r="Y171" s="88"/>
      <c r="Z171" s="88"/>
      <c r="AA171" s="88"/>
      <c r="AB171" s="88"/>
      <c r="AC171" s="88"/>
      <c r="AD171" s="85"/>
      <c r="AE171" s="88"/>
      <c r="AF171" s="88"/>
      <c r="AG171" s="88"/>
      <c r="AH171" s="88"/>
      <c r="AI171" s="88"/>
      <c r="AJ171" s="88"/>
      <c r="AK171" s="4"/>
      <c r="AL171" s="4"/>
      <c r="AM171" s="117"/>
      <c r="AN171" s="87"/>
      <c r="AO171" s="87"/>
      <c r="AP171" s="87"/>
      <c r="AQ171" s="87"/>
      <c r="AR171" s="87"/>
      <c r="AS171" s="4"/>
      <c r="AT171" s="123"/>
    </row>
    <row r="172" spans="1:90" s="83" customFormat="1" ht="12.75">
      <c r="A172" s="19" t="s">
        <v>14</v>
      </c>
      <c r="B172" s="84"/>
      <c r="C172" s="4"/>
      <c r="D172" s="132"/>
      <c r="E172" s="4"/>
      <c r="F172" s="88"/>
      <c r="G172" s="88"/>
      <c r="H172" s="85"/>
      <c r="I172" s="85"/>
      <c r="J172" s="140"/>
      <c r="K172" s="88"/>
      <c r="L172" s="85"/>
      <c r="M172" s="88"/>
      <c r="N172" s="88"/>
      <c r="O172" s="88"/>
      <c r="P172" s="88"/>
      <c r="Q172" s="85"/>
      <c r="R172" s="88"/>
      <c r="S172" s="88"/>
      <c r="T172" s="140"/>
      <c r="U172" s="88"/>
      <c r="V172" s="88"/>
      <c r="W172" s="88"/>
      <c r="X172" s="84"/>
      <c r="Y172" s="88"/>
      <c r="Z172" s="88"/>
      <c r="AA172" s="88"/>
      <c r="AB172" s="88"/>
      <c r="AC172" s="88"/>
      <c r="AD172" s="85"/>
      <c r="AE172" s="88"/>
      <c r="AF172" s="88"/>
      <c r="AG172" s="88"/>
      <c r="AH172" s="88"/>
      <c r="AI172" s="88"/>
      <c r="AJ172" s="88"/>
      <c r="AK172" s="4"/>
      <c r="AL172" s="4"/>
      <c r="AM172" s="117"/>
      <c r="AN172" s="87"/>
      <c r="AO172" s="87"/>
      <c r="AP172" s="87"/>
      <c r="AQ172" s="87"/>
      <c r="AR172" s="87"/>
      <c r="AS172" s="4"/>
      <c r="AT172" s="123"/>
    </row>
    <row r="173" spans="1:90" s="83" customFormat="1" ht="12.75">
      <c r="A173" s="16"/>
      <c r="B173" s="16"/>
      <c r="C173" s="4"/>
      <c r="D173" s="132"/>
      <c r="E173" s="4"/>
      <c r="F173" s="88"/>
      <c r="G173" s="88"/>
      <c r="H173" s="141"/>
      <c r="I173" s="141"/>
      <c r="J173" s="141"/>
      <c r="K173" s="88"/>
      <c r="L173" s="141"/>
      <c r="M173" s="88"/>
      <c r="N173" s="88"/>
      <c r="O173" s="88"/>
      <c r="P173" s="88"/>
      <c r="Q173" s="88"/>
      <c r="R173" s="88"/>
      <c r="S173" s="88"/>
      <c r="T173" s="88"/>
      <c r="U173" s="88"/>
      <c r="V173" s="88"/>
      <c r="W173" s="88"/>
      <c r="X173" s="88"/>
      <c r="Y173" s="88"/>
      <c r="Z173" s="88"/>
      <c r="AA173" s="88"/>
      <c r="AB173" s="88"/>
      <c r="AC173" s="88"/>
      <c r="AD173" s="141"/>
      <c r="AE173" s="88"/>
      <c r="AF173" s="88"/>
      <c r="AG173" s="88"/>
      <c r="AH173" s="88"/>
      <c r="AI173" s="88"/>
      <c r="AJ173" s="88"/>
      <c r="AK173" s="4"/>
      <c r="AL173" s="4"/>
      <c r="AM173" s="117"/>
      <c r="AN173" s="89"/>
      <c r="AO173" s="89"/>
      <c r="AP173" s="89"/>
      <c r="AQ173" s="89"/>
      <c r="AR173" s="89"/>
      <c r="AS173" s="4"/>
      <c r="AT173" s="123"/>
    </row>
    <row r="174" spans="1:90" s="86" customFormat="1" ht="15" customHeight="1">
      <c r="A174" s="16"/>
      <c r="B174" s="16"/>
      <c r="C174" s="4"/>
      <c r="D174" s="132"/>
      <c r="E174" s="4"/>
      <c r="F174" s="88"/>
      <c r="G174" s="88"/>
      <c r="H174" s="141"/>
      <c r="I174" s="141"/>
      <c r="J174" s="141"/>
      <c r="K174" s="88"/>
      <c r="L174" s="141"/>
      <c r="M174" s="88"/>
      <c r="N174" s="88"/>
      <c r="O174" s="88"/>
      <c r="P174" s="88"/>
      <c r="Q174" s="88"/>
      <c r="R174" s="88"/>
      <c r="S174" s="88"/>
      <c r="T174" s="88"/>
      <c r="U174" s="88"/>
      <c r="V174" s="88"/>
      <c r="W174" s="88"/>
      <c r="X174" s="88"/>
      <c r="Y174" s="88"/>
      <c r="Z174" s="88"/>
      <c r="AA174" s="88"/>
      <c r="AB174" s="88"/>
      <c r="AC174" s="88"/>
      <c r="AD174" s="141"/>
      <c r="AE174" s="88"/>
      <c r="AF174" s="88"/>
      <c r="AG174" s="88"/>
      <c r="AH174" s="88"/>
      <c r="AI174" s="88"/>
      <c r="AJ174" s="88"/>
      <c r="AK174" s="4"/>
      <c r="AL174" s="4"/>
      <c r="AM174" s="117"/>
      <c r="AN174" s="89"/>
      <c r="AO174" s="89"/>
      <c r="AP174" s="89"/>
      <c r="AQ174" s="89"/>
      <c r="AR174" s="89"/>
      <c r="AS174" s="4"/>
      <c r="AT174" s="4"/>
    </row>
    <row r="175" spans="1:90" s="86" customFormat="1" ht="11.25">
      <c r="A175" s="16"/>
      <c r="B175" s="16"/>
      <c r="C175" s="4"/>
      <c r="D175" s="132"/>
      <c r="E175" s="4"/>
      <c r="F175" s="88"/>
      <c r="G175" s="88"/>
      <c r="H175" s="141"/>
      <c r="I175" s="141"/>
      <c r="J175" s="141"/>
      <c r="K175" s="88"/>
      <c r="L175" s="141"/>
      <c r="M175" s="88"/>
      <c r="N175" s="88"/>
      <c r="O175" s="88"/>
      <c r="P175" s="88"/>
      <c r="Q175" s="88"/>
      <c r="R175" s="88"/>
      <c r="S175" s="88"/>
      <c r="T175" s="88"/>
      <c r="U175" s="88"/>
      <c r="V175" s="88"/>
      <c r="W175" s="88"/>
      <c r="X175" s="88"/>
      <c r="Y175" s="88"/>
      <c r="Z175" s="88"/>
      <c r="AA175" s="88"/>
      <c r="AB175" s="88"/>
      <c r="AC175" s="88"/>
      <c r="AD175" s="141"/>
      <c r="AE175" s="88"/>
      <c r="AF175" s="88"/>
      <c r="AG175" s="88"/>
      <c r="AH175" s="88"/>
      <c r="AI175" s="88"/>
      <c r="AJ175" s="88"/>
      <c r="AK175" s="4"/>
      <c r="AL175" s="4"/>
      <c r="AM175" s="117"/>
      <c r="AN175" s="89"/>
      <c r="AO175" s="89"/>
      <c r="AP175" s="89"/>
      <c r="AQ175" s="89"/>
      <c r="AR175" s="89"/>
      <c r="AS175" s="4"/>
      <c r="AT175" s="4"/>
    </row>
    <row r="176" spans="1:90" s="86" customFormat="1" ht="11.25">
      <c r="A176" s="16"/>
      <c r="B176" s="16"/>
      <c r="C176" s="4"/>
      <c r="D176" s="132"/>
      <c r="E176" s="4"/>
      <c r="F176" s="88"/>
      <c r="G176" s="88"/>
      <c r="H176" s="141"/>
      <c r="I176" s="141"/>
      <c r="J176" s="141"/>
      <c r="K176" s="88"/>
      <c r="L176" s="141"/>
      <c r="M176" s="88"/>
      <c r="N176" s="88"/>
      <c r="O176" s="88"/>
      <c r="P176" s="88"/>
      <c r="Q176" s="88"/>
      <c r="R176" s="88"/>
      <c r="S176" s="88"/>
      <c r="T176" s="88"/>
      <c r="U176" s="88"/>
      <c r="V176" s="88"/>
      <c r="W176" s="88"/>
      <c r="X176" s="88"/>
      <c r="Y176" s="88"/>
      <c r="Z176" s="88"/>
      <c r="AA176" s="88"/>
      <c r="AB176" s="88"/>
      <c r="AC176" s="88"/>
      <c r="AD176" s="141"/>
      <c r="AE176" s="88"/>
      <c r="AF176" s="88"/>
      <c r="AG176" s="88"/>
      <c r="AH176" s="88"/>
      <c r="AI176" s="88"/>
      <c r="AJ176" s="88"/>
      <c r="AK176" s="4"/>
      <c r="AL176" s="4"/>
      <c r="AM176" s="117"/>
      <c r="AN176" s="89"/>
      <c r="AO176" s="89"/>
      <c r="AP176" s="89"/>
      <c r="AQ176" s="89"/>
      <c r="AR176" s="89"/>
      <c r="AS176" s="4"/>
      <c r="AT176" s="4"/>
    </row>
    <row r="177" spans="1:46" s="86" customFormat="1" ht="11.25">
      <c r="A177" s="13"/>
      <c r="B177" s="13"/>
      <c r="C177" s="19"/>
      <c r="D177" s="133"/>
      <c r="E177" s="90"/>
      <c r="F177" s="140"/>
      <c r="G177" s="142"/>
      <c r="H177" s="85"/>
      <c r="I177" s="85"/>
      <c r="J177" s="85"/>
      <c r="K177" s="142"/>
      <c r="L177" s="85"/>
      <c r="M177" s="142"/>
      <c r="N177" s="142"/>
      <c r="O177" s="142"/>
      <c r="P177" s="142"/>
      <c r="Q177" s="85"/>
      <c r="R177" s="140"/>
      <c r="S177" s="142"/>
      <c r="T177" s="142"/>
      <c r="U177" s="85"/>
      <c r="V177" s="142"/>
      <c r="W177" s="142"/>
      <c r="X177" s="85"/>
      <c r="Y177" s="142"/>
      <c r="Z177" s="142"/>
      <c r="AA177" s="142"/>
      <c r="AB177" s="142"/>
      <c r="AC177" s="142"/>
      <c r="AD177" s="85"/>
      <c r="AE177" s="142"/>
      <c r="AF177" s="142"/>
      <c r="AG177" s="142"/>
      <c r="AH177" s="142"/>
      <c r="AI177" s="142"/>
      <c r="AJ177" s="142"/>
      <c r="AK177" s="90"/>
      <c r="AM177" s="118"/>
      <c r="AN177" s="13"/>
      <c r="AO177" s="13"/>
      <c r="AP177" s="13"/>
      <c r="AQ177" s="13"/>
      <c r="AR177" s="13"/>
      <c r="AS177" s="19"/>
      <c r="AT177" s="4"/>
    </row>
    <row r="178" spans="1:46" s="86" customFormat="1" ht="12.75">
      <c r="A178" s="2"/>
      <c r="B178" s="2" t="s">
        <v>0</v>
      </c>
      <c r="C178" s="2"/>
      <c r="D178" s="311"/>
      <c r="E178" s="2"/>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4"/>
      <c r="AI178" s="144"/>
      <c r="AJ178" s="144"/>
      <c r="AK178" s="2"/>
      <c r="AL178" s="2"/>
      <c r="AM178" s="119"/>
      <c r="AN178" s="2"/>
      <c r="AO178" s="2"/>
      <c r="AP178" s="2"/>
      <c r="AQ178" s="2"/>
      <c r="AR178" s="2"/>
      <c r="AS178" s="2"/>
      <c r="AT178" s="4"/>
    </row>
    <row r="179" spans="1:46" s="86" customFormat="1" ht="12.75">
      <c r="A179" s="2"/>
      <c r="B179" s="2"/>
      <c r="C179" s="2" t="s">
        <v>48</v>
      </c>
      <c r="D179" s="311"/>
      <c r="E179" s="2"/>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c r="AH179" s="144"/>
      <c r="AI179" s="144"/>
      <c r="AJ179" s="144"/>
      <c r="AK179" s="2"/>
      <c r="AL179" s="2"/>
      <c r="AM179" s="119"/>
      <c r="AN179" s="2"/>
      <c r="AO179" s="2"/>
      <c r="AP179" s="2"/>
      <c r="AQ179" s="2"/>
      <c r="AR179" s="2"/>
      <c r="AS179" s="2"/>
      <c r="AT179" s="19"/>
    </row>
    <row r="180" spans="1:46" ht="15" customHeight="1">
      <c r="C180" s="2" t="s">
        <v>49</v>
      </c>
    </row>
    <row r="181" spans="1:46" ht="15" customHeight="1">
      <c r="C181" s="2" t="s">
        <v>50</v>
      </c>
    </row>
    <row r="182" spans="1:46" ht="15" customHeight="1">
      <c r="C182" s="2" t="s">
        <v>51</v>
      </c>
    </row>
    <row r="183" spans="1:46" ht="15" customHeight="1">
      <c r="C183" s="2" t="s">
        <v>52</v>
      </c>
    </row>
    <row r="184" spans="1:46" ht="15" customHeight="1">
      <c r="C184" s="2" t="s">
        <v>53</v>
      </c>
    </row>
    <row r="185" spans="1:46" ht="15" customHeight="1">
      <c r="C185" s="2" t="s">
        <v>54</v>
      </c>
    </row>
    <row r="186" spans="1:46" ht="15" customHeight="1">
      <c r="C186" s="2" t="s">
        <v>55</v>
      </c>
    </row>
    <row r="187" spans="1:46" ht="15" customHeight="1">
      <c r="C187" s="2" t="s">
        <v>56</v>
      </c>
    </row>
  </sheetData>
  <protectedRanges>
    <protectedRange password="CC78" sqref="A1:A3" name="Range1_2_1"/>
    <protectedRange password="CC78" sqref="A8:A11" name="Range1_1"/>
    <protectedRange password="CC78" sqref="A8:A11 C8:E11" name="Range1_6"/>
    <protectedRange password="CC78" sqref="B8:B11" name="Range1_4"/>
    <protectedRange password="CC78" sqref="J16:J17" name="Range1_1_1_1"/>
    <protectedRange password="CC78" sqref="J18" name="Range1_3_1_1"/>
    <protectedRange password="CC78" sqref="A39:A41 A84:A86" name="Range1_2_1_1"/>
    <protectedRange password="CC78" sqref="A46:A61" name="Range1_1_1"/>
    <protectedRange password="CC78" sqref="C46:E61 A46:A61" name="Range1_6_1"/>
    <protectedRange password="CC78" sqref="B46:B61" name="Range1_4_1"/>
    <protectedRange password="CC78" sqref="J66:J67" name="Range1_1_1_1_1"/>
    <protectedRange password="CC78" sqref="J68" name="Range1_3_1_1_1"/>
    <protectedRange password="CC78" sqref="A91:A170" name="Range1_1_2"/>
    <protectedRange password="CC78" sqref="C91:E170 A91:A170" name="Range1_6_2"/>
    <protectedRange password="CC78" sqref="J175:J176" name="Range1_1_1_1_2"/>
    <protectedRange password="CC78" sqref="J177" name="Range1_3_1_1_2"/>
    <protectedRange password="CC78" sqref="B147:B170" name="Range1_4_2_1"/>
    <protectedRange password="CC78" sqref="B91:B146" name="Range1_4_2_2"/>
  </protectedRanges>
  <autoFilter ref="A7:AS7"/>
  <mergeCells count="692">
    <mergeCell ref="AP151:AP152"/>
    <mergeCell ref="AQ151:AQ152"/>
    <mergeCell ref="AR151:AR152"/>
    <mergeCell ref="AS151:AS152"/>
    <mergeCell ref="A151:A152"/>
    <mergeCell ref="B151:B152"/>
    <mergeCell ref="C151:C152"/>
    <mergeCell ref="D151:D152"/>
    <mergeCell ref="AK151:AK152"/>
    <mergeCell ref="AL151:AL152"/>
    <mergeCell ref="AM151:AM152"/>
    <mergeCell ref="AN151:AN152"/>
    <mergeCell ref="AO151:AO152"/>
    <mergeCell ref="AP147:AP148"/>
    <mergeCell ref="AQ147:AQ148"/>
    <mergeCell ref="AR147:AR148"/>
    <mergeCell ref="AS147:AS148"/>
    <mergeCell ref="A149:A150"/>
    <mergeCell ref="B149:B150"/>
    <mergeCell ref="C149:C150"/>
    <mergeCell ref="D149:D150"/>
    <mergeCell ref="AK149:AK150"/>
    <mergeCell ref="AL149:AL150"/>
    <mergeCell ref="AM149:AM150"/>
    <mergeCell ref="AN149:AN150"/>
    <mergeCell ref="AO149:AO150"/>
    <mergeCell ref="AP149:AP150"/>
    <mergeCell ref="AQ149:AQ150"/>
    <mergeCell ref="AR149:AR150"/>
    <mergeCell ref="AS149:AS150"/>
    <mergeCell ref="A147:A148"/>
    <mergeCell ref="B147:B148"/>
    <mergeCell ref="C147:C148"/>
    <mergeCell ref="D147:D148"/>
    <mergeCell ref="AK147:AK148"/>
    <mergeCell ref="AL147:AL148"/>
    <mergeCell ref="AM147:AM148"/>
    <mergeCell ref="AN147:AN148"/>
    <mergeCell ref="AO147:AO148"/>
    <mergeCell ref="AP155:AP156"/>
    <mergeCell ref="AQ155:AQ156"/>
    <mergeCell ref="AR155:AR156"/>
    <mergeCell ref="AS155:AS156"/>
    <mergeCell ref="A157:A158"/>
    <mergeCell ref="B157:B158"/>
    <mergeCell ref="C157:C158"/>
    <mergeCell ref="D157:D158"/>
    <mergeCell ref="AK157:AK158"/>
    <mergeCell ref="AL157:AL158"/>
    <mergeCell ref="AM157:AM158"/>
    <mergeCell ref="AN157:AN158"/>
    <mergeCell ref="AO157:AO158"/>
    <mergeCell ref="AP157:AP158"/>
    <mergeCell ref="AQ157:AQ158"/>
    <mergeCell ref="AR157:AR158"/>
    <mergeCell ref="AS157:AS158"/>
    <mergeCell ref="A155:A156"/>
    <mergeCell ref="B155:B156"/>
    <mergeCell ref="C155:C156"/>
    <mergeCell ref="D155:D156"/>
    <mergeCell ref="AK155:AK156"/>
    <mergeCell ref="AL155:AL156"/>
    <mergeCell ref="AM155:AM156"/>
    <mergeCell ref="AN155:AN156"/>
    <mergeCell ref="AO155:AO156"/>
    <mergeCell ref="AK153:AK154"/>
    <mergeCell ref="AL153:AL154"/>
    <mergeCell ref="AM153:AM154"/>
    <mergeCell ref="AN153:AN154"/>
    <mergeCell ref="AO153:AO154"/>
    <mergeCell ref="AP153:AP154"/>
    <mergeCell ref="AQ153:AQ154"/>
    <mergeCell ref="AR153:AR154"/>
    <mergeCell ref="AS153:AS154"/>
    <mergeCell ref="AP161:AP162"/>
    <mergeCell ref="AQ161:AQ162"/>
    <mergeCell ref="AR161:AR162"/>
    <mergeCell ref="AS161:AS162"/>
    <mergeCell ref="A163:A164"/>
    <mergeCell ref="B163:B164"/>
    <mergeCell ref="C163:C164"/>
    <mergeCell ref="D163:D164"/>
    <mergeCell ref="AK163:AK164"/>
    <mergeCell ref="AL163:AL164"/>
    <mergeCell ref="AM163:AM164"/>
    <mergeCell ref="AN163:AN164"/>
    <mergeCell ref="AO163:AO164"/>
    <mergeCell ref="AP163:AP164"/>
    <mergeCell ref="AQ163:AQ164"/>
    <mergeCell ref="AR163:AR164"/>
    <mergeCell ref="AS163:AS164"/>
    <mergeCell ref="A161:A162"/>
    <mergeCell ref="B161:B162"/>
    <mergeCell ref="C161:C162"/>
    <mergeCell ref="D161:D162"/>
    <mergeCell ref="AK161:AK162"/>
    <mergeCell ref="AL161:AL162"/>
    <mergeCell ref="AM161:AM162"/>
    <mergeCell ref="AN161:AN162"/>
    <mergeCell ref="AO161:AO162"/>
    <mergeCell ref="AM58:AM59"/>
    <mergeCell ref="AN58:AN59"/>
    <mergeCell ref="AO58:AO59"/>
    <mergeCell ref="D101:D102"/>
    <mergeCell ref="AK101:AK102"/>
    <mergeCell ref="AL101:AL102"/>
    <mergeCell ref="AM101:AM102"/>
    <mergeCell ref="AN101:AN102"/>
    <mergeCell ref="AO101:AO102"/>
    <mergeCell ref="AN109:AN110"/>
    <mergeCell ref="AO109:AO110"/>
    <mergeCell ref="D117:D118"/>
    <mergeCell ref="AK117:AK118"/>
    <mergeCell ref="AL117:AL118"/>
    <mergeCell ref="AM117:AM118"/>
    <mergeCell ref="AN117:AN118"/>
    <mergeCell ref="AO117:AO118"/>
    <mergeCell ref="AN125:AN126"/>
    <mergeCell ref="AP58:AP59"/>
    <mergeCell ref="AQ58:AQ59"/>
    <mergeCell ref="AR58:AR59"/>
    <mergeCell ref="AS58:AS59"/>
    <mergeCell ref="A159:A160"/>
    <mergeCell ref="B159:B160"/>
    <mergeCell ref="C159:C160"/>
    <mergeCell ref="D159:D160"/>
    <mergeCell ref="AK159:AK160"/>
    <mergeCell ref="AL159:AL160"/>
    <mergeCell ref="AM159:AM160"/>
    <mergeCell ref="AN159:AN160"/>
    <mergeCell ref="AO159:AO160"/>
    <mergeCell ref="AP159:AP160"/>
    <mergeCell ref="AQ159:AQ160"/>
    <mergeCell ref="AR159:AR160"/>
    <mergeCell ref="AS159:AS160"/>
    <mergeCell ref="A153:A154"/>
    <mergeCell ref="B153:B154"/>
    <mergeCell ref="C153:C154"/>
    <mergeCell ref="D153:D154"/>
    <mergeCell ref="AR88:AR89"/>
    <mergeCell ref="AS88:AS89"/>
    <mergeCell ref="B91:B92"/>
    <mergeCell ref="AM1:AS1"/>
    <mergeCell ref="A5:A6"/>
    <mergeCell ref="B5:B6"/>
    <mergeCell ref="C5:C6"/>
    <mergeCell ref="D5:D6"/>
    <mergeCell ref="E5:E6"/>
    <mergeCell ref="AK5:AM5"/>
    <mergeCell ref="AN5:AN6"/>
    <mergeCell ref="AO5:AO6"/>
    <mergeCell ref="AP5:AP6"/>
    <mergeCell ref="AQ5:AQ6"/>
    <mergeCell ref="AR5:AR6"/>
    <mergeCell ref="AS5:AS6"/>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Q10:AQ11"/>
    <mergeCell ref="AR10:AR11"/>
    <mergeCell ref="AS10:AS11"/>
    <mergeCell ref="AM39:AS39"/>
    <mergeCell ref="A43:A44"/>
    <mergeCell ref="B43:B44"/>
    <mergeCell ref="C43:C44"/>
    <mergeCell ref="D43:D44"/>
    <mergeCell ref="E43:E44"/>
    <mergeCell ref="AS43:AS44"/>
    <mergeCell ref="AT43:AT44"/>
    <mergeCell ref="A46:A47"/>
    <mergeCell ref="B46:B47"/>
    <mergeCell ref="C46:C47"/>
    <mergeCell ref="D46:D47"/>
    <mergeCell ref="AK46:AK47"/>
    <mergeCell ref="AL46:AL47"/>
    <mergeCell ref="AM46:AM47"/>
    <mergeCell ref="AN46:AN47"/>
    <mergeCell ref="AK43:AM43"/>
    <mergeCell ref="AN43:AN44"/>
    <mergeCell ref="AO43:AO44"/>
    <mergeCell ref="AP43:AP44"/>
    <mergeCell ref="AQ43:AQ44"/>
    <mergeCell ref="AR43:AR44"/>
    <mergeCell ref="AO46:AO47"/>
    <mergeCell ref="AP46:AP47"/>
    <mergeCell ref="AQ46:AQ47"/>
    <mergeCell ref="AR46:AR47"/>
    <mergeCell ref="AS46:AS47"/>
    <mergeCell ref="A48:A49"/>
    <mergeCell ref="B48:B49"/>
    <mergeCell ref="C48:C49"/>
    <mergeCell ref="D48:D49"/>
    <mergeCell ref="AK48:AK49"/>
    <mergeCell ref="AR48:AR49"/>
    <mergeCell ref="AS48:AS49"/>
    <mergeCell ref="A50:A51"/>
    <mergeCell ref="B50:B51"/>
    <mergeCell ref="C50:C51"/>
    <mergeCell ref="D50:D51"/>
    <mergeCell ref="AK50:AK51"/>
    <mergeCell ref="AL50:AL51"/>
    <mergeCell ref="AM50:AM51"/>
    <mergeCell ref="AN50:AN51"/>
    <mergeCell ref="AL48:AL49"/>
    <mergeCell ref="AM48:AM49"/>
    <mergeCell ref="AN48:AN49"/>
    <mergeCell ref="AO48:AO49"/>
    <mergeCell ref="AP48:AP49"/>
    <mergeCell ref="AQ48:AQ49"/>
    <mergeCell ref="AO50:AO51"/>
    <mergeCell ref="AP50:AP51"/>
    <mergeCell ref="AQ50:AQ51"/>
    <mergeCell ref="AR50:AR51"/>
    <mergeCell ref="AS50:AS51"/>
    <mergeCell ref="A52:A53"/>
    <mergeCell ref="B52:B53"/>
    <mergeCell ref="C52:C53"/>
    <mergeCell ref="D52:D53"/>
    <mergeCell ref="AK52:AK53"/>
    <mergeCell ref="AS54:AS55"/>
    <mergeCell ref="A60:A61"/>
    <mergeCell ref="B60:B61"/>
    <mergeCell ref="C60:C61"/>
    <mergeCell ref="D60:D61"/>
    <mergeCell ref="AK60:AK61"/>
    <mergeCell ref="AR52:AR53"/>
    <mergeCell ref="AS52:AS53"/>
    <mergeCell ref="A54:A55"/>
    <mergeCell ref="B54:B55"/>
    <mergeCell ref="C54:C55"/>
    <mergeCell ref="D54:D55"/>
    <mergeCell ref="AK54:AK55"/>
    <mergeCell ref="AL54:AL55"/>
    <mergeCell ref="AM54:AM55"/>
    <mergeCell ref="AN54:AN55"/>
    <mergeCell ref="AL52:AL53"/>
    <mergeCell ref="AO52:AO53"/>
    <mergeCell ref="AP52:AP53"/>
    <mergeCell ref="AQ52:AQ53"/>
    <mergeCell ref="A88:A89"/>
    <mergeCell ref="B88:B89"/>
    <mergeCell ref="C88:C89"/>
    <mergeCell ref="D88:D89"/>
    <mergeCell ref="E88:E89"/>
    <mergeCell ref="AK88:AM88"/>
    <mergeCell ref="AN88:AN89"/>
    <mergeCell ref="AL60:AL61"/>
    <mergeCell ref="AM60:AM61"/>
    <mergeCell ref="AN60:AN61"/>
    <mergeCell ref="AO88:AO89"/>
    <mergeCell ref="AP88:AP89"/>
    <mergeCell ref="AQ88:AQ89"/>
    <mergeCell ref="AP56:AP57"/>
    <mergeCell ref="AQ56:AQ57"/>
    <mergeCell ref="A58:A59"/>
    <mergeCell ref="B58:B59"/>
    <mergeCell ref="C58:C59"/>
    <mergeCell ref="D58:D59"/>
    <mergeCell ref="AK58:AK59"/>
    <mergeCell ref="AL58:AL59"/>
    <mergeCell ref="AT88:AT89"/>
    <mergeCell ref="AR60:AR61"/>
    <mergeCell ref="AS60:AS61"/>
    <mergeCell ref="AM84:AS84"/>
    <mergeCell ref="AO60:AO61"/>
    <mergeCell ref="AP60:AP61"/>
    <mergeCell ref="AQ60:AQ61"/>
    <mergeCell ref="AS91:AS92"/>
    <mergeCell ref="A93:A94"/>
    <mergeCell ref="B93:B94"/>
    <mergeCell ref="C93:C94"/>
    <mergeCell ref="D93:D94"/>
    <mergeCell ref="AK93:AK94"/>
    <mergeCell ref="AL93:AL94"/>
    <mergeCell ref="AM93:AM94"/>
    <mergeCell ref="AN93:AN94"/>
    <mergeCell ref="AO93:AO94"/>
    <mergeCell ref="AM91:AM92"/>
    <mergeCell ref="AN91:AN92"/>
    <mergeCell ref="AO91:AO92"/>
    <mergeCell ref="AP91:AP92"/>
    <mergeCell ref="AQ91:AQ92"/>
    <mergeCell ref="AR91:AR92"/>
    <mergeCell ref="A91:A92"/>
    <mergeCell ref="C91:C92"/>
    <mergeCell ref="D91:D92"/>
    <mergeCell ref="AK91:AK92"/>
    <mergeCell ref="AL91:AL92"/>
    <mergeCell ref="AP93:AP94"/>
    <mergeCell ref="AQ93:AQ94"/>
    <mergeCell ref="AR93:AR94"/>
    <mergeCell ref="AS93:AS94"/>
    <mergeCell ref="A95:A96"/>
    <mergeCell ref="B95:B96"/>
    <mergeCell ref="C95:C96"/>
    <mergeCell ref="D95:D96"/>
    <mergeCell ref="AK95:AK96"/>
    <mergeCell ref="AL95:AL96"/>
    <mergeCell ref="AS95:AS96"/>
    <mergeCell ref="AM95:AM96"/>
    <mergeCell ref="AN95:AN96"/>
    <mergeCell ref="AO95:AO96"/>
    <mergeCell ref="AP95:AP96"/>
    <mergeCell ref="AQ95:AQ96"/>
    <mergeCell ref="AR95:AR96"/>
    <mergeCell ref="AS97:AS98"/>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97:A98"/>
    <mergeCell ref="B97:B98"/>
    <mergeCell ref="C97:C98"/>
    <mergeCell ref="D97:D98"/>
    <mergeCell ref="AK97:AK98"/>
    <mergeCell ref="AL97:AL98"/>
    <mergeCell ref="AM97:AM98"/>
    <mergeCell ref="AN97:AN98"/>
    <mergeCell ref="AO97:AO98"/>
    <mergeCell ref="AP97:AP98"/>
    <mergeCell ref="AQ97:AQ98"/>
    <mergeCell ref="AR97:AR98"/>
    <mergeCell ref="AL105:AL106"/>
    <mergeCell ref="AM105:AM106"/>
    <mergeCell ref="AN105:AN106"/>
    <mergeCell ref="AO105:AO106"/>
    <mergeCell ref="AP101:AP102"/>
    <mergeCell ref="AQ101:AQ102"/>
    <mergeCell ref="AR101:AR102"/>
    <mergeCell ref="AP105:AP106"/>
    <mergeCell ref="AQ105:AQ106"/>
    <mergeCell ref="AR105:AR106"/>
    <mergeCell ref="AS101:AS102"/>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AS105:AS106"/>
    <mergeCell ref="A107:A108"/>
    <mergeCell ref="B107:B108"/>
    <mergeCell ref="C107:C108"/>
    <mergeCell ref="D107:D108"/>
    <mergeCell ref="AK107:AK108"/>
    <mergeCell ref="AL107:AL108"/>
    <mergeCell ref="AS107:AS108"/>
    <mergeCell ref="AM107:AM108"/>
    <mergeCell ref="AN107:AN108"/>
    <mergeCell ref="AO107:AO108"/>
    <mergeCell ref="AP107:AP108"/>
    <mergeCell ref="AQ107:AQ108"/>
    <mergeCell ref="AR107:AR108"/>
    <mergeCell ref="A105:A106"/>
    <mergeCell ref="B105:B106"/>
    <mergeCell ref="C105:C106"/>
    <mergeCell ref="D105:D106"/>
    <mergeCell ref="AK105:AK106"/>
    <mergeCell ref="AP109:AP110"/>
    <mergeCell ref="AQ109:AQ110"/>
    <mergeCell ref="AR109:AR110"/>
    <mergeCell ref="AS109:AS110"/>
    <mergeCell ref="A111:A112"/>
    <mergeCell ref="B111:B112"/>
    <mergeCell ref="C111:C112"/>
    <mergeCell ref="D111:D112"/>
    <mergeCell ref="AK111:AK112"/>
    <mergeCell ref="AL111:AL112"/>
    <mergeCell ref="AS111:AS112"/>
    <mergeCell ref="AM111:AM112"/>
    <mergeCell ref="AN111:AN112"/>
    <mergeCell ref="AO111:AO112"/>
    <mergeCell ref="AP111:AP112"/>
    <mergeCell ref="AQ111:AQ112"/>
    <mergeCell ref="AR111:AR112"/>
    <mergeCell ref="A109:A110"/>
    <mergeCell ref="B109:B110"/>
    <mergeCell ref="C109:C110"/>
    <mergeCell ref="D109:D110"/>
    <mergeCell ref="AK109:AK110"/>
    <mergeCell ref="AL109:AL110"/>
    <mergeCell ref="AM109:AM110"/>
    <mergeCell ref="AS113:AS114"/>
    <mergeCell ref="A115:A116"/>
    <mergeCell ref="B115:B116"/>
    <mergeCell ref="C115:C116"/>
    <mergeCell ref="D115:D116"/>
    <mergeCell ref="AK115:AK116"/>
    <mergeCell ref="AL115:AL116"/>
    <mergeCell ref="AS115:AS116"/>
    <mergeCell ref="AM115:AM116"/>
    <mergeCell ref="AN115:AN116"/>
    <mergeCell ref="AO115:AO116"/>
    <mergeCell ref="AP115:AP116"/>
    <mergeCell ref="AQ115:AQ116"/>
    <mergeCell ref="AR115:AR116"/>
    <mergeCell ref="A113:A114"/>
    <mergeCell ref="B113:B114"/>
    <mergeCell ref="C113:C114"/>
    <mergeCell ref="D113:D114"/>
    <mergeCell ref="AK113:AK114"/>
    <mergeCell ref="AL113:AL114"/>
    <mergeCell ref="AM113:AM114"/>
    <mergeCell ref="AN113:AN114"/>
    <mergeCell ref="AO113:AO114"/>
    <mergeCell ref="AP113:AP114"/>
    <mergeCell ref="AQ113:AQ114"/>
    <mergeCell ref="AR113:AR114"/>
    <mergeCell ref="AL121:AL122"/>
    <mergeCell ref="AM121:AM122"/>
    <mergeCell ref="AN121:AN122"/>
    <mergeCell ref="AO121:AO122"/>
    <mergeCell ref="AP117:AP118"/>
    <mergeCell ref="AQ117:AQ118"/>
    <mergeCell ref="AR117:AR118"/>
    <mergeCell ref="AP125:AP126"/>
    <mergeCell ref="AS117:AS118"/>
    <mergeCell ref="A119:A120"/>
    <mergeCell ref="B119:B120"/>
    <mergeCell ref="C119:C120"/>
    <mergeCell ref="D119:D120"/>
    <mergeCell ref="AK119:AK120"/>
    <mergeCell ref="AL119:AL120"/>
    <mergeCell ref="AS119:AS120"/>
    <mergeCell ref="AM119:AM120"/>
    <mergeCell ref="AN119:AN120"/>
    <mergeCell ref="AO119:AO120"/>
    <mergeCell ref="AP119:AP120"/>
    <mergeCell ref="AQ119:AQ120"/>
    <mergeCell ref="AR119:AR120"/>
    <mergeCell ref="A117:A118"/>
    <mergeCell ref="B117:B118"/>
    <mergeCell ref="C117:C118"/>
    <mergeCell ref="AP121:AP122"/>
    <mergeCell ref="AQ121:AQ122"/>
    <mergeCell ref="AR121:AR122"/>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121:A122"/>
    <mergeCell ref="B121:B122"/>
    <mergeCell ref="C121:C122"/>
    <mergeCell ref="D121:D122"/>
    <mergeCell ref="AK121:AK122"/>
    <mergeCell ref="AQ125:AQ126"/>
    <mergeCell ref="AR125:AR126"/>
    <mergeCell ref="AS125:AS126"/>
    <mergeCell ref="A127:A128"/>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A125:A126"/>
    <mergeCell ref="B125:B126"/>
    <mergeCell ref="C125:C126"/>
    <mergeCell ref="D125:D126"/>
    <mergeCell ref="AK125:AK126"/>
    <mergeCell ref="AL125:AL126"/>
    <mergeCell ref="AM125:AM126"/>
    <mergeCell ref="AO125:AO126"/>
    <mergeCell ref="AP129:AP130"/>
    <mergeCell ref="AQ129:AQ130"/>
    <mergeCell ref="AR129:AR130"/>
    <mergeCell ref="AS129:AS130"/>
    <mergeCell ref="A131:A132"/>
    <mergeCell ref="B131:B132"/>
    <mergeCell ref="C131:C132"/>
    <mergeCell ref="D131:D132"/>
    <mergeCell ref="AK131:AK132"/>
    <mergeCell ref="AL131:AL132"/>
    <mergeCell ref="A129:A130"/>
    <mergeCell ref="B129:B130"/>
    <mergeCell ref="C129:C130"/>
    <mergeCell ref="D129:D130"/>
    <mergeCell ref="AK129:AK130"/>
    <mergeCell ref="AL129:AL130"/>
    <mergeCell ref="AM129:AM130"/>
    <mergeCell ref="AN129:AN130"/>
    <mergeCell ref="AO129:AO130"/>
    <mergeCell ref="AP133:AP134"/>
    <mergeCell ref="AQ133:AQ134"/>
    <mergeCell ref="AR133:AR134"/>
    <mergeCell ref="AS133:AS134"/>
    <mergeCell ref="AS131:AS132"/>
    <mergeCell ref="A133:A134"/>
    <mergeCell ref="B133:B134"/>
    <mergeCell ref="C133:C134"/>
    <mergeCell ref="D133:D134"/>
    <mergeCell ref="AK133:AK134"/>
    <mergeCell ref="AL133:AL134"/>
    <mergeCell ref="AM133:AM134"/>
    <mergeCell ref="AN133:AN134"/>
    <mergeCell ref="AO133:AO134"/>
    <mergeCell ref="AM131:AM132"/>
    <mergeCell ref="AN131:AN132"/>
    <mergeCell ref="AO131:AO132"/>
    <mergeCell ref="AP131:AP132"/>
    <mergeCell ref="AQ131:AQ132"/>
    <mergeCell ref="AR131:AR132"/>
    <mergeCell ref="AS135:AS136"/>
    <mergeCell ref="A137:A138"/>
    <mergeCell ref="B137:B138"/>
    <mergeCell ref="C137:C138"/>
    <mergeCell ref="D137:D138"/>
    <mergeCell ref="AK137:AK138"/>
    <mergeCell ref="AL137:AL138"/>
    <mergeCell ref="A135:A136"/>
    <mergeCell ref="B135:B136"/>
    <mergeCell ref="C135:C136"/>
    <mergeCell ref="D135:D136"/>
    <mergeCell ref="AK135:AK136"/>
    <mergeCell ref="AL135:AL136"/>
    <mergeCell ref="AM135:AM136"/>
    <mergeCell ref="AN135:AN136"/>
    <mergeCell ref="AO135:AO136"/>
    <mergeCell ref="AS137:AS138"/>
    <mergeCell ref="AM137:AM138"/>
    <mergeCell ref="AN137:AN138"/>
    <mergeCell ref="AO137:AO138"/>
    <mergeCell ref="AP137:AP138"/>
    <mergeCell ref="D139:D140"/>
    <mergeCell ref="AK139:AK140"/>
    <mergeCell ref="AL139:AL140"/>
    <mergeCell ref="AM139:AM140"/>
    <mergeCell ref="AN139:AN140"/>
    <mergeCell ref="AO139:AO140"/>
    <mergeCell ref="AP135:AP136"/>
    <mergeCell ref="AQ135:AQ136"/>
    <mergeCell ref="AR135:AR136"/>
    <mergeCell ref="AN143:AN144"/>
    <mergeCell ref="AO143:AO144"/>
    <mergeCell ref="AQ137:AQ138"/>
    <mergeCell ref="AR137:AR138"/>
    <mergeCell ref="AP139:AP140"/>
    <mergeCell ref="AQ139:AQ140"/>
    <mergeCell ref="AR139:AR140"/>
    <mergeCell ref="AS139:AS140"/>
    <mergeCell ref="A141:A142"/>
    <mergeCell ref="B141:B142"/>
    <mergeCell ref="C141:C142"/>
    <mergeCell ref="D141:D142"/>
    <mergeCell ref="AK141:AK142"/>
    <mergeCell ref="AL141:AL142"/>
    <mergeCell ref="AS141:AS142"/>
    <mergeCell ref="AM141:AM142"/>
    <mergeCell ref="AN141:AN142"/>
    <mergeCell ref="AO141:AO142"/>
    <mergeCell ref="AP141:AP142"/>
    <mergeCell ref="AQ141:AQ142"/>
    <mergeCell ref="AR141:AR142"/>
    <mergeCell ref="A139:A140"/>
    <mergeCell ref="B139:B140"/>
    <mergeCell ref="C139:C140"/>
    <mergeCell ref="AP143:AP144"/>
    <mergeCell ref="AQ143:AQ144"/>
    <mergeCell ref="AR143:AR144"/>
    <mergeCell ref="AS143:AS144"/>
    <mergeCell ref="A145:A146"/>
    <mergeCell ref="B145:B146"/>
    <mergeCell ref="C145:C146"/>
    <mergeCell ref="D145:D146"/>
    <mergeCell ref="AK145:AK146"/>
    <mergeCell ref="AL145:AL146"/>
    <mergeCell ref="AS145:AS146"/>
    <mergeCell ref="AM145:AM146"/>
    <mergeCell ref="AN145:AN146"/>
    <mergeCell ref="AO145:AO146"/>
    <mergeCell ref="AP145:AP146"/>
    <mergeCell ref="AQ145:AQ146"/>
    <mergeCell ref="AR145:AR146"/>
    <mergeCell ref="A143:A144"/>
    <mergeCell ref="B143:B144"/>
    <mergeCell ref="C143:C144"/>
    <mergeCell ref="D143:D144"/>
    <mergeCell ref="AK143:AK144"/>
    <mergeCell ref="AL143:AL144"/>
    <mergeCell ref="AM143:AM144"/>
    <mergeCell ref="AQ167:AQ168"/>
    <mergeCell ref="AR167:AR168"/>
    <mergeCell ref="AP165:AP166"/>
    <mergeCell ref="AQ165:AQ166"/>
    <mergeCell ref="AR165:AR166"/>
    <mergeCell ref="AS165:AS166"/>
    <mergeCell ref="A167:A168"/>
    <mergeCell ref="B167:B168"/>
    <mergeCell ref="C167:C168"/>
    <mergeCell ref="D167:D168"/>
    <mergeCell ref="AK167:AK168"/>
    <mergeCell ref="AL167:AL168"/>
    <mergeCell ref="A165:A166"/>
    <mergeCell ref="B165:B166"/>
    <mergeCell ref="C165:C166"/>
    <mergeCell ref="D165:D166"/>
    <mergeCell ref="AK165:AK166"/>
    <mergeCell ref="AL165:AL166"/>
    <mergeCell ref="AM165:AM166"/>
    <mergeCell ref="AN165:AN166"/>
    <mergeCell ref="AO165:AO166"/>
    <mergeCell ref="AP169:AP170"/>
    <mergeCell ref="AQ169:AQ170"/>
    <mergeCell ref="AR169:AR170"/>
    <mergeCell ref="AS169:AS170"/>
    <mergeCell ref="AS167:AS168"/>
    <mergeCell ref="A169:A170"/>
    <mergeCell ref="B169:B170"/>
    <mergeCell ref="C169:C170"/>
    <mergeCell ref="D169:D170"/>
    <mergeCell ref="AK169:AK170"/>
    <mergeCell ref="AL169:AL170"/>
    <mergeCell ref="AM169:AM170"/>
    <mergeCell ref="AN169:AN170"/>
    <mergeCell ref="AO169:AO170"/>
    <mergeCell ref="AM167:AM168"/>
    <mergeCell ref="AN167:AN168"/>
    <mergeCell ref="AO167:AO168"/>
    <mergeCell ref="AP167:AP168"/>
    <mergeCell ref="AR56:AR57"/>
    <mergeCell ref="AS56:AS57"/>
    <mergeCell ref="A56:A57"/>
    <mergeCell ref="B56:B57"/>
    <mergeCell ref="C56:C57"/>
    <mergeCell ref="D56:D57"/>
    <mergeCell ref="AK56:AK57"/>
    <mergeCell ref="AL56:AL57"/>
    <mergeCell ref="AM56:AM57"/>
    <mergeCell ref="AN56:AN57"/>
    <mergeCell ref="AO56:AO57"/>
    <mergeCell ref="AO54:AO55"/>
    <mergeCell ref="AP54:AP55"/>
    <mergeCell ref="AQ54:AQ55"/>
    <mergeCell ref="AR54:AR55"/>
    <mergeCell ref="AM52:AM53"/>
    <mergeCell ref="AN52:AN53"/>
  </mergeCells>
  <conditionalFormatting sqref="F5:AJ6 F91:AJ170 F8:AJ11">
    <cfRule type="expression" dxfId="29" priority="24" stopIfTrue="1">
      <formula>IF(WEEKDAY(F$5)=1,TRUE,FALSE)</formula>
    </cfRule>
  </conditionalFormatting>
  <conditionalFormatting sqref="F43:AJ44 F46:AJ61">
    <cfRule type="expression" dxfId="28" priority="23" stopIfTrue="1">
      <formula>IF(WEEKDAY(F$5)=1,TRUE,FALSE)</formula>
    </cfRule>
  </conditionalFormatting>
  <conditionalFormatting sqref="F88:AJ89">
    <cfRule type="expression" dxfId="27" priority="22" stopIfTrue="1">
      <formula>IF(WEEKDAY(F$5)=1,TRUE,FALSE)</formula>
    </cfRule>
  </conditionalFormatting>
  <conditionalFormatting sqref="F91:AJ170">
    <cfRule type="expression" dxfId="26" priority="21" stopIfTrue="1">
      <formula>IF(WEEKDAY(F$5)=1,TRUE,FALSE)</formula>
    </cfRule>
  </conditionalFormatting>
  <conditionalFormatting sqref="F46:AJ61">
    <cfRule type="expression" dxfId="25" priority="20" stopIfTrue="1">
      <formula>IF(WEEKDAY(F$5)=1,TRUE,FALSE)</formula>
    </cfRule>
  </conditionalFormatting>
  <conditionalFormatting sqref="F137:AJ170">
    <cfRule type="expression" dxfId="24" priority="19" stopIfTrue="1">
      <formula>IF(WEEKDAY(F$5)=1,TRUE,FALSE)</formula>
    </cfRule>
  </conditionalFormatting>
  <conditionalFormatting sqref="F8:AJ11">
    <cfRule type="expression" dxfId="23" priority="18" stopIfTrue="1">
      <formula>IF(WEEKDAY(F$5)=1,TRUE,FALSE)</formula>
    </cfRule>
  </conditionalFormatting>
  <conditionalFormatting sqref="F46:AJ61">
    <cfRule type="expression" dxfId="22" priority="17" stopIfTrue="1">
      <formula>IF(WEEKDAY(F$5)=1,TRUE,FALSE)</formula>
    </cfRule>
  </conditionalFormatting>
  <conditionalFormatting sqref="F91:AJ170">
    <cfRule type="expression" dxfId="21" priority="16" stopIfTrue="1">
      <formula>IF(WEEKDAY(F$5)=1,TRUE,FALSE)</formula>
    </cfRule>
  </conditionalFormatting>
  <conditionalFormatting sqref="F135:AJ170">
    <cfRule type="expression" dxfId="20" priority="15" stopIfTrue="1">
      <formula>IF(WEEKDAY(F$5)=1,TRUE,FALSE)</formula>
    </cfRule>
  </conditionalFormatting>
  <conditionalFormatting sqref="F8:AJ11">
    <cfRule type="expression" dxfId="19" priority="14" stopIfTrue="1">
      <formula>IF(WEEKDAY(F$5)=1,TRUE,FALSE)</formula>
    </cfRule>
  </conditionalFormatting>
  <conditionalFormatting sqref="F46:AJ61">
    <cfRule type="expression" dxfId="18" priority="13" stopIfTrue="1">
      <formula>IF(WEEKDAY(F$5)=1,TRUE,FALSE)</formula>
    </cfRule>
  </conditionalFormatting>
  <conditionalFormatting sqref="F91:AJ170">
    <cfRule type="expression" dxfId="17" priority="12" stopIfTrue="1">
      <formula>IF(WEEKDAY(F$5)=1,TRUE,FALSE)</formula>
    </cfRule>
  </conditionalFormatting>
  <conditionalFormatting sqref="F135:AJ170">
    <cfRule type="expression" dxfId="16" priority="11" stopIfTrue="1">
      <formula>IF(WEEKDAY(F$5)=1,TRUE,FALSE)</formula>
    </cfRule>
  </conditionalFormatting>
  <conditionalFormatting sqref="F46:AJ61">
    <cfRule type="expression" dxfId="15" priority="10" stopIfTrue="1">
      <formula>IF(WEEKDAY(F$5)=1,TRUE,FALSE)</formula>
    </cfRule>
  </conditionalFormatting>
  <conditionalFormatting sqref="F46:AJ61">
    <cfRule type="expression" dxfId="14" priority="9" stopIfTrue="1">
      <formula>IF(WEEKDAY(F$5)=1,TRUE,FALSE)</formula>
    </cfRule>
  </conditionalFormatting>
  <conditionalFormatting sqref="F46:AJ61">
    <cfRule type="expression" dxfId="13" priority="8" stopIfTrue="1">
      <formula>IF(WEEKDAY(F$5)=1,TRUE,FALSE)</formula>
    </cfRule>
  </conditionalFormatting>
  <conditionalFormatting sqref="F91:AJ170">
    <cfRule type="expression" dxfId="12" priority="7" stopIfTrue="1">
      <formula>IF(WEEKDAY(F$5)=1,TRUE,FALSE)</formula>
    </cfRule>
  </conditionalFormatting>
  <conditionalFormatting sqref="F91:AJ170">
    <cfRule type="expression" dxfId="11" priority="6" stopIfTrue="1">
      <formula>IF(WEEKDAY(F$5)=1,TRUE,FALSE)</formula>
    </cfRule>
  </conditionalFormatting>
  <conditionalFormatting sqref="F91:AJ170">
    <cfRule type="expression" dxfId="10" priority="5" stopIfTrue="1">
      <formula>IF(WEEKDAY(F$5)=1,TRUE,FALSE)</formula>
    </cfRule>
  </conditionalFormatting>
  <conditionalFormatting sqref="F91:AJ170">
    <cfRule type="expression" dxfId="9" priority="4" stopIfTrue="1">
      <formula>IF(WEEKDAY(F$5)=1,TRUE,FALSE)</formula>
    </cfRule>
  </conditionalFormatting>
  <conditionalFormatting sqref="F91:AJ170">
    <cfRule type="expression" dxfId="8" priority="3" stopIfTrue="1">
      <formula>IF(WEEKDAY(F$5)=1,TRUE,FALSE)</formula>
    </cfRule>
  </conditionalFormatting>
  <conditionalFormatting sqref="F91:AJ170">
    <cfRule type="expression" dxfId="7" priority="2" stopIfTrue="1">
      <formula>IF(WEEKDAY(F$5)=1,TRUE,FALSE)</formula>
    </cfRule>
  </conditionalFormatting>
  <conditionalFormatting sqref="F91:AJ170">
    <cfRule type="expression" dxfId="6"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17.xml><?xml version="1.0" encoding="utf-8"?>
<worksheet xmlns="http://schemas.openxmlformats.org/spreadsheetml/2006/main" xmlns:r="http://schemas.openxmlformats.org/officeDocument/2006/relationships">
  <sheetPr>
    <tabColor theme="3" tint="-0.249977111117893"/>
  </sheetPr>
  <dimension ref="A1:AE292"/>
  <sheetViews>
    <sheetView tabSelected="1" zoomScaleNormal="70" workbookViewId="0">
      <pane xSplit="3" ySplit="9" topLeftCell="I10" activePane="bottomRight" state="frozen"/>
      <selection activeCell="F139" sqref="F139:AJ156"/>
      <selection pane="topRight" activeCell="F139" sqref="F139:AJ156"/>
      <selection pane="bottomLeft" activeCell="F139" sqref="F139:AJ156"/>
      <selection pane="bottomRight" activeCell="A12" sqref="A12:XFD14"/>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16"/>
      <c r="C1" s="316"/>
      <c r="D1" s="435" t="str">
        <f>"BẢNG THANH TOÁN LƯƠNG THÁNG"&amp;" "&amp;TEXT($E$4,"mm")&amp;" / "&amp;TEXT($E$4,"yyyy")</f>
        <v>BẢNG THANH TOÁN LƯƠNG THÁNG 08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16"/>
      <c r="C2" s="316"/>
      <c r="D2" s="316"/>
      <c r="E2" s="94"/>
      <c r="F2" s="316"/>
      <c r="G2" s="316"/>
      <c r="H2" s="316"/>
      <c r="I2" s="316"/>
      <c r="J2" s="95"/>
      <c r="K2" s="316"/>
      <c r="L2" s="316"/>
      <c r="M2" s="316"/>
      <c r="N2" s="316"/>
      <c r="O2" s="316"/>
      <c r="P2" s="316"/>
      <c r="Q2" s="316"/>
      <c r="R2" s="316"/>
      <c r="S2" s="316"/>
      <c r="T2" s="69"/>
      <c r="U2" s="93">
        <v>26</v>
      </c>
      <c r="V2" s="130">
        <v>31</v>
      </c>
      <c r="W2" s="96"/>
      <c r="X2" s="96"/>
      <c r="Y2" s="5"/>
      <c r="Z2" s="5"/>
    </row>
    <row r="3" spans="1:31" s="4" customFormat="1" ht="15" customHeight="1">
      <c r="A3" s="161" t="s">
        <v>65</v>
      </c>
      <c r="B3" s="316"/>
      <c r="C3" s="316"/>
      <c r="D3" s="316"/>
      <c r="E3" s="94"/>
      <c r="F3" s="316"/>
      <c r="G3" s="316"/>
      <c r="H3" s="316"/>
      <c r="I3" s="316"/>
      <c r="J3" s="95"/>
      <c r="K3" s="316"/>
      <c r="L3" s="316"/>
      <c r="M3" s="316"/>
      <c r="N3" s="316"/>
      <c r="O3" s="316"/>
      <c r="P3" s="316"/>
      <c r="Q3" s="316"/>
      <c r="R3" s="316"/>
      <c r="S3" s="316"/>
      <c r="T3" s="69"/>
      <c r="U3" s="153"/>
      <c r="V3" s="154"/>
      <c r="W3" s="96"/>
      <c r="X3" s="96"/>
      <c r="Y3" s="5"/>
      <c r="Z3" s="5"/>
    </row>
    <row r="4" spans="1:31" s="4" customFormat="1" ht="15" customHeight="1">
      <c r="A4" s="161" t="str">
        <f>TH!A3</f>
        <v>MST: 1100878093</v>
      </c>
      <c r="B4" s="316"/>
      <c r="C4" s="316"/>
      <c r="D4" s="316"/>
      <c r="E4" s="327">
        <f>'CC - 08'!$E$4</f>
        <v>42217</v>
      </c>
      <c r="F4" s="316"/>
      <c r="G4" s="316"/>
      <c r="H4" s="316"/>
      <c r="I4" s="316"/>
      <c r="J4" s="95"/>
      <c r="K4" s="316"/>
      <c r="L4" s="92"/>
      <c r="M4" s="316"/>
      <c r="N4" s="316"/>
      <c r="O4" s="316"/>
      <c r="P4" s="316"/>
      <c r="Q4" s="14"/>
      <c r="R4" s="316"/>
      <c r="S4" s="316"/>
      <c r="T4" s="316"/>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313" t="s">
        <v>41</v>
      </c>
      <c r="G8" s="312" t="s">
        <v>19</v>
      </c>
      <c r="H8" s="313" t="s">
        <v>18</v>
      </c>
      <c r="I8" s="31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1" si="0">VLOOKUP(B10,DS,2,0)</f>
        <v>Mai Út Hiền</v>
      </c>
      <c r="D10" s="135" t="str">
        <f t="shared" ref="D10:D11" si="1">VLOOKUP(B10,DS,3,0)</f>
        <v>Cơ Điện</v>
      </c>
      <c r="E10" s="103">
        <f t="shared" ref="E10:E11" si="2">VLOOKUP(B10,DS,4,0)</f>
        <v>4336000</v>
      </c>
      <c r="F10" s="108">
        <f>VLOOKUP(B10,'CC - 08'!$B$8:$AS$11,36,0)</f>
        <v>26</v>
      </c>
      <c r="G10" s="243">
        <f t="shared" ref="G10:G11" si="3">ROUND(E10/$U$2*F10,0)</f>
        <v>4336000</v>
      </c>
      <c r="H10" s="108">
        <f>(VLOOKUP(B10,'CC - 08'!$B$8:$AS$11,37,0)+VLOOKUP(B10,'CC - 08'!$B$8:$AS$11,38,0))</f>
        <v>0</v>
      </c>
      <c r="I10" s="243">
        <f t="shared" ref="I10:I11" si="4">ROUND(E10/$U$2*H10,0)</f>
        <v>0</v>
      </c>
      <c r="J10" s="109">
        <f t="shared" ref="J10:J11" si="5">F10+H10</f>
        <v>26</v>
      </c>
      <c r="K10" s="47">
        <f>G10+I10</f>
        <v>4336000</v>
      </c>
      <c r="L10" s="103">
        <f t="shared" ref="L10:L11" si="6">+F10*15000</f>
        <v>390000</v>
      </c>
      <c r="M10" s="49">
        <f t="shared" ref="M10:M11" si="7">K10+L10</f>
        <v>4726000</v>
      </c>
      <c r="N10" s="48">
        <f>IF(VLOOKUP(B10,DS,16,0)="x",E10*$N$5,0)</f>
        <v>346880</v>
      </c>
      <c r="O10" s="48">
        <f>IF(VLOOKUP(B10,DS,16,0)="x",E10*$O$5,0)</f>
        <v>65040</v>
      </c>
      <c r="P10" s="48">
        <f>IF(VLOOKUP(B10,DS,16,0)="x",E10*$P$5,0)</f>
        <v>43360</v>
      </c>
      <c r="Q10" s="47">
        <f t="shared" ref="Q10:Q11" si="8">M10-SUM(N10:P10)</f>
        <v>4270720</v>
      </c>
      <c r="R10" s="47">
        <f t="shared" ref="R10:R11" si="9">VLOOKUP(B10,DS,23,0)</f>
        <v>0</v>
      </c>
      <c r="S10" s="55">
        <f t="shared" ref="S10:S11" si="10">Q10-R10</f>
        <v>4270720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si="1"/>
        <v>KCS</v>
      </c>
      <c r="E11" s="103">
        <f t="shared" si="2"/>
        <v>4056000</v>
      </c>
      <c r="F11" s="108">
        <f>VLOOKUP(B11,'CC - 08'!$B$8:$AS$11,36,0)</f>
        <v>26</v>
      </c>
      <c r="G11" s="243">
        <f t="shared" si="3"/>
        <v>4056000</v>
      </c>
      <c r="H11" s="108">
        <f>(VLOOKUP(B11,'CC - 08'!$B$8:$AS$11,37,0)+VLOOKUP(B11,'CC - 08'!$B$8:$AS$11,38,0))</f>
        <v>0</v>
      </c>
      <c r="I11" s="243">
        <f t="shared" si="4"/>
        <v>0</v>
      </c>
      <c r="J11" s="109">
        <f t="shared" si="5"/>
        <v>26</v>
      </c>
      <c r="K11" s="47">
        <f t="shared" ref="K11" si="11">G11+I11</f>
        <v>4056000</v>
      </c>
      <c r="L11" s="103">
        <f t="shared" si="6"/>
        <v>390000</v>
      </c>
      <c r="M11" s="49">
        <f t="shared" si="7"/>
        <v>4446000</v>
      </c>
      <c r="N11" s="48">
        <f>IF(VLOOKUP(B11,DS,16,0)="x",E11*$N$5,0)</f>
        <v>324480</v>
      </c>
      <c r="O11" s="48">
        <f>IF(VLOOKUP(B11,DS,16,0)="x",E11*$O$5,0)</f>
        <v>60840</v>
      </c>
      <c r="P11" s="48">
        <f>IF(VLOOKUP(B11,DS,16,0)="x",E11*$P$5,0)</f>
        <v>40560</v>
      </c>
      <c r="Q11" s="47">
        <f t="shared" si="8"/>
        <v>4020120</v>
      </c>
      <c r="R11" s="47">
        <f t="shared" si="9"/>
        <v>0</v>
      </c>
      <c r="S11" s="55">
        <f t="shared" si="10"/>
        <v>4020120</v>
      </c>
      <c r="T11" s="47"/>
      <c r="U11" s="123"/>
      <c r="V11" s="45"/>
      <c r="W11" s="34"/>
      <c r="X11" s="5"/>
      <c r="Y11" s="5"/>
      <c r="Z11" s="5"/>
      <c r="AA11" s="4"/>
      <c r="AB11" s="4"/>
      <c r="AC11" s="4"/>
      <c r="AD11" s="4"/>
      <c r="AE11" s="4"/>
    </row>
    <row r="12" spans="1:31" s="44" customFormat="1" ht="22.5" customHeight="1">
      <c r="A12" s="50"/>
      <c r="B12" s="50"/>
      <c r="C12" s="51"/>
      <c r="D12" s="3"/>
      <c r="E12" s="52"/>
      <c r="F12" s="52"/>
      <c r="G12" s="52"/>
      <c r="H12" s="52"/>
      <c r="I12" s="52"/>
      <c r="J12" s="53"/>
      <c r="K12" s="52"/>
      <c r="L12" s="52"/>
      <c r="M12" s="54"/>
      <c r="N12" s="48"/>
      <c r="O12" s="48"/>
      <c r="P12" s="48"/>
      <c r="Q12" s="52"/>
      <c r="R12" s="52"/>
      <c r="S12" s="52"/>
      <c r="T12" s="47"/>
      <c r="U12" s="123"/>
      <c r="V12" s="45"/>
      <c r="W12" s="45"/>
      <c r="X12" s="45"/>
      <c r="Y12" s="45"/>
      <c r="Z12" s="45"/>
    </row>
    <row r="13" spans="1:31" s="40" customFormat="1" ht="21" customHeight="1">
      <c r="A13" s="440" t="s">
        <v>26</v>
      </c>
      <c r="B13" s="440"/>
      <c r="C13" s="440"/>
      <c r="D13" s="440"/>
      <c r="E13" s="162">
        <f>SUM(E10:E12)</f>
        <v>8392000</v>
      </c>
      <c r="F13" s="162"/>
      <c r="G13" s="162">
        <f>SUM(G10:G12)</f>
        <v>8392000</v>
      </c>
      <c r="H13" s="162"/>
      <c r="I13" s="162">
        <f>SUM(I10:I12)</f>
        <v>0</v>
      </c>
      <c r="J13" s="32"/>
      <c r="K13" s="32">
        <f>SUM(K10:K12)</f>
        <v>8392000</v>
      </c>
      <c r="L13" s="32">
        <f>SUM(L10:L12)</f>
        <v>780000</v>
      </c>
      <c r="M13" s="32">
        <f>SUM(M10:M12)</f>
        <v>9172000</v>
      </c>
      <c r="N13" s="32">
        <f>SUM(N10:N12)</f>
        <v>671360</v>
      </c>
      <c r="O13" s="32">
        <f>SUM(O10:O12)</f>
        <v>125880</v>
      </c>
      <c r="P13" s="32">
        <f>SUM(P10:P12)</f>
        <v>83920</v>
      </c>
      <c r="Q13" s="32">
        <f>SUM(Q10:Q12)</f>
        <v>8290840</v>
      </c>
      <c r="R13" s="32">
        <f>SUM(R10:R12)</f>
        <v>0</v>
      </c>
      <c r="S13" s="32">
        <f>SUM(S10:S12)</f>
        <v>8290840</v>
      </c>
      <c r="T13" s="32"/>
      <c r="U13" s="123"/>
      <c r="V13" s="41"/>
      <c r="W13" s="41"/>
      <c r="X13" s="41"/>
      <c r="Y13" s="41"/>
      <c r="Z13" s="41"/>
    </row>
    <row r="14" spans="1:31" ht="11.25" customHeight="1">
      <c r="A14" s="10"/>
      <c r="B14" s="10"/>
      <c r="C14" s="11"/>
      <c r="D14" s="136"/>
      <c r="E14" s="110"/>
      <c r="F14" s="11"/>
      <c r="G14" s="11"/>
      <c r="H14" s="11"/>
      <c r="I14" s="11"/>
      <c r="K14" s="11"/>
      <c r="L14" s="11"/>
      <c r="M14" s="121"/>
      <c r="N14" s="11"/>
      <c r="O14" s="11"/>
      <c r="P14" s="11"/>
      <c r="Q14" s="11"/>
      <c r="R14" s="11"/>
      <c r="S14" s="11"/>
      <c r="T14" s="11"/>
      <c r="U14" s="123"/>
    </row>
    <row r="15" spans="1:31" s="44" customFormat="1" ht="11.25" customHeight="1">
      <c r="A15" s="91"/>
      <c r="B15" s="91"/>
      <c r="C15" s="91"/>
      <c r="D15" s="155"/>
      <c r="E15" s="156"/>
      <c r="F15" s="91"/>
      <c r="G15" s="91"/>
      <c r="H15" s="91"/>
      <c r="I15" s="91"/>
      <c r="J15" s="157"/>
      <c r="K15" s="156"/>
      <c r="L15" s="91"/>
      <c r="M15" s="91"/>
      <c r="N15" s="91"/>
      <c r="O15" s="91"/>
      <c r="P15" s="91"/>
      <c r="Q15" s="91"/>
      <c r="R15" s="91"/>
      <c r="S15" s="127" t="str">
        <f>"Long An, ngày  "&amp;$V$2&amp;"   tháng   "&amp;TEXT($E$4,"mm")&amp;"   năm "&amp;TEXT($E$4,"yyyy")</f>
        <v>Long An, ngày  31   tháng   08   năm 2015</v>
      </c>
      <c r="T15" s="91"/>
      <c r="U15" s="158"/>
      <c r="V15" s="45"/>
      <c r="W15" s="45"/>
      <c r="X15" s="45"/>
      <c r="Y15" s="45"/>
      <c r="Z15" s="45"/>
    </row>
    <row r="16" spans="1:31" s="44" customFormat="1" ht="12.75">
      <c r="A16" s="35"/>
      <c r="B16" s="35"/>
      <c r="C16" s="35" t="s">
        <v>63</v>
      </c>
      <c r="D16" s="159"/>
      <c r="E16" s="92"/>
      <c r="F16" s="158"/>
      <c r="G16" s="92"/>
      <c r="H16" s="92"/>
      <c r="I16" s="92"/>
      <c r="J16" s="160"/>
      <c r="K16" s="45"/>
      <c r="L16" s="35"/>
      <c r="M16" s="288"/>
      <c r="N16" s="26"/>
      <c r="O16" s="26"/>
      <c r="P16" s="26"/>
      <c r="Q16" s="26"/>
      <c r="S16" s="26" t="s">
        <v>23</v>
      </c>
      <c r="T16" s="158"/>
      <c r="U16" s="158"/>
      <c r="V16" s="45"/>
      <c r="W16" s="45"/>
      <c r="X16" s="45"/>
      <c r="Y16" s="45"/>
      <c r="Z16" s="45"/>
    </row>
    <row r="17" spans="1:31" ht="12">
      <c r="A17" s="10"/>
      <c r="B17" s="10"/>
      <c r="C17" s="20"/>
      <c r="E17" s="17"/>
      <c r="F17" s="16"/>
      <c r="G17" s="17"/>
      <c r="H17" s="17"/>
      <c r="I17" s="17"/>
      <c r="K17" s="8"/>
      <c r="L17" s="20"/>
      <c r="M17" s="6"/>
      <c r="N17" s="15"/>
      <c r="O17" s="15"/>
      <c r="P17" s="15"/>
      <c r="Q17" s="15"/>
      <c r="S17" s="15"/>
      <c r="T17" s="16"/>
      <c r="U17" s="123"/>
    </row>
    <row r="18" spans="1:31" ht="12">
      <c r="C18" s="20"/>
      <c r="L18" s="20"/>
      <c r="M18" s="6"/>
      <c r="T18" s="20"/>
      <c r="U18" s="123"/>
    </row>
    <row r="19" spans="1:31" ht="12">
      <c r="A19" s="10"/>
      <c r="B19" s="10"/>
      <c r="C19" s="20"/>
      <c r="E19" s="39"/>
      <c r="F19" s="38"/>
      <c r="G19" s="39"/>
      <c r="H19" s="39"/>
      <c r="I19" s="39"/>
      <c r="J19" s="104"/>
      <c r="K19" s="10"/>
      <c r="L19" s="20"/>
      <c r="M19" s="10"/>
      <c r="N19" s="111"/>
      <c r="O19" s="10"/>
      <c r="P19" s="10"/>
      <c r="Q19" s="10"/>
      <c r="R19" s="10"/>
      <c r="S19" s="10"/>
      <c r="T19" s="38"/>
      <c r="U19" s="123"/>
    </row>
    <row r="20" spans="1:31" ht="12">
      <c r="A20" s="10"/>
      <c r="B20" s="10"/>
      <c r="C20" s="20"/>
      <c r="K20" s="8"/>
      <c r="L20" s="20"/>
      <c r="M20" s="6"/>
      <c r="T20" s="20"/>
      <c r="U20" s="123"/>
    </row>
    <row r="21" spans="1:31" ht="12">
      <c r="A21" s="106"/>
      <c r="B21" s="18"/>
      <c r="C21" s="12"/>
      <c r="E21" s="14"/>
      <c r="F21" s="13"/>
      <c r="G21" s="14"/>
      <c r="H21" s="14"/>
      <c r="I21" s="14"/>
      <c r="J21" s="107"/>
      <c r="K21" s="9"/>
      <c r="L21" s="12"/>
      <c r="M21" s="9"/>
      <c r="N21" s="13"/>
      <c r="O21" s="9"/>
      <c r="P21" s="9"/>
      <c r="Q21" s="12"/>
      <c r="R21" s="9"/>
      <c r="S21" s="13"/>
      <c r="T21" s="13"/>
      <c r="U21" s="123"/>
    </row>
    <row r="22" spans="1:31" ht="12">
      <c r="A22" s="10"/>
      <c r="B22" s="10"/>
      <c r="K22" s="8"/>
      <c r="L22" s="8"/>
      <c r="M22" s="6"/>
      <c r="U22" s="123"/>
    </row>
    <row r="23" spans="1:31" ht="12">
      <c r="A23" s="10"/>
      <c r="B23" s="10"/>
      <c r="K23" s="8"/>
      <c r="L23" s="8"/>
      <c r="M23" s="6"/>
      <c r="U23" s="123"/>
    </row>
    <row r="24" spans="1:31" ht="12">
      <c r="A24" s="10"/>
      <c r="B24" s="10"/>
      <c r="K24" s="7"/>
      <c r="L24" s="7"/>
      <c r="M24" s="6"/>
      <c r="U24" s="123"/>
    </row>
    <row r="25" spans="1:31" ht="12">
      <c r="M25" s="6"/>
      <c r="U25" s="123"/>
    </row>
    <row r="26" spans="1:31" ht="12">
      <c r="M26" s="6"/>
      <c r="U26" s="123"/>
    </row>
    <row r="27" spans="1:31" ht="12">
      <c r="M27" s="6"/>
      <c r="U27" s="123"/>
    </row>
    <row r="28" spans="1:31" ht="12">
      <c r="M28" s="6"/>
      <c r="U28" s="123"/>
    </row>
    <row r="29" spans="1:31" ht="12">
      <c r="M29" s="6"/>
      <c r="U29" s="123"/>
    </row>
    <row r="30" spans="1:31" ht="12">
      <c r="M30" s="6"/>
      <c r="U30" s="123"/>
    </row>
    <row r="31" spans="1:31" s="8" customFormat="1" ht="12">
      <c r="A31" s="6"/>
      <c r="B31" s="6"/>
      <c r="C31" s="6"/>
      <c r="D31" s="20"/>
      <c r="E31" s="21"/>
      <c r="F31" s="20"/>
      <c r="G31" s="21"/>
      <c r="H31" s="21"/>
      <c r="I31" s="21"/>
      <c r="J31" s="105"/>
      <c r="K31" s="6"/>
      <c r="L31" s="6"/>
      <c r="M31" s="6"/>
      <c r="N31" s="6"/>
      <c r="O31" s="6"/>
      <c r="P31" s="6"/>
      <c r="Q31" s="6"/>
      <c r="R31" s="6"/>
      <c r="S31" s="6"/>
      <c r="U31" s="123"/>
      <c r="AA31" s="6"/>
      <c r="AB31" s="6"/>
      <c r="AC31" s="6"/>
      <c r="AD31" s="6"/>
      <c r="AE31" s="6"/>
    </row>
    <row r="32" spans="1:31" s="8" customFormat="1" ht="12">
      <c r="A32" s="6"/>
      <c r="B32" s="6"/>
      <c r="C32" s="6"/>
      <c r="D32" s="20"/>
      <c r="E32" s="21"/>
      <c r="F32" s="20"/>
      <c r="G32" s="21"/>
      <c r="H32" s="21"/>
      <c r="I32" s="21"/>
      <c r="J32" s="105"/>
      <c r="K32" s="6"/>
      <c r="L32" s="6"/>
      <c r="M32" s="6"/>
      <c r="N32" s="6"/>
      <c r="O32" s="6"/>
      <c r="P32" s="6"/>
      <c r="Q32" s="6"/>
      <c r="R32" s="6"/>
      <c r="S32" s="6"/>
      <c r="U32" s="123"/>
      <c r="AA32" s="6"/>
      <c r="AB32" s="6"/>
      <c r="AC32" s="6"/>
      <c r="AD32" s="6"/>
      <c r="AE32" s="6"/>
    </row>
    <row r="33" spans="1:31" s="8" customFormat="1" ht="12">
      <c r="A33" s="6"/>
      <c r="B33" s="6"/>
      <c r="C33" s="6"/>
      <c r="D33" s="20"/>
      <c r="E33" s="21"/>
      <c r="F33" s="20"/>
      <c r="G33" s="21"/>
      <c r="H33" s="21"/>
      <c r="I33" s="21"/>
      <c r="J33" s="105"/>
      <c r="K33" s="6"/>
      <c r="L33" s="6"/>
      <c r="M33" s="6"/>
      <c r="N33" s="6"/>
      <c r="O33" s="6"/>
      <c r="P33" s="6"/>
      <c r="Q33" s="6"/>
      <c r="R33" s="6"/>
      <c r="S33" s="6"/>
      <c r="U33" s="123"/>
      <c r="AA33" s="6"/>
      <c r="AB33" s="6"/>
      <c r="AC33" s="6"/>
      <c r="AD33" s="6"/>
      <c r="AE33" s="6"/>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ht="12">
      <c r="M47" s="6"/>
      <c r="U47" s="123"/>
    </row>
    <row r="48" spans="1:31" ht="12">
      <c r="M48" s="6"/>
      <c r="U48" s="123"/>
    </row>
    <row r="49" spans="1:31" ht="12">
      <c r="M49" s="6"/>
      <c r="U49" s="123"/>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s="197" customFormat="1" ht="29.25" customHeight="1">
      <c r="A56" s="161" t="str">
        <f>$A$1</f>
        <v>Công ty TNHH Hải sản An Lạc</v>
      </c>
      <c r="B56" s="317"/>
      <c r="C56" s="317"/>
      <c r="D56" s="441" t="str">
        <f>D1</f>
        <v>BẢNG THANH TOÁN LƯƠNG THÁNG 08 / 2015</v>
      </c>
      <c r="E56" s="441"/>
      <c r="F56" s="441"/>
      <c r="G56" s="441"/>
      <c r="H56" s="441"/>
      <c r="I56" s="441"/>
      <c r="J56" s="441"/>
      <c r="K56" s="441"/>
      <c r="L56" s="441"/>
      <c r="M56" s="441"/>
      <c r="N56" s="441"/>
      <c r="O56" s="441"/>
      <c r="P56" s="441"/>
      <c r="Q56" s="442"/>
      <c r="R56" s="443" t="s">
        <v>125</v>
      </c>
      <c r="S56" s="444"/>
      <c r="T56" s="445"/>
      <c r="U56" s="123"/>
      <c r="V56" s="8"/>
      <c r="W56" s="220"/>
      <c r="X56" s="220"/>
      <c r="Y56" s="221"/>
      <c r="Z56" s="221"/>
    </row>
    <row r="57" spans="1:31" s="197" customFormat="1" ht="15" customHeight="1">
      <c r="A57" s="161" t="str">
        <f>$A$2</f>
        <v>Địa chỉ: Lô A14, đường 4A, KCN Hải Sơn, Đức Hòa, Long An</v>
      </c>
      <c r="B57" s="317"/>
      <c r="C57" s="317"/>
      <c r="D57" s="317"/>
      <c r="E57" s="222"/>
      <c r="F57" s="317"/>
      <c r="G57" s="317"/>
      <c r="H57" s="317"/>
      <c r="I57" s="317"/>
      <c r="J57" s="223"/>
      <c r="K57" s="317"/>
      <c r="L57" s="317"/>
      <c r="M57" s="317"/>
      <c r="N57" s="317"/>
      <c r="O57" s="317"/>
      <c r="P57" s="317"/>
      <c r="Q57" s="317"/>
      <c r="R57" s="317"/>
      <c r="S57" s="317"/>
      <c r="T57" s="173"/>
      <c r="U57" s="123"/>
      <c r="V57" s="8"/>
      <c r="W57" s="220"/>
      <c r="X57" s="220"/>
      <c r="Y57" s="221"/>
      <c r="Z57" s="221"/>
    </row>
    <row r="58" spans="1:31" s="197" customFormat="1" ht="15" customHeight="1">
      <c r="A58" s="161" t="str">
        <f>$A$3</f>
        <v>Số điện thoại: 072.3850606 - Fax: 072.3850608</v>
      </c>
      <c r="B58" s="317"/>
      <c r="C58" s="317"/>
      <c r="D58" s="317"/>
      <c r="E58" s="222"/>
      <c r="F58" s="317"/>
      <c r="G58" s="317"/>
      <c r="H58" s="317"/>
      <c r="I58" s="317"/>
      <c r="J58" s="223"/>
      <c r="K58" s="317"/>
      <c r="L58" s="317"/>
      <c r="M58" s="317"/>
      <c r="N58" s="317"/>
      <c r="O58" s="317"/>
      <c r="P58" s="317"/>
      <c r="Q58" s="317"/>
      <c r="R58" s="317"/>
      <c r="S58" s="317"/>
      <c r="T58" s="173"/>
      <c r="U58" s="123"/>
      <c r="V58" s="8"/>
      <c r="W58" s="220"/>
      <c r="X58" s="220"/>
      <c r="Y58" s="221"/>
      <c r="Z58" s="221"/>
    </row>
    <row r="59" spans="1:31" s="197" customFormat="1" ht="15" customHeight="1">
      <c r="A59" s="161" t="str">
        <f>$A$4</f>
        <v>MST: 1100878093</v>
      </c>
      <c r="B59" s="317"/>
      <c r="C59" s="317"/>
      <c r="D59" s="317"/>
      <c r="E59" s="222"/>
      <c r="F59" s="317"/>
      <c r="G59" s="317"/>
      <c r="H59" s="317"/>
      <c r="I59" s="317"/>
      <c r="J59" s="223"/>
      <c r="K59" s="317"/>
      <c r="L59" s="224"/>
      <c r="M59" s="317"/>
      <c r="N59" s="317"/>
      <c r="O59" s="317"/>
      <c r="P59" s="317"/>
      <c r="Q59" s="225"/>
      <c r="R59" s="317"/>
      <c r="S59" s="317"/>
      <c r="T59" s="317"/>
      <c r="U59" s="123"/>
      <c r="V59" s="8"/>
      <c r="W59" s="220"/>
      <c r="X59" s="220"/>
      <c r="Y59" s="221"/>
      <c r="Z59" s="221"/>
    </row>
    <row r="60" spans="1:31" s="228" customFormat="1" ht="14.25" customHeight="1">
      <c r="A60" s="226"/>
      <c r="B60" s="204"/>
      <c r="C60" s="204"/>
      <c r="D60" s="204"/>
      <c r="E60" s="204"/>
      <c r="F60" s="204"/>
      <c r="G60" s="204"/>
      <c r="H60" s="204"/>
      <c r="I60" s="204"/>
      <c r="J60" s="204"/>
      <c r="K60" s="204"/>
      <c r="L60" s="204"/>
      <c r="M60" s="204"/>
      <c r="N60" s="204"/>
      <c r="O60" s="204"/>
      <c r="P60" s="204"/>
      <c r="Q60" s="204"/>
      <c r="R60" s="204"/>
      <c r="S60" s="204"/>
      <c r="T60" s="204"/>
      <c r="U60" s="123"/>
      <c r="V60" s="8"/>
      <c r="W60" s="227"/>
      <c r="X60" s="227"/>
      <c r="Y60" s="227"/>
      <c r="Z60" s="227"/>
    </row>
    <row r="61" spans="1:31" s="231" customFormat="1" ht="24" customHeight="1">
      <c r="A61" s="446" t="s">
        <v>20</v>
      </c>
      <c r="B61" s="446" t="s">
        <v>21</v>
      </c>
      <c r="C61" s="448" t="s">
        <v>1</v>
      </c>
      <c r="D61" s="448" t="s">
        <v>2</v>
      </c>
      <c r="E61" s="450" t="s">
        <v>58</v>
      </c>
      <c r="F61" s="451" t="s">
        <v>27</v>
      </c>
      <c r="G61" s="452"/>
      <c r="H61" s="452"/>
      <c r="I61" s="452"/>
      <c r="J61" s="452"/>
      <c r="K61" s="453"/>
      <c r="L61" s="368" t="s">
        <v>60</v>
      </c>
      <c r="M61" s="449" t="s">
        <v>5</v>
      </c>
      <c r="N61" s="448" t="s">
        <v>6</v>
      </c>
      <c r="O61" s="448"/>
      <c r="P61" s="448"/>
      <c r="Q61" s="449" t="s">
        <v>7</v>
      </c>
      <c r="R61" s="449" t="s">
        <v>8</v>
      </c>
      <c r="S61" s="449" t="s">
        <v>9</v>
      </c>
      <c r="T61" s="455" t="s">
        <v>10</v>
      </c>
      <c r="U61" s="123"/>
      <c r="V61" s="8"/>
      <c r="W61" s="230"/>
      <c r="X61" s="221"/>
      <c r="Y61" s="221"/>
      <c r="Z61" s="221"/>
      <c r="AA61" s="197"/>
      <c r="AB61" s="197"/>
      <c r="AC61" s="197"/>
      <c r="AD61" s="197"/>
      <c r="AE61" s="197"/>
    </row>
    <row r="62" spans="1:31" s="231" customFormat="1" ht="33.75" customHeight="1">
      <c r="A62" s="447"/>
      <c r="B62" s="447"/>
      <c r="C62" s="448"/>
      <c r="D62" s="448"/>
      <c r="E62" s="450"/>
      <c r="F62" s="451" t="s">
        <v>62</v>
      </c>
      <c r="G62" s="453"/>
      <c r="H62" s="451" t="s">
        <v>42</v>
      </c>
      <c r="I62" s="452"/>
      <c r="J62" s="459" t="s">
        <v>28</v>
      </c>
      <c r="K62" s="449" t="s">
        <v>4</v>
      </c>
      <c r="L62" s="369"/>
      <c r="M62" s="454"/>
      <c r="N62" s="461" t="s">
        <v>12</v>
      </c>
      <c r="O62" s="449" t="s">
        <v>13</v>
      </c>
      <c r="P62" s="449" t="s">
        <v>35</v>
      </c>
      <c r="Q62" s="454"/>
      <c r="R62" s="454"/>
      <c r="S62" s="454"/>
      <c r="T62" s="456"/>
      <c r="U62" s="204"/>
      <c r="V62" s="230"/>
      <c r="W62" s="230"/>
      <c r="X62" s="221"/>
      <c r="Y62" s="221"/>
      <c r="Z62" s="221"/>
      <c r="AA62" s="197"/>
      <c r="AB62" s="197"/>
      <c r="AC62" s="197"/>
      <c r="AD62" s="197"/>
      <c r="AE62" s="197"/>
    </row>
    <row r="63" spans="1:31" s="231" customFormat="1" ht="35.25" customHeight="1">
      <c r="A63" s="447"/>
      <c r="B63" s="447"/>
      <c r="C63" s="449"/>
      <c r="D63" s="449"/>
      <c r="E63" s="450"/>
      <c r="F63" s="318" t="s">
        <v>41</v>
      </c>
      <c r="G63" s="319" t="s">
        <v>19</v>
      </c>
      <c r="H63" s="318" t="s">
        <v>18</v>
      </c>
      <c r="I63" s="319" t="s">
        <v>19</v>
      </c>
      <c r="J63" s="460"/>
      <c r="K63" s="454"/>
      <c r="L63" s="431"/>
      <c r="M63" s="454"/>
      <c r="N63" s="462"/>
      <c r="O63" s="454"/>
      <c r="P63" s="454"/>
      <c r="Q63" s="454"/>
      <c r="R63" s="454"/>
      <c r="S63" s="454"/>
      <c r="T63" s="456"/>
      <c r="U63" s="204"/>
      <c r="V63" s="230"/>
      <c r="W63" s="230"/>
      <c r="X63" s="221"/>
      <c r="Y63" s="221"/>
      <c r="Z63" s="221"/>
      <c r="AA63" s="197"/>
      <c r="AB63" s="197"/>
      <c r="AC63" s="197"/>
      <c r="AD63" s="197"/>
      <c r="AE63" s="197"/>
    </row>
    <row r="64" spans="1:31" s="237" customFormat="1" ht="12.75" customHeight="1">
      <c r="A64" s="233">
        <v>1</v>
      </c>
      <c r="B64" s="233">
        <v>2</v>
      </c>
      <c r="C64" s="233">
        <v>3</v>
      </c>
      <c r="D64" s="233">
        <v>4</v>
      </c>
      <c r="E64" s="233">
        <v>5</v>
      </c>
      <c r="F64" s="233">
        <v>7</v>
      </c>
      <c r="G64" s="233">
        <v>8</v>
      </c>
      <c r="H64" s="233">
        <v>9</v>
      </c>
      <c r="I64" s="233">
        <v>10</v>
      </c>
      <c r="J64" s="233">
        <v>13</v>
      </c>
      <c r="K64" s="233">
        <v>14</v>
      </c>
      <c r="L64" s="233">
        <v>16</v>
      </c>
      <c r="M64" s="233">
        <v>20</v>
      </c>
      <c r="N64" s="233">
        <v>24</v>
      </c>
      <c r="O64" s="233">
        <v>25</v>
      </c>
      <c r="P64" s="233">
        <v>26</v>
      </c>
      <c r="Q64" s="233">
        <v>29</v>
      </c>
      <c r="R64" s="233">
        <v>30</v>
      </c>
      <c r="S64" s="233">
        <v>31</v>
      </c>
      <c r="T64" s="233">
        <v>32</v>
      </c>
      <c r="U64" s="204"/>
      <c r="V64" s="234"/>
      <c r="W64" s="234"/>
      <c r="X64" s="235"/>
      <c r="Y64" s="235"/>
      <c r="Z64" s="235"/>
      <c r="AA64" s="236"/>
      <c r="AB64" s="236"/>
      <c r="AC64" s="236"/>
      <c r="AD64" s="236"/>
      <c r="AE64" s="236"/>
    </row>
    <row r="65" spans="1:31" s="249" customFormat="1" ht="23.25" customHeight="1">
      <c r="A65" s="238">
        <v>1</v>
      </c>
      <c r="B65" s="238" t="s">
        <v>78</v>
      </c>
      <c r="C65" s="239" t="str">
        <f t="shared" ref="C65:C70" si="12">VLOOKUP(B65,DS,2,0)</f>
        <v>Nguyễn Thiện Duy</v>
      </c>
      <c r="D65" s="240" t="str">
        <f t="shared" ref="D65:D70" si="13">VLOOKUP(B65,DS,3,0)</f>
        <v>Giám đốc</v>
      </c>
      <c r="E65" s="241">
        <f t="shared" ref="E65:E70" si="14">VLOOKUP(B65,DS,4,0)</f>
        <v>10851000</v>
      </c>
      <c r="F65" s="242">
        <f>VLOOKUP(B65,'CC - 08'!B46:AS61,36,0)</f>
        <v>21</v>
      </c>
      <c r="G65" s="243">
        <f t="shared" ref="G65:G70" si="15">ROUND(E65/$U$2*F65,0)</f>
        <v>8764269</v>
      </c>
      <c r="H65" s="242">
        <f>(VLOOKUP(B65,'CC - 08'!B46:AS61,37,0)+VLOOKUP(B65,'CC - 08'!B46:AS61,38,0))</f>
        <v>10</v>
      </c>
      <c r="I65" s="243">
        <f t="shared" ref="I65:I70" si="16">ROUND(E65/$U$2*H65,0)</f>
        <v>4173462</v>
      </c>
      <c r="J65" s="244">
        <f t="shared" ref="J65:K72" si="17">F65+H65</f>
        <v>31</v>
      </c>
      <c r="K65" s="243">
        <f>G65+I65</f>
        <v>12937731</v>
      </c>
      <c r="L65" s="103">
        <f t="shared" ref="L65:L70" si="18">+F65*15000</f>
        <v>315000</v>
      </c>
      <c r="M65" s="246">
        <f t="shared" ref="M65:M70" si="19">K65+SUM(L65:L65)</f>
        <v>13252731</v>
      </c>
      <c r="N65" s="48">
        <f t="shared" ref="N65:N72" si="20">IF(VLOOKUP(B65,DS,16,0)="x",E65*$N$5,0)</f>
        <v>868080</v>
      </c>
      <c r="O65" s="48">
        <f t="shared" ref="O65:O72" si="21">IF(VLOOKUP(B65,DS,16,0)="x",E65*$O$5,0)</f>
        <v>162765</v>
      </c>
      <c r="P65" s="48">
        <f t="shared" ref="P65:P72" si="22">IF(VLOOKUP(B65,DS,16,0)="x",E65*$P$5,0)</f>
        <v>108510</v>
      </c>
      <c r="Q65" s="243">
        <f t="shared" ref="Q65:Q70" si="23">M65-SUM(N65:P65)</f>
        <v>12113376</v>
      </c>
      <c r="R65" s="243">
        <f t="shared" ref="R65:R70" si="24">VLOOKUP(B65,DS,23,0)</f>
        <v>0</v>
      </c>
      <c r="S65" s="247">
        <f>Q65-R65</f>
        <v>12113376</v>
      </c>
      <c r="T65" s="243"/>
      <c r="U65" s="204"/>
      <c r="V65" s="248"/>
      <c r="W65" s="230"/>
      <c r="X65" s="221"/>
      <c r="Y65" s="221"/>
      <c r="Z65" s="221"/>
      <c r="AA65" s="197"/>
      <c r="AB65" s="197"/>
      <c r="AC65" s="197"/>
      <c r="AD65" s="197"/>
      <c r="AE65" s="197"/>
    </row>
    <row r="66" spans="1:31" s="249" customFormat="1" ht="23.25" customHeight="1">
      <c r="A66" s="238">
        <v>2</v>
      </c>
      <c r="B66" s="238" t="s">
        <v>80</v>
      </c>
      <c r="C66" s="239" t="str">
        <f t="shared" si="12"/>
        <v>Nguyễn Văn Sẽ</v>
      </c>
      <c r="D66" s="240" t="str">
        <f t="shared" si="13"/>
        <v>Kỹ Thuật</v>
      </c>
      <c r="E66" s="241">
        <f t="shared" si="14"/>
        <v>4895000</v>
      </c>
      <c r="F66" s="242">
        <f>VLOOKUP(B66,'CC - 08'!B47:AS62,36,0)</f>
        <v>19</v>
      </c>
      <c r="G66" s="243">
        <f t="shared" si="15"/>
        <v>3577115</v>
      </c>
      <c r="H66" s="242">
        <f>(VLOOKUP(B66,'CC - 08'!B47:AS62,37,0)+VLOOKUP(B66,'CC - 08'!B47:AS62,38,0))</f>
        <v>10</v>
      </c>
      <c r="I66" s="243">
        <f t="shared" si="16"/>
        <v>1882692</v>
      </c>
      <c r="J66" s="244">
        <f t="shared" si="17"/>
        <v>29</v>
      </c>
      <c r="K66" s="243">
        <f t="shared" si="17"/>
        <v>5459807</v>
      </c>
      <c r="L66" s="103">
        <f t="shared" si="18"/>
        <v>285000</v>
      </c>
      <c r="M66" s="246">
        <f t="shared" si="19"/>
        <v>5744807</v>
      </c>
      <c r="N66" s="48">
        <f t="shared" si="20"/>
        <v>391600</v>
      </c>
      <c r="O66" s="48">
        <f t="shared" si="21"/>
        <v>73425</v>
      </c>
      <c r="P66" s="48">
        <f t="shared" si="22"/>
        <v>48950</v>
      </c>
      <c r="Q66" s="243">
        <f t="shared" si="23"/>
        <v>5230832</v>
      </c>
      <c r="R66" s="243">
        <f t="shared" si="24"/>
        <v>0</v>
      </c>
      <c r="S66" s="247">
        <f t="shared" ref="S66:S70" si="25">Q66-R66</f>
        <v>5230832</v>
      </c>
      <c r="T66" s="243"/>
      <c r="U66" s="204"/>
      <c r="V66" s="248"/>
      <c r="W66" s="230"/>
      <c r="X66" s="221"/>
      <c r="Y66" s="221"/>
      <c r="Z66" s="221"/>
      <c r="AA66" s="197"/>
      <c r="AB66" s="197"/>
      <c r="AC66" s="197"/>
      <c r="AD66" s="197"/>
      <c r="AE66" s="197"/>
    </row>
    <row r="67" spans="1:31" s="249" customFormat="1" ht="23.25" customHeight="1">
      <c r="A67" s="238">
        <v>3</v>
      </c>
      <c r="B67" s="238" t="s">
        <v>82</v>
      </c>
      <c r="C67" s="239" t="str">
        <f t="shared" si="12"/>
        <v>Võ Uyên Phương</v>
      </c>
      <c r="D67" s="240" t="str">
        <f t="shared" si="13"/>
        <v>LĐ- TL</v>
      </c>
      <c r="E67" s="241">
        <f t="shared" si="14"/>
        <v>4895000</v>
      </c>
      <c r="F67" s="242">
        <f>VLOOKUP(B67,'CC - 08'!B48:AS63,36,0)</f>
        <v>21</v>
      </c>
      <c r="G67" s="243">
        <f t="shared" si="15"/>
        <v>3953654</v>
      </c>
      <c r="H67" s="242">
        <f>(VLOOKUP(B67,'CC - 08'!B48:AS63,37,0)+VLOOKUP(B67,'CC - 08'!B48:AS63,38,0))</f>
        <v>10</v>
      </c>
      <c r="I67" s="243">
        <f t="shared" si="16"/>
        <v>1882692</v>
      </c>
      <c r="J67" s="244">
        <f t="shared" si="17"/>
        <v>31</v>
      </c>
      <c r="K67" s="243">
        <f t="shared" si="17"/>
        <v>5836346</v>
      </c>
      <c r="L67" s="103">
        <f t="shared" si="18"/>
        <v>315000</v>
      </c>
      <c r="M67" s="246">
        <f t="shared" si="19"/>
        <v>6151346</v>
      </c>
      <c r="N67" s="48">
        <f t="shared" si="20"/>
        <v>391600</v>
      </c>
      <c r="O67" s="48">
        <f t="shared" si="21"/>
        <v>73425</v>
      </c>
      <c r="P67" s="48">
        <f t="shared" si="22"/>
        <v>48950</v>
      </c>
      <c r="Q67" s="243">
        <f t="shared" si="23"/>
        <v>5637371</v>
      </c>
      <c r="R67" s="243">
        <f t="shared" si="24"/>
        <v>0</v>
      </c>
      <c r="S67" s="247">
        <f t="shared" si="25"/>
        <v>5637371</v>
      </c>
      <c r="T67" s="243"/>
      <c r="U67" s="204"/>
      <c r="V67" s="248"/>
      <c r="W67" s="230"/>
      <c r="X67" s="221"/>
      <c r="Y67" s="221"/>
      <c r="Z67" s="221"/>
      <c r="AA67" s="197"/>
      <c r="AB67" s="197"/>
      <c r="AC67" s="197"/>
      <c r="AD67" s="197"/>
      <c r="AE67" s="197"/>
    </row>
    <row r="68" spans="1:31" s="249" customFormat="1" ht="23.25" customHeight="1">
      <c r="A68" s="238">
        <v>4</v>
      </c>
      <c r="B68" s="238" t="s">
        <v>85</v>
      </c>
      <c r="C68" s="239" t="str">
        <f t="shared" si="12"/>
        <v>Lê Nguyễn Huy Cường</v>
      </c>
      <c r="D68" s="240" t="str">
        <f t="shared" si="13"/>
        <v>XNK</v>
      </c>
      <c r="E68" s="241">
        <f t="shared" si="14"/>
        <v>4336000</v>
      </c>
      <c r="F68" s="242">
        <f>VLOOKUP(B68,'CC - 08'!B49:AS64,36,0)</f>
        <v>21</v>
      </c>
      <c r="G68" s="243">
        <f t="shared" si="15"/>
        <v>3502154</v>
      </c>
      <c r="H68" s="242">
        <f>(VLOOKUP(B68,'CC - 08'!B49:AS64,37,0)+VLOOKUP(B68,'CC - 08'!B49:AS64,38,0))</f>
        <v>10</v>
      </c>
      <c r="I68" s="243">
        <f t="shared" si="16"/>
        <v>1667692</v>
      </c>
      <c r="J68" s="244">
        <f t="shared" si="17"/>
        <v>31</v>
      </c>
      <c r="K68" s="243">
        <f t="shared" si="17"/>
        <v>5169846</v>
      </c>
      <c r="L68" s="103">
        <f t="shared" si="18"/>
        <v>315000</v>
      </c>
      <c r="M68" s="246">
        <f t="shared" si="19"/>
        <v>5484846</v>
      </c>
      <c r="N68" s="48">
        <f t="shared" si="20"/>
        <v>346880</v>
      </c>
      <c r="O68" s="48">
        <f t="shared" si="21"/>
        <v>65040</v>
      </c>
      <c r="P68" s="48">
        <f t="shared" si="22"/>
        <v>43360</v>
      </c>
      <c r="Q68" s="243">
        <f t="shared" si="23"/>
        <v>5029566</v>
      </c>
      <c r="R68" s="243">
        <f t="shared" si="24"/>
        <v>0</v>
      </c>
      <c r="S68" s="247">
        <f t="shared" si="25"/>
        <v>5029566</v>
      </c>
      <c r="T68" s="243"/>
      <c r="U68" s="204"/>
      <c r="V68" s="248"/>
      <c r="W68" s="230"/>
      <c r="X68" s="221"/>
      <c r="Y68" s="221"/>
      <c r="Z68" s="221"/>
      <c r="AA68" s="197"/>
      <c r="AB68" s="197"/>
      <c r="AC68" s="197"/>
      <c r="AD68" s="197"/>
      <c r="AE68" s="197"/>
    </row>
    <row r="69" spans="1:31" s="249" customFormat="1" ht="23.25" customHeight="1">
      <c r="A69" s="238">
        <v>5</v>
      </c>
      <c r="B69" s="238" t="s">
        <v>88</v>
      </c>
      <c r="C69" s="239" t="str">
        <f t="shared" si="12"/>
        <v>Nguyễn Văn Bé Tư</v>
      </c>
      <c r="D69" s="240" t="str">
        <f t="shared" si="13"/>
        <v>Tài xế</v>
      </c>
      <c r="E69" s="241">
        <f t="shared" si="14"/>
        <v>3496000</v>
      </c>
      <c r="F69" s="242">
        <f>VLOOKUP(B69,'CC - 08'!B50:AS65,36,0)</f>
        <v>21</v>
      </c>
      <c r="G69" s="243">
        <f t="shared" si="15"/>
        <v>2823692</v>
      </c>
      <c r="H69" s="242">
        <f>(VLOOKUP(B69,'CC - 08'!B50:AS65,37,0)+VLOOKUP(B69,'CC - 08'!B50:AS65,38,0))</f>
        <v>10</v>
      </c>
      <c r="I69" s="243">
        <f t="shared" si="16"/>
        <v>1344615</v>
      </c>
      <c r="J69" s="244">
        <f t="shared" si="17"/>
        <v>31</v>
      </c>
      <c r="K69" s="243">
        <f t="shared" si="17"/>
        <v>4168307</v>
      </c>
      <c r="L69" s="103">
        <f t="shared" si="18"/>
        <v>315000</v>
      </c>
      <c r="M69" s="246">
        <f t="shared" si="19"/>
        <v>4483307</v>
      </c>
      <c r="N69" s="48">
        <f t="shared" si="20"/>
        <v>279680</v>
      </c>
      <c r="O69" s="48">
        <f t="shared" si="21"/>
        <v>52440</v>
      </c>
      <c r="P69" s="48">
        <f t="shared" si="22"/>
        <v>34960</v>
      </c>
      <c r="Q69" s="243">
        <f t="shared" si="23"/>
        <v>4116227</v>
      </c>
      <c r="R69" s="243">
        <f t="shared" si="24"/>
        <v>0</v>
      </c>
      <c r="S69" s="247">
        <f t="shared" si="25"/>
        <v>4116227</v>
      </c>
      <c r="T69" s="243"/>
      <c r="U69" s="204"/>
      <c r="V69" s="248"/>
      <c r="W69" s="230"/>
      <c r="X69" s="221"/>
      <c r="Y69" s="221"/>
      <c r="Z69" s="221"/>
      <c r="AA69" s="197"/>
      <c r="AB69" s="197"/>
      <c r="AC69" s="197"/>
      <c r="AD69" s="197"/>
      <c r="AE69" s="197"/>
    </row>
    <row r="70" spans="1:31" s="249" customFormat="1" ht="23.25" customHeight="1">
      <c r="A70" s="238">
        <v>6</v>
      </c>
      <c r="B70" s="238" t="s">
        <v>92</v>
      </c>
      <c r="C70" s="239" t="str">
        <f t="shared" si="12"/>
        <v>Trần Văn Đoạn</v>
      </c>
      <c r="D70" s="240" t="str">
        <f t="shared" si="13"/>
        <v>Tài xế</v>
      </c>
      <c r="E70" s="241">
        <f t="shared" si="14"/>
        <v>3163000</v>
      </c>
      <c r="F70" s="242">
        <f>VLOOKUP(B70,'CC - 08'!B51:AS66,36,0)</f>
        <v>21</v>
      </c>
      <c r="G70" s="243">
        <f t="shared" si="15"/>
        <v>2554731</v>
      </c>
      <c r="H70" s="242">
        <f>(VLOOKUP(B70,'CC - 08'!B51:AS66,37,0)+VLOOKUP(B70,'CC - 08'!B51:AS66,38,0))</f>
        <v>10</v>
      </c>
      <c r="I70" s="243">
        <f t="shared" si="16"/>
        <v>1216538</v>
      </c>
      <c r="J70" s="244">
        <f t="shared" si="17"/>
        <v>31</v>
      </c>
      <c r="K70" s="243">
        <f t="shared" si="17"/>
        <v>3771269</v>
      </c>
      <c r="L70" s="103">
        <f t="shared" si="18"/>
        <v>315000</v>
      </c>
      <c r="M70" s="246">
        <f t="shared" si="19"/>
        <v>4086269</v>
      </c>
      <c r="N70" s="48">
        <f t="shared" si="20"/>
        <v>253040</v>
      </c>
      <c r="O70" s="48">
        <f t="shared" si="21"/>
        <v>47445</v>
      </c>
      <c r="P70" s="48">
        <f t="shared" si="22"/>
        <v>31630</v>
      </c>
      <c r="Q70" s="243">
        <f t="shared" si="23"/>
        <v>3754154</v>
      </c>
      <c r="R70" s="243">
        <f t="shared" si="24"/>
        <v>0</v>
      </c>
      <c r="S70" s="247">
        <f t="shared" si="25"/>
        <v>3754154</v>
      </c>
      <c r="T70" s="243"/>
      <c r="U70" s="204"/>
      <c r="V70" s="248"/>
      <c r="W70" s="230"/>
      <c r="X70" s="221"/>
      <c r="Y70" s="221"/>
      <c r="Z70" s="221"/>
      <c r="AA70" s="197"/>
      <c r="AB70" s="197"/>
      <c r="AC70" s="197"/>
      <c r="AD70" s="197"/>
      <c r="AE70" s="197"/>
    </row>
    <row r="71" spans="1:31" s="249" customFormat="1" ht="23.25" customHeight="1">
      <c r="A71" s="238">
        <v>7</v>
      </c>
      <c r="B71" s="238" t="s">
        <v>94</v>
      </c>
      <c r="C71" s="239" t="str">
        <f t="shared" ref="C71" si="26">VLOOKUP(B71,DS,2,0)</f>
        <v>Nguyễn Thị Mỹ Phương</v>
      </c>
      <c r="D71" s="240" t="str">
        <f t="shared" ref="D71" si="27">VLOOKUP(B71,DS,3,0)</f>
        <v>Kỹ Thuật</v>
      </c>
      <c r="E71" s="241">
        <f t="shared" ref="E71" si="28">VLOOKUP(B71,DS,4,0)</f>
        <v>4056000</v>
      </c>
      <c r="F71" s="242">
        <f>VLOOKUP(B71,'CC - 08'!B52:AS67,36,0)</f>
        <v>20</v>
      </c>
      <c r="G71" s="243">
        <f t="shared" ref="G71" si="29">ROUND(E71/$U$2*F71,0)</f>
        <v>3120000</v>
      </c>
      <c r="H71" s="242">
        <f>(VLOOKUP(B71,'CC - 08'!B52:AS67,37,0)+VLOOKUP(B71,'CC - 08'!B52:AS67,38,0))</f>
        <v>10</v>
      </c>
      <c r="I71" s="243">
        <f t="shared" ref="I71" si="30">ROUND(E71/$U$2*H71,0)</f>
        <v>1560000</v>
      </c>
      <c r="J71" s="244">
        <f t="shared" ref="J71" si="31">F71+H71</f>
        <v>30</v>
      </c>
      <c r="K71" s="243">
        <f t="shared" si="17"/>
        <v>4680000</v>
      </c>
      <c r="L71" s="103">
        <f t="shared" ref="L71" si="32">+F71*15000</f>
        <v>300000</v>
      </c>
      <c r="M71" s="246">
        <f t="shared" ref="M71" si="33">K71+SUM(L71:L71)</f>
        <v>4980000</v>
      </c>
      <c r="N71" s="48">
        <f t="shared" si="20"/>
        <v>0</v>
      </c>
      <c r="O71" s="48">
        <f t="shared" si="21"/>
        <v>0</v>
      </c>
      <c r="P71" s="48">
        <f t="shared" si="22"/>
        <v>0</v>
      </c>
      <c r="Q71" s="243">
        <f t="shared" ref="Q71" si="34">M71-SUM(N71:P71)</f>
        <v>4980000</v>
      </c>
      <c r="R71" s="243">
        <f t="shared" ref="R71" si="35">VLOOKUP(B71,DS,23,0)</f>
        <v>0</v>
      </c>
      <c r="S71" s="247">
        <f t="shared" ref="S71" si="36">Q71-R71</f>
        <v>4980000</v>
      </c>
      <c r="T71" s="243"/>
      <c r="U71" s="204"/>
      <c r="V71" s="248"/>
      <c r="W71" s="230"/>
      <c r="X71" s="221"/>
      <c r="Y71" s="221"/>
      <c r="Z71" s="221"/>
      <c r="AA71" s="197"/>
      <c r="AB71" s="197"/>
      <c r="AC71" s="197"/>
      <c r="AD71" s="197"/>
      <c r="AE71" s="197"/>
    </row>
    <row r="72" spans="1:31" s="249" customFormat="1" ht="23.25" customHeight="1">
      <c r="A72" s="238">
        <v>8</v>
      </c>
      <c r="B72" s="238" t="s">
        <v>196</v>
      </c>
      <c r="C72" s="239" t="str">
        <f t="shared" ref="C72" si="37">VLOOKUP(B72,DS,2,0)</f>
        <v>Nguyễn Thiện Duyệt</v>
      </c>
      <c r="D72" s="240" t="str">
        <f t="shared" ref="D72" si="38">VLOOKUP(B72,DS,3,0)</f>
        <v>XNK</v>
      </c>
      <c r="E72" s="241">
        <f t="shared" ref="E72" si="39">VLOOKUP(B72,DS,4,0)</f>
        <v>4056000</v>
      </c>
      <c r="F72" s="242">
        <f>VLOOKUP(B72,'CC - 08'!B52:AS67,36,0)</f>
        <v>21</v>
      </c>
      <c r="G72" s="243">
        <f t="shared" ref="G72" si="40">ROUND(E72/$U$2*F72,0)</f>
        <v>3276000</v>
      </c>
      <c r="H72" s="242">
        <f>(VLOOKUP(B72,'CC - 08'!B52:AS67,37,0)+VLOOKUP(B72,'CC - 08'!B52:AS67,38,0))</f>
        <v>10</v>
      </c>
      <c r="I72" s="243">
        <f t="shared" ref="I72" si="41">ROUND(E72/$U$2*H72,0)</f>
        <v>1560000</v>
      </c>
      <c r="J72" s="244">
        <f t="shared" ref="J72" si="42">F72+H72</f>
        <v>31</v>
      </c>
      <c r="K72" s="243">
        <f t="shared" si="17"/>
        <v>4836000</v>
      </c>
      <c r="L72" s="103">
        <f t="shared" ref="L72" si="43">+F72*15000</f>
        <v>315000</v>
      </c>
      <c r="M72" s="246">
        <f t="shared" ref="M72" si="44">K72+SUM(L72:L72)</f>
        <v>5151000</v>
      </c>
      <c r="N72" s="48">
        <f t="shared" si="20"/>
        <v>324480</v>
      </c>
      <c r="O72" s="48">
        <f t="shared" si="21"/>
        <v>60840</v>
      </c>
      <c r="P72" s="48">
        <f t="shared" si="22"/>
        <v>40560</v>
      </c>
      <c r="Q72" s="243">
        <f t="shared" ref="Q72" si="45">M72-SUM(N72:P72)</f>
        <v>4725120</v>
      </c>
      <c r="R72" s="243">
        <f t="shared" ref="R72" si="46">VLOOKUP(B72,DS,23,0)</f>
        <v>0</v>
      </c>
      <c r="S72" s="247">
        <f t="shared" ref="S72" si="47">Q72-R72</f>
        <v>4725120</v>
      </c>
      <c r="T72" s="243"/>
      <c r="U72" s="204"/>
      <c r="V72" s="248"/>
      <c r="W72" s="230"/>
      <c r="X72" s="221"/>
      <c r="Y72" s="221"/>
      <c r="Z72" s="221"/>
      <c r="AA72" s="197"/>
      <c r="AB72" s="197"/>
      <c r="AC72" s="197"/>
      <c r="AD72" s="197"/>
      <c r="AE72" s="197"/>
    </row>
    <row r="73" spans="1:31" s="249" customFormat="1" ht="22.5" customHeight="1">
      <c r="A73" s="250"/>
      <c r="B73" s="250"/>
      <c r="C73" s="251"/>
      <c r="D73" s="252"/>
      <c r="E73" s="253"/>
      <c r="F73" s="253"/>
      <c r="G73" s="253"/>
      <c r="H73" s="253"/>
      <c r="I73" s="253"/>
      <c r="J73" s="254"/>
      <c r="K73" s="253"/>
      <c r="L73" s="253"/>
      <c r="M73" s="255"/>
      <c r="N73" s="253"/>
      <c r="O73" s="253"/>
      <c r="P73" s="253"/>
      <c r="Q73" s="253"/>
      <c r="R73" s="253"/>
      <c r="S73" s="253"/>
      <c r="T73" s="243"/>
      <c r="U73" s="204"/>
      <c r="V73" s="248"/>
      <c r="W73" s="248"/>
      <c r="X73" s="248"/>
      <c r="Y73" s="248"/>
      <c r="Z73" s="248"/>
    </row>
    <row r="74" spans="1:31" s="259" customFormat="1" ht="21" customHeight="1">
      <c r="A74" s="457" t="s">
        <v>26</v>
      </c>
      <c r="B74" s="458"/>
      <c r="C74" s="458"/>
      <c r="D74" s="458"/>
      <c r="E74" s="256">
        <f>SUM(E65:E73)</f>
        <v>39748000</v>
      </c>
      <c r="F74" s="256"/>
      <c r="G74" s="256">
        <f>SUM(G65:G73)</f>
        <v>31571615</v>
      </c>
      <c r="H74" s="256"/>
      <c r="I74" s="256">
        <f>SUM(I65:I73)</f>
        <v>15287691</v>
      </c>
      <c r="J74" s="256"/>
      <c r="K74" s="257">
        <f t="shared" ref="K74:S74" si="48">SUM(K65:K73)</f>
        <v>46859306</v>
      </c>
      <c r="L74" s="257">
        <f t="shared" si="48"/>
        <v>2475000</v>
      </c>
      <c r="M74" s="257">
        <f t="shared" si="48"/>
        <v>49334306</v>
      </c>
      <c r="N74" s="257">
        <f t="shared" si="48"/>
        <v>2855360</v>
      </c>
      <c r="O74" s="257">
        <f t="shared" si="48"/>
        <v>535380</v>
      </c>
      <c r="P74" s="257">
        <f t="shared" si="48"/>
        <v>356920</v>
      </c>
      <c r="Q74" s="257">
        <f t="shared" si="48"/>
        <v>45586646</v>
      </c>
      <c r="R74" s="257">
        <f t="shared" si="48"/>
        <v>0</v>
      </c>
      <c r="S74" s="257">
        <f t="shared" si="48"/>
        <v>45586646</v>
      </c>
      <c r="T74" s="257"/>
      <c r="U74" s="204"/>
      <c r="V74" s="258"/>
      <c r="W74" s="258"/>
      <c r="X74" s="258"/>
      <c r="Y74" s="258"/>
      <c r="Z74" s="258"/>
    </row>
    <row r="75" spans="1:31" s="267" customFormat="1" ht="13.5" customHeight="1">
      <c r="A75" s="260"/>
      <c r="B75" s="260"/>
      <c r="C75" s="261"/>
      <c r="D75" s="262"/>
      <c r="E75" s="263"/>
      <c r="F75" s="261"/>
      <c r="G75" s="261"/>
      <c r="H75" s="261"/>
      <c r="I75" s="261"/>
      <c r="J75" s="264"/>
      <c r="K75" s="261"/>
      <c r="L75" s="261"/>
      <c r="M75" s="265"/>
      <c r="N75" s="261"/>
      <c r="O75" s="261"/>
      <c r="P75" s="261"/>
      <c r="Q75" s="261"/>
      <c r="R75" s="261"/>
      <c r="S75" s="261"/>
      <c r="T75" s="261"/>
      <c r="U75" s="204"/>
      <c r="V75" s="266"/>
      <c r="W75" s="266"/>
      <c r="X75" s="266"/>
      <c r="Y75" s="266"/>
      <c r="Z75" s="266"/>
    </row>
    <row r="76" spans="1:31" s="249" customFormat="1" ht="17.25" customHeight="1">
      <c r="A76" s="268"/>
      <c r="B76" s="268"/>
      <c r="C76" s="268"/>
      <c r="D76" s="269"/>
      <c r="E76" s="270"/>
      <c r="F76" s="268"/>
      <c r="G76" s="268"/>
      <c r="H76" s="268"/>
      <c r="I76" s="268"/>
      <c r="J76" s="271"/>
      <c r="K76" s="270"/>
      <c r="L76" s="268"/>
      <c r="M76" s="268"/>
      <c r="N76" s="268"/>
      <c r="O76" s="268"/>
      <c r="P76" s="268"/>
      <c r="Q76" s="268"/>
      <c r="R76" s="268"/>
      <c r="S76" s="272" t="str">
        <f>$S$15</f>
        <v>Long An, ngày  31   tháng   08   năm 2015</v>
      </c>
      <c r="T76" s="268"/>
      <c r="U76" s="273"/>
      <c r="V76" s="248"/>
      <c r="W76" s="248"/>
      <c r="X76" s="248"/>
      <c r="Y76" s="248"/>
      <c r="Z76" s="248"/>
    </row>
    <row r="77" spans="1:31" s="249" customFormat="1" ht="12.75">
      <c r="A77" s="274"/>
      <c r="B77" s="274"/>
      <c r="C77" s="273" t="s">
        <v>63</v>
      </c>
      <c r="D77" s="275"/>
      <c r="E77" s="224"/>
      <c r="F77" s="273"/>
      <c r="G77" s="224"/>
      <c r="H77" s="224"/>
      <c r="I77" s="224"/>
      <c r="J77" s="276"/>
      <c r="K77" s="248"/>
      <c r="L77" s="277"/>
      <c r="M77" s="290"/>
      <c r="N77" s="278"/>
      <c r="O77" s="278"/>
      <c r="P77" s="278"/>
      <c r="Q77" s="278"/>
      <c r="S77" s="278" t="s">
        <v>23</v>
      </c>
      <c r="T77" s="273"/>
      <c r="U77" s="273"/>
      <c r="V77" s="248"/>
      <c r="W77" s="248"/>
      <c r="X77" s="248"/>
      <c r="Y77" s="248"/>
      <c r="Z77" s="248"/>
    </row>
    <row r="78" spans="1:31" s="267" customFormat="1" ht="12">
      <c r="A78" s="260"/>
      <c r="B78" s="260"/>
      <c r="C78" s="279"/>
      <c r="D78" s="279"/>
      <c r="E78" s="280"/>
      <c r="F78" s="207"/>
      <c r="G78" s="280"/>
      <c r="H78" s="280"/>
      <c r="I78" s="280"/>
      <c r="J78" s="264"/>
      <c r="K78" s="266"/>
      <c r="L78" s="281"/>
      <c r="N78" s="282"/>
      <c r="O78" s="282"/>
      <c r="P78" s="282"/>
      <c r="Q78" s="282"/>
      <c r="S78" s="282"/>
      <c r="T78" s="207"/>
      <c r="U78" s="204"/>
      <c r="V78" s="266"/>
      <c r="W78" s="266"/>
      <c r="X78" s="266"/>
      <c r="Y78" s="266"/>
      <c r="Z78" s="266"/>
    </row>
    <row r="79" spans="1:31">
      <c r="M79" s="6"/>
    </row>
    <row r="80" spans="1:31">
      <c r="M80" s="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s="4" customFormat="1" ht="41.25" customHeight="1">
      <c r="A115" s="161" t="str">
        <f>$A$1</f>
        <v>Công ty TNHH Hải sản An Lạc</v>
      </c>
      <c r="B115" s="316"/>
      <c r="C115" s="316"/>
      <c r="D115" s="435" t="str">
        <f>D1</f>
        <v>BẢNG THANH TOÁN LƯƠNG THÁNG 08 / 2015</v>
      </c>
      <c r="E115" s="435"/>
      <c r="F115" s="435"/>
      <c r="G115" s="435"/>
      <c r="H115" s="435"/>
      <c r="I115" s="435"/>
      <c r="J115" s="435"/>
      <c r="K115" s="435"/>
      <c r="L115" s="435"/>
      <c r="M115" s="435"/>
      <c r="N115" s="435"/>
      <c r="O115" s="435"/>
      <c r="P115" s="435"/>
      <c r="Q115" s="436"/>
      <c r="R115" s="437" t="s">
        <v>155</v>
      </c>
      <c r="S115" s="438"/>
      <c r="T115" s="439"/>
      <c r="U115" s="6"/>
      <c r="V115" s="8"/>
      <c r="W115" s="96"/>
      <c r="X115" s="96"/>
      <c r="Y115" s="5"/>
      <c r="Z115" s="5"/>
    </row>
    <row r="116" spans="1:31" s="4" customFormat="1" ht="15" customHeight="1">
      <c r="A116" s="161" t="str">
        <f>$A$2</f>
        <v>Địa chỉ: Lô A14, đường 4A, KCN Hải Sơn, Đức Hòa, Long An</v>
      </c>
      <c r="B116" s="316"/>
      <c r="C116" s="316"/>
      <c r="D116" s="316"/>
      <c r="E116" s="94"/>
      <c r="F116" s="316"/>
      <c r="G116" s="316"/>
      <c r="H116" s="316"/>
      <c r="I116" s="316"/>
      <c r="J116" s="95"/>
      <c r="K116" s="316"/>
      <c r="L116" s="316"/>
      <c r="M116" s="316"/>
      <c r="N116" s="316"/>
      <c r="O116" s="316"/>
      <c r="P116" s="316"/>
      <c r="Q116" s="316"/>
      <c r="R116" s="316"/>
      <c r="S116" s="316"/>
      <c r="T116" s="69"/>
      <c r="U116" s="6"/>
      <c r="V116" s="8"/>
      <c r="W116" s="96"/>
      <c r="X116" s="96"/>
      <c r="Y116" s="5"/>
      <c r="Z116" s="5"/>
    </row>
    <row r="117" spans="1:31" s="4" customFormat="1" ht="15" customHeight="1">
      <c r="A117" s="161" t="str">
        <f>$A$3</f>
        <v>Số điện thoại: 072.3850606 - Fax: 072.3850608</v>
      </c>
      <c r="B117" s="316"/>
      <c r="C117" s="316"/>
      <c r="D117" s="316"/>
      <c r="E117" s="94"/>
      <c r="F117" s="316"/>
      <c r="G117" s="316"/>
      <c r="H117" s="316"/>
      <c r="I117" s="316"/>
      <c r="J117" s="95"/>
      <c r="K117" s="316"/>
      <c r="L117" s="316"/>
      <c r="M117" s="316"/>
      <c r="N117" s="316"/>
      <c r="O117" s="316"/>
      <c r="P117" s="316"/>
      <c r="Q117" s="316"/>
      <c r="R117" s="316"/>
      <c r="S117" s="316"/>
      <c r="T117" s="69"/>
      <c r="U117" s="6"/>
      <c r="V117" s="8"/>
      <c r="W117" s="96"/>
      <c r="X117" s="96"/>
      <c r="Y117" s="5"/>
      <c r="Z117" s="5"/>
    </row>
    <row r="118" spans="1:31" s="4" customFormat="1" ht="15" customHeight="1">
      <c r="A118" s="161" t="str">
        <f>$A$4</f>
        <v>MST: 1100878093</v>
      </c>
      <c r="B118" s="316"/>
      <c r="C118" s="316"/>
      <c r="D118" s="316"/>
      <c r="E118" s="94"/>
      <c r="F118" s="316"/>
      <c r="G118" s="316"/>
      <c r="H118" s="316"/>
      <c r="I118" s="316"/>
      <c r="J118" s="95"/>
      <c r="K118" s="316"/>
      <c r="L118" s="92"/>
      <c r="M118" s="316"/>
      <c r="N118" s="316"/>
      <c r="O118" s="316"/>
      <c r="P118" s="316"/>
      <c r="Q118" s="14"/>
      <c r="R118" s="316"/>
      <c r="S118" s="316"/>
      <c r="T118" s="316"/>
      <c r="U118" s="6"/>
      <c r="V118" s="8"/>
      <c r="W118" s="96"/>
      <c r="X118" s="96"/>
      <c r="Y118" s="5"/>
      <c r="Z118" s="5"/>
    </row>
    <row r="119" spans="1:31" s="124" customFormat="1" ht="14.25" customHeight="1">
      <c r="A119" s="122"/>
      <c r="B119" s="123"/>
      <c r="C119" s="123"/>
      <c r="D119" s="123"/>
      <c r="E119" s="123"/>
      <c r="F119" s="123"/>
      <c r="G119" s="123"/>
      <c r="H119" s="123"/>
      <c r="I119" s="123"/>
      <c r="J119" s="123"/>
      <c r="K119" s="123"/>
      <c r="L119" s="123"/>
      <c r="M119" s="123"/>
      <c r="N119" s="123"/>
      <c r="O119" s="123"/>
      <c r="P119" s="123"/>
      <c r="Q119" s="123"/>
      <c r="R119" s="123"/>
      <c r="S119" s="123"/>
      <c r="T119" s="123"/>
      <c r="U119" s="6"/>
      <c r="V119" s="8"/>
      <c r="W119" s="125"/>
      <c r="X119" s="125"/>
      <c r="Y119" s="125"/>
      <c r="Z119" s="125"/>
    </row>
    <row r="120" spans="1:31" s="33" customFormat="1" ht="24" customHeight="1">
      <c r="A120" s="433" t="s">
        <v>20</v>
      </c>
      <c r="B120" s="433" t="s">
        <v>21</v>
      </c>
      <c r="C120" s="432" t="s">
        <v>1</v>
      </c>
      <c r="D120" s="432" t="s">
        <v>2</v>
      </c>
      <c r="E120" s="363" t="s">
        <v>58</v>
      </c>
      <c r="F120" s="424" t="s">
        <v>27</v>
      </c>
      <c r="G120" s="426"/>
      <c r="H120" s="426"/>
      <c r="I120" s="426"/>
      <c r="J120" s="426"/>
      <c r="K120" s="425"/>
      <c r="L120" s="368" t="s">
        <v>60</v>
      </c>
      <c r="M120" s="368" t="s">
        <v>5</v>
      </c>
      <c r="N120" s="432" t="s">
        <v>6</v>
      </c>
      <c r="O120" s="432"/>
      <c r="P120" s="432"/>
      <c r="Q120" s="368" t="s">
        <v>7</v>
      </c>
      <c r="R120" s="368" t="s">
        <v>8</v>
      </c>
      <c r="S120" s="368" t="s">
        <v>9</v>
      </c>
      <c r="T120" s="364" t="s">
        <v>10</v>
      </c>
      <c r="U120" s="6"/>
      <c r="V120" s="8"/>
      <c r="W120" s="34"/>
      <c r="X120" s="5"/>
      <c r="Y120" s="5"/>
      <c r="Z120" s="5"/>
      <c r="AA120" s="4"/>
      <c r="AB120" s="4"/>
      <c r="AC120" s="4"/>
      <c r="AD120" s="4"/>
      <c r="AE120" s="4"/>
    </row>
    <row r="121" spans="1:31" s="33" customFormat="1" ht="33.75" customHeight="1">
      <c r="A121" s="434"/>
      <c r="B121" s="434"/>
      <c r="C121" s="432"/>
      <c r="D121" s="432"/>
      <c r="E121" s="363"/>
      <c r="F121" s="424" t="s">
        <v>62</v>
      </c>
      <c r="G121" s="425"/>
      <c r="H121" s="424" t="s">
        <v>42</v>
      </c>
      <c r="I121" s="426"/>
      <c r="J121" s="427" t="s">
        <v>28</v>
      </c>
      <c r="K121" s="368" t="s">
        <v>4</v>
      </c>
      <c r="L121" s="369"/>
      <c r="M121" s="369"/>
      <c r="N121" s="429" t="s">
        <v>12</v>
      </c>
      <c r="O121" s="368" t="s">
        <v>13</v>
      </c>
      <c r="P121" s="368" t="s">
        <v>35</v>
      </c>
      <c r="Q121" s="369"/>
      <c r="R121" s="369"/>
      <c r="S121" s="369"/>
      <c r="T121" s="365"/>
      <c r="U121" s="123"/>
      <c r="V121" s="34"/>
      <c r="W121" s="34"/>
      <c r="X121" s="5"/>
      <c r="Y121" s="5"/>
      <c r="Z121" s="5"/>
      <c r="AA121" s="4"/>
      <c r="AB121" s="4"/>
      <c r="AC121" s="4"/>
      <c r="AD121" s="4"/>
      <c r="AE121" s="4"/>
    </row>
    <row r="122" spans="1:31" s="33" customFormat="1" ht="35.25" customHeight="1">
      <c r="A122" s="434"/>
      <c r="B122" s="434"/>
      <c r="C122" s="368"/>
      <c r="D122" s="368"/>
      <c r="E122" s="363"/>
      <c r="F122" s="313" t="s">
        <v>41</v>
      </c>
      <c r="G122" s="312" t="s">
        <v>19</v>
      </c>
      <c r="H122" s="313" t="s">
        <v>18</v>
      </c>
      <c r="I122" s="319" t="s">
        <v>19</v>
      </c>
      <c r="J122" s="428"/>
      <c r="K122" s="369"/>
      <c r="L122" s="431"/>
      <c r="M122" s="369"/>
      <c r="N122" s="430"/>
      <c r="O122" s="369"/>
      <c r="P122" s="369"/>
      <c r="Q122" s="369"/>
      <c r="R122" s="369"/>
      <c r="S122" s="369"/>
      <c r="T122" s="365"/>
      <c r="U122" s="123"/>
      <c r="V122" s="34"/>
      <c r="W122" s="34"/>
      <c r="X122" s="5"/>
      <c r="Y122" s="5"/>
      <c r="Z122" s="5"/>
      <c r="AA122" s="4"/>
      <c r="AB122" s="4"/>
      <c r="AC122" s="4"/>
      <c r="AD122" s="4"/>
      <c r="AE122" s="4"/>
    </row>
    <row r="123" spans="1:31" s="98" customFormat="1" ht="12.75" customHeight="1">
      <c r="A123" s="97">
        <v>1</v>
      </c>
      <c r="B123" s="97">
        <v>2</v>
      </c>
      <c r="C123" s="97">
        <v>3</v>
      </c>
      <c r="D123" s="97">
        <v>4</v>
      </c>
      <c r="E123" s="97">
        <v>5</v>
      </c>
      <c r="F123" s="97">
        <v>7</v>
      </c>
      <c r="G123" s="97">
        <v>8</v>
      </c>
      <c r="H123" s="97">
        <v>9</v>
      </c>
      <c r="I123" s="97">
        <v>10</v>
      </c>
      <c r="J123" s="97">
        <v>13</v>
      </c>
      <c r="K123" s="97">
        <v>14</v>
      </c>
      <c r="L123" s="97">
        <v>16</v>
      </c>
      <c r="M123" s="97">
        <v>20</v>
      </c>
      <c r="N123" s="97">
        <v>24</v>
      </c>
      <c r="O123" s="97">
        <v>25</v>
      </c>
      <c r="P123" s="97">
        <v>26</v>
      </c>
      <c r="Q123" s="97">
        <v>29</v>
      </c>
      <c r="R123" s="97">
        <v>30</v>
      </c>
      <c r="S123" s="97">
        <v>31</v>
      </c>
      <c r="T123" s="97">
        <v>32</v>
      </c>
      <c r="U123" s="123"/>
      <c r="V123" s="99"/>
      <c r="W123" s="99"/>
      <c r="X123" s="100"/>
      <c r="Y123" s="100"/>
      <c r="Z123" s="100"/>
      <c r="AA123" s="101"/>
      <c r="AB123" s="101"/>
      <c r="AC123" s="101"/>
      <c r="AD123" s="101"/>
      <c r="AE123" s="101"/>
    </row>
    <row r="124" spans="1:31" s="44" customFormat="1" ht="23.25" customHeight="1">
      <c r="A124" s="46">
        <v>1</v>
      </c>
      <c r="B124" s="163" t="s">
        <v>96</v>
      </c>
      <c r="C124" s="102" t="str">
        <f t="shared" ref="C124:C151" si="49">VLOOKUP(B124,DS,2,0)</f>
        <v xml:space="preserve"> Lâm Thị Mộng Kiều </v>
      </c>
      <c r="D124" s="135" t="str">
        <f t="shared" ref="D124:D151" si="50">VLOOKUP(B124,DS,3,0)</f>
        <v>Công nhân</v>
      </c>
      <c r="E124" s="103">
        <f t="shared" ref="E124:E151" si="51">VLOOKUP(B124,DS,4,0)</f>
        <v>3237000</v>
      </c>
      <c r="F124" s="108">
        <f>VLOOKUP(B124,'CC - 08'!$B$91:$AS$170,36,0)</f>
        <v>20</v>
      </c>
      <c r="G124" s="243">
        <f t="shared" ref="G124:G151" si="52">ROUND(E124/$U$2*F124,0)</f>
        <v>2490000</v>
      </c>
      <c r="H124" s="108">
        <f>(VLOOKUP(B124,'CC - 08'!$B$91:$AS$170,37,0)+VLOOKUP(B124,'CC - 08'!$B$91:$AS$170,38,0))</f>
        <v>10</v>
      </c>
      <c r="I124" s="243">
        <f t="shared" ref="I124:I151" si="53">ROUND(E124/$U$2*H124,0)</f>
        <v>1245000</v>
      </c>
      <c r="J124" s="109">
        <f>F124+H124</f>
        <v>30</v>
      </c>
      <c r="K124" s="47">
        <f>G124+I124</f>
        <v>3735000</v>
      </c>
      <c r="L124" s="103">
        <f t="shared" ref="L124:L151" si="54">+F124*15000</f>
        <v>300000</v>
      </c>
      <c r="M124" s="49">
        <f t="shared" ref="M124:M163" si="55">K124+L124</f>
        <v>4035000</v>
      </c>
      <c r="N124" s="48">
        <f t="shared" ref="N124:N163" si="56">IF(VLOOKUP(B124,DS,16,0)="x",E124*$N$5,0)</f>
        <v>258960</v>
      </c>
      <c r="O124" s="48">
        <f t="shared" ref="O124:O163" si="57">IF(VLOOKUP(B124,DS,16,0)="x",E124*$O$5,0)</f>
        <v>48555</v>
      </c>
      <c r="P124" s="48">
        <f t="shared" ref="P124:P163" si="58">IF(VLOOKUP(B124,DS,16,0)="x",E124*$P$5,0)</f>
        <v>32370</v>
      </c>
      <c r="Q124" s="47">
        <f t="shared" ref="Q124:Q164" si="59">M124-SUM(N124:P124)</f>
        <v>3695115</v>
      </c>
      <c r="R124" s="47">
        <f t="shared" ref="R124:R151" si="60">VLOOKUP(B124,DS,23,0)</f>
        <v>0</v>
      </c>
      <c r="S124" s="55">
        <f>Q124-R124</f>
        <v>3695115</v>
      </c>
      <c r="T124" s="47"/>
      <c r="U124" s="123"/>
      <c r="V124" s="45"/>
      <c r="W124" s="34"/>
      <c r="X124" s="5"/>
      <c r="Y124" s="5"/>
      <c r="Z124" s="5"/>
      <c r="AA124" s="4"/>
      <c r="AB124" s="4"/>
      <c r="AC124" s="4"/>
      <c r="AD124" s="4"/>
      <c r="AE124" s="4"/>
    </row>
    <row r="125" spans="1:31" s="44" customFormat="1" ht="23.25" customHeight="1">
      <c r="A125" s="46">
        <v>2</v>
      </c>
      <c r="B125" s="163" t="s">
        <v>97</v>
      </c>
      <c r="C125" s="102" t="str">
        <f t="shared" si="49"/>
        <v>Huỳnh Thị Hường</v>
      </c>
      <c r="D125" s="135" t="str">
        <f t="shared" si="50"/>
        <v>Công nhân</v>
      </c>
      <c r="E125" s="103">
        <f t="shared" si="51"/>
        <v>2943000</v>
      </c>
      <c r="F125" s="108">
        <f>VLOOKUP(B125,'CC - 08'!$B$91:$AS$170,36,0)</f>
        <v>21</v>
      </c>
      <c r="G125" s="243">
        <f t="shared" si="52"/>
        <v>2377038</v>
      </c>
      <c r="H125" s="108">
        <f>(VLOOKUP(B125,'CC - 08'!$B$91:$AS$170,37,0)+VLOOKUP(B125,'CC - 08'!$B$91:$AS$170,38,0))</f>
        <v>10</v>
      </c>
      <c r="I125" s="243">
        <f t="shared" si="53"/>
        <v>1131923</v>
      </c>
      <c r="J125" s="109">
        <f t="shared" ref="J125:K151" si="61">F125+H125</f>
        <v>31</v>
      </c>
      <c r="K125" s="47">
        <f t="shared" si="61"/>
        <v>3508961</v>
      </c>
      <c r="L125" s="103">
        <f t="shared" si="54"/>
        <v>315000</v>
      </c>
      <c r="M125" s="49">
        <f t="shared" si="55"/>
        <v>3823961</v>
      </c>
      <c r="N125" s="48">
        <f t="shared" si="56"/>
        <v>235440</v>
      </c>
      <c r="O125" s="48">
        <f t="shared" si="57"/>
        <v>44145</v>
      </c>
      <c r="P125" s="48">
        <f t="shared" si="58"/>
        <v>29430</v>
      </c>
      <c r="Q125" s="47">
        <f t="shared" si="59"/>
        <v>3514946</v>
      </c>
      <c r="R125" s="47">
        <f t="shared" si="60"/>
        <v>0</v>
      </c>
      <c r="S125" s="55">
        <f t="shared" ref="S125:S151" si="62">Q125-R125</f>
        <v>3514946</v>
      </c>
      <c r="T125" s="47"/>
      <c r="U125" s="123"/>
      <c r="V125" s="45"/>
      <c r="W125" s="34"/>
      <c r="X125" s="5"/>
      <c r="Y125" s="5"/>
      <c r="Z125" s="5"/>
      <c r="AA125" s="4"/>
      <c r="AB125" s="4"/>
      <c r="AC125" s="4"/>
      <c r="AD125" s="4"/>
      <c r="AE125" s="4"/>
    </row>
    <row r="126" spans="1:31" s="44" customFormat="1" ht="23.25" customHeight="1">
      <c r="A126" s="46">
        <v>3</v>
      </c>
      <c r="B126" s="163" t="s">
        <v>98</v>
      </c>
      <c r="C126" s="102" t="str">
        <f t="shared" si="49"/>
        <v>Nguyễn Thị Rong</v>
      </c>
      <c r="D126" s="135" t="str">
        <f t="shared" si="50"/>
        <v>Công nhân</v>
      </c>
      <c r="E126" s="103">
        <f t="shared" si="51"/>
        <v>2943000</v>
      </c>
      <c r="F126" s="108">
        <f>VLOOKUP(B126,'CC - 08'!$B$91:$AS$170,36,0)</f>
        <v>21</v>
      </c>
      <c r="G126" s="243">
        <f t="shared" si="52"/>
        <v>2377038</v>
      </c>
      <c r="H126" s="108">
        <f>(VLOOKUP(B126,'CC - 08'!$B$91:$AS$170,37,0)+VLOOKUP(B126,'CC - 08'!$B$91:$AS$170,38,0))</f>
        <v>10</v>
      </c>
      <c r="I126" s="243">
        <f t="shared" si="53"/>
        <v>1131923</v>
      </c>
      <c r="J126" s="109">
        <f t="shared" si="61"/>
        <v>31</v>
      </c>
      <c r="K126" s="47">
        <f t="shared" si="61"/>
        <v>3508961</v>
      </c>
      <c r="L126" s="103">
        <f t="shared" si="54"/>
        <v>315000</v>
      </c>
      <c r="M126" s="49">
        <f t="shared" si="55"/>
        <v>3823961</v>
      </c>
      <c r="N126" s="48">
        <f t="shared" si="56"/>
        <v>235440</v>
      </c>
      <c r="O126" s="48">
        <f t="shared" si="57"/>
        <v>44145</v>
      </c>
      <c r="P126" s="48">
        <f t="shared" si="58"/>
        <v>29430</v>
      </c>
      <c r="Q126" s="47">
        <f t="shared" si="59"/>
        <v>3514946</v>
      </c>
      <c r="R126" s="47">
        <f t="shared" si="60"/>
        <v>0</v>
      </c>
      <c r="S126" s="55">
        <f t="shared" si="62"/>
        <v>3514946</v>
      </c>
      <c r="T126" s="47"/>
      <c r="U126" s="123"/>
      <c r="V126" s="45"/>
      <c r="W126" s="34"/>
      <c r="X126" s="5"/>
      <c r="Y126" s="5"/>
      <c r="Z126" s="5"/>
      <c r="AA126" s="4"/>
      <c r="AB126" s="4"/>
      <c r="AC126" s="4"/>
      <c r="AD126" s="4"/>
      <c r="AE126" s="4"/>
    </row>
    <row r="127" spans="1:31" s="44" customFormat="1" ht="23.25" customHeight="1">
      <c r="A127" s="46">
        <v>4</v>
      </c>
      <c r="B127" s="163" t="s">
        <v>99</v>
      </c>
      <c r="C127" s="102" t="str">
        <f t="shared" si="49"/>
        <v>Sơn Thị Nil</v>
      </c>
      <c r="D127" s="135" t="str">
        <f t="shared" si="50"/>
        <v>Công nhân</v>
      </c>
      <c r="E127" s="103">
        <f t="shared" si="51"/>
        <v>2943000</v>
      </c>
      <c r="F127" s="108">
        <f>VLOOKUP(B127,'CC - 08'!$B$91:$AS$170,36,0)</f>
        <v>21</v>
      </c>
      <c r="G127" s="243">
        <f t="shared" si="52"/>
        <v>2377038</v>
      </c>
      <c r="H127" s="108">
        <f>(VLOOKUP(B127,'CC - 08'!$B$91:$AS$170,37,0)+VLOOKUP(B127,'CC - 08'!$B$91:$AS$170,38,0))</f>
        <v>10</v>
      </c>
      <c r="I127" s="243">
        <f t="shared" si="53"/>
        <v>1131923</v>
      </c>
      <c r="J127" s="109">
        <f t="shared" si="61"/>
        <v>31</v>
      </c>
      <c r="K127" s="47">
        <f t="shared" si="61"/>
        <v>3508961</v>
      </c>
      <c r="L127" s="103">
        <f t="shared" si="54"/>
        <v>315000</v>
      </c>
      <c r="M127" s="49">
        <f t="shared" si="55"/>
        <v>3823961</v>
      </c>
      <c r="N127" s="48">
        <f t="shared" si="56"/>
        <v>235440</v>
      </c>
      <c r="O127" s="48">
        <f t="shared" si="57"/>
        <v>44145</v>
      </c>
      <c r="P127" s="48">
        <f t="shared" si="58"/>
        <v>29430</v>
      </c>
      <c r="Q127" s="47">
        <f t="shared" si="59"/>
        <v>3514946</v>
      </c>
      <c r="R127" s="47">
        <f t="shared" si="60"/>
        <v>0</v>
      </c>
      <c r="S127" s="55">
        <f t="shared" si="62"/>
        <v>3514946</v>
      </c>
      <c r="T127" s="47"/>
      <c r="U127" s="123"/>
      <c r="V127" s="45"/>
      <c r="W127" s="34"/>
      <c r="X127" s="5"/>
      <c r="Y127" s="5"/>
      <c r="Z127" s="5"/>
      <c r="AA127" s="4"/>
      <c r="AB127" s="4"/>
      <c r="AC127" s="4"/>
      <c r="AD127" s="4"/>
      <c r="AE127" s="4"/>
    </row>
    <row r="128" spans="1:31" s="44" customFormat="1" ht="23.25" customHeight="1">
      <c r="A128" s="46">
        <v>5</v>
      </c>
      <c r="B128" s="163" t="s">
        <v>100</v>
      </c>
      <c r="C128" s="102" t="str">
        <f t="shared" si="49"/>
        <v>Huỳnh Thị Bé Tha</v>
      </c>
      <c r="D128" s="135" t="str">
        <f t="shared" si="50"/>
        <v>Công nhân</v>
      </c>
      <c r="E128" s="103">
        <f t="shared" si="51"/>
        <v>2943000</v>
      </c>
      <c r="F128" s="108">
        <f>VLOOKUP(B128,'CC - 08'!$B$91:$AS$170,36,0)</f>
        <v>21</v>
      </c>
      <c r="G128" s="243">
        <f t="shared" si="52"/>
        <v>2377038</v>
      </c>
      <c r="H128" s="108">
        <f>(VLOOKUP(B128,'CC - 08'!$B$91:$AS$170,37,0)+VLOOKUP(B128,'CC - 08'!$B$91:$AS$170,38,0))</f>
        <v>10</v>
      </c>
      <c r="I128" s="243">
        <f t="shared" si="53"/>
        <v>1131923</v>
      </c>
      <c r="J128" s="109">
        <f t="shared" si="61"/>
        <v>31</v>
      </c>
      <c r="K128" s="47">
        <f t="shared" si="61"/>
        <v>3508961</v>
      </c>
      <c r="L128" s="103">
        <f t="shared" si="54"/>
        <v>315000</v>
      </c>
      <c r="M128" s="49">
        <f t="shared" si="55"/>
        <v>3823961</v>
      </c>
      <c r="N128" s="48">
        <f t="shared" si="56"/>
        <v>235440</v>
      </c>
      <c r="O128" s="48">
        <f t="shared" si="57"/>
        <v>44145</v>
      </c>
      <c r="P128" s="48">
        <f t="shared" si="58"/>
        <v>29430</v>
      </c>
      <c r="Q128" s="47">
        <f t="shared" si="59"/>
        <v>3514946</v>
      </c>
      <c r="R128" s="47">
        <f t="shared" si="60"/>
        <v>0</v>
      </c>
      <c r="S128" s="55">
        <f t="shared" si="62"/>
        <v>3514946</v>
      </c>
      <c r="T128" s="47"/>
      <c r="U128" s="123"/>
      <c r="V128" s="45"/>
      <c r="W128" s="34"/>
      <c r="X128" s="5"/>
      <c r="Y128" s="5"/>
      <c r="Z128" s="5"/>
      <c r="AA128" s="4"/>
      <c r="AB128" s="4"/>
      <c r="AC128" s="4"/>
      <c r="AD128" s="4"/>
      <c r="AE128" s="4"/>
    </row>
    <row r="129" spans="1:31" s="44" customFormat="1" ht="23.25" customHeight="1">
      <c r="A129" s="46">
        <v>6</v>
      </c>
      <c r="B129" s="163" t="s">
        <v>101</v>
      </c>
      <c r="C129" s="102" t="str">
        <f t="shared" si="49"/>
        <v>Huỳnh Thị Bé Thi</v>
      </c>
      <c r="D129" s="135" t="str">
        <f t="shared" si="50"/>
        <v>Công nhân</v>
      </c>
      <c r="E129" s="103">
        <f t="shared" si="51"/>
        <v>2943000</v>
      </c>
      <c r="F129" s="108">
        <f>VLOOKUP(B129,'CC - 08'!$B$91:$AS$170,36,0)</f>
        <v>20</v>
      </c>
      <c r="G129" s="243">
        <f t="shared" si="52"/>
        <v>2263846</v>
      </c>
      <c r="H129" s="108">
        <f>(VLOOKUP(B129,'CC - 08'!$B$91:$AS$170,37,0)+VLOOKUP(B129,'CC - 08'!$B$91:$AS$170,38,0))</f>
        <v>10</v>
      </c>
      <c r="I129" s="243">
        <f t="shared" si="53"/>
        <v>1131923</v>
      </c>
      <c r="J129" s="109">
        <f t="shared" si="61"/>
        <v>30</v>
      </c>
      <c r="K129" s="47">
        <f t="shared" si="61"/>
        <v>3395769</v>
      </c>
      <c r="L129" s="103">
        <f t="shared" si="54"/>
        <v>300000</v>
      </c>
      <c r="M129" s="49">
        <f t="shared" si="55"/>
        <v>3695769</v>
      </c>
      <c r="N129" s="48">
        <f t="shared" si="56"/>
        <v>0</v>
      </c>
      <c r="O129" s="48">
        <f t="shared" si="57"/>
        <v>0</v>
      </c>
      <c r="P129" s="48">
        <f t="shared" si="58"/>
        <v>0</v>
      </c>
      <c r="Q129" s="47">
        <f t="shared" si="59"/>
        <v>3695769</v>
      </c>
      <c r="R129" s="47">
        <f t="shared" si="60"/>
        <v>0</v>
      </c>
      <c r="S129" s="55">
        <f t="shared" si="62"/>
        <v>3695769</v>
      </c>
      <c r="T129" s="47"/>
      <c r="U129" s="123"/>
      <c r="V129" s="45"/>
      <c r="W129" s="34"/>
      <c r="X129" s="5"/>
      <c r="Y129" s="5"/>
      <c r="Z129" s="5"/>
      <c r="AA129" s="4"/>
      <c r="AB129" s="4"/>
      <c r="AC129" s="4"/>
      <c r="AD129" s="4"/>
      <c r="AE129" s="4"/>
    </row>
    <row r="130" spans="1:31" s="44" customFormat="1" ht="23.25" customHeight="1">
      <c r="A130" s="46">
        <v>7</v>
      </c>
      <c r="B130" s="163" t="s">
        <v>102</v>
      </c>
      <c r="C130" s="102" t="str">
        <f t="shared" si="49"/>
        <v>Nguyễn Thị Kim Hồng</v>
      </c>
      <c r="D130" s="135" t="str">
        <f t="shared" si="50"/>
        <v>Công nhân</v>
      </c>
      <c r="E130" s="103">
        <f t="shared" si="51"/>
        <v>2943000</v>
      </c>
      <c r="F130" s="108">
        <f>VLOOKUP(B130,'CC - 08'!$B$91:$AS$170,36,0)</f>
        <v>21</v>
      </c>
      <c r="G130" s="243">
        <f t="shared" si="52"/>
        <v>2377038</v>
      </c>
      <c r="H130" s="108">
        <f>(VLOOKUP(B130,'CC - 08'!$B$91:$AS$170,37,0)+VLOOKUP(B130,'CC - 08'!$B$91:$AS$170,38,0))</f>
        <v>10</v>
      </c>
      <c r="I130" s="243">
        <f t="shared" si="53"/>
        <v>1131923</v>
      </c>
      <c r="J130" s="109">
        <f t="shared" si="61"/>
        <v>31</v>
      </c>
      <c r="K130" s="47">
        <f t="shared" si="61"/>
        <v>3508961</v>
      </c>
      <c r="L130" s="103">
        <f t="shared" si="54"/>
        <v>315000</v>
      </c>
      <c r="M130" s="49">
        <f t="shared" si="55"/>
        <v>3823961</v>
      </c>
      <c r="N130" s="48">
        <f t="shared" si="56"/>
        <v>235440</v>
      </c>
      <c r="O130" s="48">
        <f t="shared" si="57"/>
        <v>44145</v>
      </c>
      <c r="P130" s="48">
        <f t="shared" si="58"/>
        <v>29430</v>
      </c>
      <c r="Q130" s="47">
        <f t="shared" si="59"/>
        <v>3514946</v>
      </c>
      <c r="R130" s="47">
        <f t="shared" si="60"/>
        <v>0</v>
      </c>
      <c r="S130" s="55">
        <f t="shared" si="62"/>
        <v>3514946</v>
      </c>
      <c r="T130" s="47"/>
      <c r="U130" s="123"/>
      <c r="V130" s="45"/>
      <c r="W130" s="34"/>
      <c r="X130" s="5"/>
      <c r="Y130" s="5"/>
      <c r="Z130" s="5"/>
      <c r="AA130" s="4"/>
      <c r="AB130" s="4"/>
      <c r="AC130" s="4"/>
      <c r="AD130" s="4"/>
      <c r="AE130" s="4"/>
    </row>
    <row r="131" spans="1:31" s="44" customFormat="1" ht="23.25" customHeight="1">
      <c r="A131" s="46">
        <v>8</v>
      </c>
      <c r="B131" s="163" t="s">
        <v>103</v>
      </c>
      <c r="C131" s="102" t="str">
        <f t="shared" si="49"/>
        <v>Nguyễn Thị Lựu</v>
      </c>
      <c r="D131" s="135" t="str">
        <f t="shared" si="50"/>
        <v>Công nhân</v>
      </c>
      <c r="E131" s="103">
        <f t="shared" si="51"/>
        <v>2943000</v>
      </c>
      <c r="F131" s="108">
        <f>VLOOKUP(B131,'CC - 08'!$B$91:$AS$170,36,0)</f>
        <v>21</v>
      </c>
      <c r="G131" s="243">
        <f t="shared" si="52"/>
        <v>2377038</v>
      </c>
      <c r="H131" s="108">
        <f>(VLOOKUP(B131,'CC - 08'!$B$91:$AS$170,37,0)+VLOOKUP(B131,'CC - 08'!$B$91:$AS$170,38,0))</f>
        <v>10</v>
      </c>
      <c r="I131" s="243">
        <f t="shared" si="53"/>
        <v>1131923</v>
      </c>
      <c r="J131" s="109">
        <f t="shared" si="61"/>
        <v>31</v>
      </c>
      <c r="K131" s="47">
        <f t="shared" si="61"/>
        <v>3508961</v>
      </c>
      <c r="L131" s="103">
        <f t="shared" si="54"/>
        <v>315000</v>
      </c>
      <c r="M131" s="49">
        <f t="shared" si="55"/>
        <v>3823961</v>
      </c>
      <c r="N131" s="48">
        <f t="shared" si="56"/>
        <v>235440</v>
      </c>
      <c r="O131" s="48">
        <f t="shared" si="57"/>
        <v>44145</v>
      </c>
      <c r="P131" s="48">
        <f t="shared" si="58"/>
        <v>29430</v>
      </c>
      <c r="Q131" s="47">
        <f t="shared" si="59"/>
        <v>3514946</v>
      </c>
      <c r="R131" s="47">
        <f t="shared" si="60"/>
        <v>0</v>
      </c>
      <c r="S131" s="55">
        <f t="shared" si="62"/>
        <v>3514946</v>
      </c>
      <c r="T131" s="47"/>
      <c r="U131" s="123"/>
      <c r="V131" s="45"/>
      <c r="W131" s="34"/>
      <c r="X131" s="5"/>
      <c r="Y131" s="5"/>
      <c r="Z131" s="5"/>
      <c r="AA131" s="4"/>
      <c r="AB131" s="4"/>
      <c r="AC131" s="4"/>
      <c r="AD131" s="4"/>
      <c r="AE131" s="4"/>
    </row>
    <row r="132" spans="1:31" s="44" customFormat="1" ht="23.25" customHeight="1">
      <c r="A132" s="46">
        <v>9</v>
      </c>
      <c r="B132" s="163" t="s">
        <v>104</v>
      </c>
      <c r="C132" s="102" t="str">
        <f t="shared" si="49"/>
        <v>Lý Thị Được</v>
      </c>
      <c r="D132" s="135" t="str">
        <f t="shared" si="50"/>
        <v>Công nhân</v>
      </c>
      <c r="E132" s="103">
        <f t="shared" si="51"/>
        <v>2943000</v>
      </c>
      <c r="F132" s="108">
        <f>VLOOKUP(B132,'CC - 08'!$B$91:$AS$170,36,0)</f>
        <v>20</v>
      </c>
      <c r="G132" s="243">
        <f t="shared" si="52"/>
        <v>2263846</v>
      </c>
      <c r="H132" s="108">
        <f>(VLOOKUP(B132,'CC - 08'!$B$91:$AS$170,37,0)+VLOOKUP(B132,'CC - 08'!$B$91:$AS$170,38,0))</f>
        <v>10</v>
      </c>
      <c r="I132" s="243">
        <f t="shared" si="53"/>
        <v>1131923</v>
      </c>
      <c r="J132" s="109">
        <f t="shared" si="61"/>
        <v>30</v>
      </c>
      <c r="K132" s="47">
        <f t="shared" si="61"/>
        <v>3395769</v>
      </c>
      <c r="L132" s="103">
        <f t="shared" si="54"/>
        <v>300000</v>
      </c>
      <c r="M132" s="49">
        <f t="shared" si="55"/>
        <v>3695769</v>
      </c>
      <c r="N132" s="48">
        <f t="shared" si="56"/>
        <v>235440</v>
      </c>
      <c r="O132" s="48">
        <f t="shared" si="57"/>
        <v>44145</v>
      </c>
      <c r="P132" s="48">
        <f t="shared" si="58"/>
        <v>29430</v>
      </c>
      <c r="Q132" s="47">
        <f t="shared" si="59"/>
        <v>3386754</v>
      </c>
      <c r="R132" s="47">
        <f t="shared" si="60"/>
        <v>0</v>
      </c>
      <c r="S132" s="55">
        <f t="shared" si="62"/>
        <v>3386754</v>
      </c>
      <c r="T132" s="47"/>
      <c r="U132" s="123"/>
      <c r="V132" s="45"/>
      <c r="W132" s="34"/>
      <c r="X132" s="5"/>
      <c r="Y132" s="5"/>
      <c r="Z132" s="5"/>
      <c r="AA132" s="4"/>
      <c r="AB132" s="4"/>
      <c r="AC132" s="4"/>
      <c r="AD132" s="4"/>
      <c r="AE132" s="4"/>
    </row>
    <row r="133" spans="1:31" s="44" customFormat="1" ht="23.25" customHeight="1">
      <c r="A133" s="46">
        <v>10</v>
      </c>
      <c r="B133" s="163" t="s">
        <v>105</v>
      </c>
      <c r="C133" s="102" t="str">
        <f t="shared" si="49"/>
        <v>Lý La Quan</v>
      </c>
      <c r="D133" s="135" t="str">
        <f t="shared" si="50"/>
        <v>Công nhân</v>
      </c>
      <c r="E133" s="103">
        <f t="shared" si="51"/>
        <v>2943000</v>
      </c>
      <c r="F133" s="108">
        <f>VLOOKUP(B133,'CC - 08'!$B$91:$AS$170,36,0)</f>
        <v>21</v>
      </c>
      <c r="G133" s="243">
        <f t="shared" si="52"/>
        <v>2377038</v>
      </c>
      <c r="H133" s="108">
        <f>(VLOOKUP(B133,'CC - 08'!$B$91:$AS$170,37,0)+VLOOKUP(B133,'CC - 08'!$B$91:$AS$170,38,0))</f>
        <v>10</v>
      </c>
      <c r="I133" s="243">
        <f t="shared" si="53"/>
        <v>1131923</v>
      </c>
      <c r="J133" s="109">
        <f t="shared" si="61"/>
        <v>31</v>
      </c>
      <c r="K133" s="47">
        <f t="shared" si="61"/>
        <v>3508961</v>
      </c>
      <c r="L133" s="103">
        <f t="shared" si="54"/>
        <v>315000</v>
      </c>
      <c r="M133" s="49">
        <f t="shared" si="55"/>
        <v>3823961</v>
      </c>
      <c r="N133" s="48">
        <f t="shared" si="56"/>
        <v>235440</v>
      </c>
      <c r="O133" s="48">
        <f t="shared" si="57"/>
        <v>44145</v>
      </c>
      <c r="P133" s="48">
        <f t="shared" si="58"/>
        <v>29430</v>
      </c>
      <c r="Q133" s="47">
        <f t="shared" si="59"/>
        <v>3514946</v>
      </c>
      <c r="R133" s="47">
        <f t="shared" si="60"/>
        <v>0</v>
      </c>
      <c r="S133" s="55">
        <f t="shared" si="62"/>
        <v>3514946</v>
      </c>
      <c r="T133" s="47"/>
      <c r="U133" s="123"/>
      <c r="V133" s="45"/>
      <c r="W133" s="34"/>
      <c r="X133" s="5"/>
      <c r="Y133" s="5"/>
      <c r="Z133" s="5"/>
      <c r="AA133" s="4"/>
      <c r="AB133" s="4"/>
      <c r="AC133" s="4"/>
      <c r="AD133" s="4"/>
      <c r="AE133" s="4"/>
    </row>
    <row r="134" spans="1:31" s="44" customFormat="1" ht="23.25" customHeight="1">
      <c r="A134" s="46">
        <v>11</v>
      </c>
      <c r="B134" s="163" t="s">
        <v>106</v>
      </c>
      <c r="C134" s="102" t="str">
        <f t="shared" si="49"/>
        <v>Trà Thị Soi</v>
      </c>
      <c r="D134" s="135" t="str">
        <f t="shared" si="50"/>
        <v>Công nhân</v>
      </c>
      <c r="E134" s="103">
        <f t="shared" si="51"/>
        <v>2943000</v>
      </c>
      <c r="F134" s="108">
        <f>VLOOKUP(B134,'CC - 08'!$B$91:$AS$170,36,0)</f>
        <v>21</v>
      </c>
      <c r="G134" s="243">
        <f t="shared" si="52"/>
        <v>2377038</v>
      </c>
      <c r="H134" s="108">
        <f>(VLOOKUP(B134,'CC - 08'!$B$91:$AS$170,37,0)+VLOOKUP(B134,'CC - 08'!$B$91:$AS$170,38,0))</f>
        <v>10</v>
      </c>
      <c r="I134" s="243">
        <f t="shared" si="53"/>
        <v>1131923</v>
      </c>
      <c r="J134" s="109">
        <f t="shared" si="61"/>
        <v>31</v>
      </c>
      <c r="K134" s="47">
        <f t="shared" si="61"/>
        <v>3508961</v>
      </c>
      <c r="L134" s="103">
        <f t="shared" si="54"/>
        <v>315000</v>
      </c>
      <c r="M134" s="49">
        <f t="shared" si="55"/>
        <v>3823961</v>
      </c>
      <c r="N134" s="48">
        <f t="shared" si="56"/>
        <v>235440</v>
      </c>
      <c r="O134" s="48">
        <f t="shared" si="57"/>
        <v>44145</v>
      </c>
      <c r="P134" s="48">
        <f t="shared" si="58"/>
        <v>29430</v>
      </c>
      <c r="Q134" s="47">
        <f t="shared" si="59"/>
        <v>3514946</v>
      </c>
      <c r="R134" s="47">
        <f t="shared" si="60"/>
        <v>0</v>
      </c>
      <c r="S134" s="55">
        <f t="shared" si="62"/>
        <v>3514946</v>
      </c>
      <c r="T134" s="47"/>
      <c r="U134" s="123"/>
      <c r="V134" s="45"/>
      <c r="W134" s="34"/>
      <c r="X134" s="5"/>
      <c r="Y134" s="5"/>
      <c r="Z134" s="5"/>
      <c r="AA134" s="4"/>
      <c r="AB134" s="4"/>
      <c r="AC134" s="4"/>
      <c r="AD134" s="4"/>
      <c r="AE134" s="4"/>
    </row>
    <row r="135" spans="1:31" s="44" customFormat="1" ht="23.25" customHeight="1">
      <c r="A135" s="46">
        <v>12</v>
      </c>
      <c r="B135" s="163" t="s">
        <v>107</v>
      </c>
      <c r="C135" s="102" t="str">
        <f t="shared" si="49"/>
        <v>Nguyễn Thị Diễm Hương</v>
      </c>
      <c r="D135" s="135" t="str">
        <f t="shared" si="50"/>
        <v>Công nhân</v>
      </c>
      <c r="E135" s="103">
        <f t="shared" si="51"/>
        <v>2943000</v>
      </c>
      <c r="F135" s="108">
        <f>VLOOKUP(B135,'CC - 08'!$B$91:$AS$170,36,0)</f>
        <v>21</v>
      </c>
      <c r="G135" s="243">
        <f t="shared" si="52"/>
        <v>2377038</v>
      </c>
      <c r="H135" s="108">
        <f>(VLOOKUP(B135,'CC - 08'!$B$91:$AS$170,37,0)+VLOOKUP(B135,'CC - 08'!$B$91:$AS$170,38,0))</f>
        <v>10</v>
      </c>
      <c r="I135" s="243">
        <f t="shared" si="53"/>
        <v>1131923</v>
      </c>
      <c r="J135" s="109">
        <f t="shared" si="61"/>
        <v>31</v>
      </c>
      <c r="K135" s="47">
        <f t="shared" si="61"/>
        <v>3508961</v>
      </c>
      <c r="L135" s="103">
        <f t="shared" si="54"/>
        <v>315000</v>
      </c>
      <c r="M135" s="49">
        <f t="shared" si="55"/>
        <v>3823961</v>
      </c>
      <c r="N135" s="48">
        <f t="shared" si="56"/>
        <v>0</v>
      </c>
      <c r="O135" s="48">
        <f t="shared" si="57"/>
        <v>0</v>
      </c>
      <c r="P135" s="48">
        <f t="shared" si="58"/>
        <v>0</v>
      </c>
      <c r="Q135" s="47">
        <f t="shared" si="59"/>
        <v>3823961</v>
      </c>
      <c r="R135" s="47">
        <f t="shared" si="60"/>
        <v>0</v>
      </c>
      <c r="S135" s="55">
        <f t="shared" si="62"/>
        <v>3823961</v>
      </c>
      <c r="T135" s="47"/>
      <c r="U135" s="123"/>
      <c r="V135" s="45"/>
      <c r="W135" s="34"/>
      <c r="X135" s="5"/>
      <c r="Y135" s="5"/>
      <c r="Z135" s="5"/>
      <c r="AA135" s="4"/>
      <c r="AB135" s="4"/>
      <c r="AC135" s="4"/>
      <c r="AD135" s="4"/>
      <c r="AE135" s="4"/>
    </row>
    <row r="136" spans="1:31" s="44" customFormat="1" ht="23.25" customHeight="1">
      <c r="A136" s="46">
        <v>13</v>
      </c>
      <c r="B136" s="163" t="s">
        <v>108</v>
      </c>
      <c r="C136" s="102" t="str">
        <f t="shared" si="49"/>
        <v>Sơn Thị Muỗi Tron</v>
      </c>
      <c r="D136" s="135" t="str">
        <f t="shared" si="50"/>
        <v>Công nhân</v>
      </c>
      <c r="E136" s="103">
        <f t="shared" si="51"/>
        <v>2943000</v>
      </c>
      <c r="F136" s="108">
        <f>VLOOKUP(B136,'CC - 08'!$B$91:$AS$170,36,0)</f>
        <v>21</v>
      </c>
      <c r="G136" s="243">
        <f t="shared" si="52"/>
        <v>2377038</v>
      </c>
      <c r="H136" s="108">
        <f>(VLOOKUP(B136,'CC - 08'!$B$91:$AS$170,37,0)+VLOOKUP(B136,'CC - 08'!$B$91:$AS$170,38,0))</f>
        <v>10</v>
      </c>
      <c r="I136" s="243">
        <f t="shared" si="53"/>
        <v>1131923</v>
      </c>
      <c r="J136" s="109">
        <f t="shared" si="61"/>
        <v>31</v>
      </c>
      <c r="K136" s="47">
        <f t="shared" si="61"/>
        <v>3508961</v>
      </c>
      <c r="L136" s="103">
        <f t="shared" si="54"/>
        <v>315000</v>
      </c>
      <c r="M136" s="49">
        <f t="shared" si="55"/>
        <v>3823961</v>
      </c>
      <c r="N136" s="48">
        <f t="shared" si="56"/>
        <v>235440</v>
      </c>
      <c r="O136" s="48">
        <f t="shared" si="57"/>
        <v>44145</v>
      </c>
      <c r="P136" s="48">
        <f t="shared" si="58"/>
        <v>29430</v>
      </c>
      <c r="Q136" s="47">
        <f t="shared" si="59"/>
        <v>3514946</v>
      </c>
      <c r="R136" s="47">
        <f t="shared" si="60"/>
        <v>0</v>
      </c>
      <c r="S136" s="55">
        <f t="shared" si="62"/>
        <v>3514946</v>
      </c>
      <c r="T136" s="47"/>
      <c r="U136" s="123"/>
      <c r="V136" s="45"/>
      <c r="W136" s="34"/>
      <c r="X136" s="5"/>
      <c r="Y136" s="5"/>
      <c r="Z136" s="5"/>
      <c r="AA136" s="4"/>
      <c r="AB136" s="4"/>
      <c r="AC136" s="4"/>
      <c r="AD136" s="4"/>
      <c r="AE136" s="4"/>
    </row>
    <row r="137" spans="1:31" s="44" customFormat="1" ht="23.25" customHeight="1">
      <c r="A137" s="46">
        <v>14</v>
      </c>
      <c r="B137" s="163" t="s">
        <v>109</v>
      </c>
      <c r="C137" s="102" t="str">
        <f t="shared" si="49"/>
        <v>Sơn Thị Thương</v>
      </c>
      <c r="D137" s="135" t="str">
        <f t="shared" si="50"/>
        <v>Công nhân</v>
      </c>
      <c r="E137" s="103">
        <f t="shared" si="51"/>
        <v>2943000</v>
      </c>
      <c r="F137" s="108">
        <f>VLOOKUP(B137,'CC - 08'!$B$91:$AS$170,36,0)</f>
        <v>21</v>
      </c>
      <c r="G137" s="243">
        <f t="shared" si="52"/>
        <v>2377038</v>
      </c>
      <c r="H137" s="108">
        <f>(VLOOKUP(B137,'CC - 08'!$B$91:$AS$170,37,0)+VLOOKUP(B137,'CC - 08'!$B$91:$AS$170,38,0))</f>
        <v>10</v>
      </c>
      <c r="I137" s="243">
        <f t="shared" si="53"/>
        <v>1131923</v>
      </c>
      <c r="J137" s="109">
        <f t="shared" si="61"/>
        <v>31</v>
      </c>
      <c r="K137" s="47">
        <f t="shared" si="61"/>
        <v>3508961</v>
      </c>
      <c r="L137" s="103">
        <f t="shared" si="54"/>
        <v>315000</v>
      </c>
      <c r="M137" s="49">
        <f t="shared" si="55"/>
        <v>3823961</v>
      </c>
      <c r="N137" s="48">
        <f t="shared" si="56"/>
        <v>235440</v>
      </c>
      <c r="O137" s="48">
        <f t="shared" si="57"/>
        <v>44145</v>
      </c>
      <c r="P137" s="48">
        <f t="shared" si="58"/>
        <v>29430</v>
      </c>
      <c r="Q137" s="47">
        <f t="shared" si="59"/>
        <v>3514946</v>
      </c>
      <c r="R137" s="47">
        <f t="shared" si="60"/>
        <v>0</v>
      </c>
      <c r="S137" s="55">
        <f t="shared" si="62"/>
        <v>3514946</v>
      </c>
      <c r="T137" s="47"/>
      <c r="U137" s="123"/>
      <c r="V137" s="45"/>
      <c r="W137" s="34"/>
      <c r="X137" s="5"/>
      <c r="Y137" s="5"/>
      <c r="Z137" s="5"/>
      <c r="AA137" s="4"/>
      <c r="AB137" s="4"/>
      <c r="AC137" s="4"/>
      <c r="AD137" s="4"/>
      <c r="AE137" s="4"/>
    </row>
    <row r="138" spans="1:31" s="44" customFormat="1" ht="23.25" customHeight="1">
      <c r="A138" s="46">
        <v>15</v>
      </c>
      <c r="B138" s="163" t="s">
        <v>110</v>
      </c>
      <c r="C138" s="102" t="str">
        <f t="shared" si="49"/>
        <v>Thạch Thị Som Ươne</v>
      </c>
      <c r="D138" s="135" t="str">
        <f t="shared" si="50"/>
        <v>Công nhân</v>
      </c>
      <c r="E138" s="103">
        <f t="shared" si="51"/>
        <v>2943000</v>
      </c>
      <c r="F138" s="108">
        <f>VLOOKUP(B138,'CC - 08'!$B$91:$AS$170,36,0)</f>
        <v>20</v>
      </c>
      <c r="G138" s="243">
        <f t="shared" si="52"/>
        <v>2263846</v>
      </c>
      <c r="H138" s="108">
        <f>(VLOOKUP(B138,'CC - 08'!$B$91:$AS$170,37,0)+VLOOKUP(B138,'CC - 08'!$B$91:$AS$170,38,0))</f>
        <v>10</v>
      </c>
      <c r="I138" s="243">
        <f t="shared" si="53"/>
        <v>1131923</v>
      </c>
      <c r="J138" s="109">
        <f t="shared" si="61"/>
        <v>30</v>
      </c>
      <c r="K138" s="47">
        <f t="shared" si="61"/>
        <v>3395769</v>
      </c>
      <c r="L138" s="103">
        <f t="shared" si="54"/>
        <v>300000</v>
      </c>
      <c r="M138" s="49">
        <f t="shared" si="55"/>
        <v>3695769</v>
      </c>
      <c r="N138" s="48">
        <f t="shared" si="56"/>
        <v>235440</v>
      </c>
      <c r="O138" s="48">
        <f t="shared" si="57"/>
        <v>44145</v>
      </c>
      <c r="P138" s="48">
        <f t="shared" si="58"/>
        <v>29430</v>
      </c>
      <c r="Q138" s="47">
        <f t="shared" si="59"/>
        <v>3386754</v>
      </c>
      <c r="R138" s="47">
        <f t="shared" si="60"/>
        <v>0</v>
      </c>
      <c r="S138" s="55">
        <f t="shared" si="62"/>
        <v>3386754</v>
      </c>
      <c r="T138" s="47"/>
      <c r="U138" s="123"/>
      <c r="V138" s="45"/>
      <c r="W138" s="34"/>
      <c r="X138" s="5"/>
      <c r="Y138" s="5"/>
      <c r="Z138" s="5"/>
      <c r="AA138" s="4"/>
      <c r="AB138" s="4"/>
      <c r="AC138" s="4"/>
      <c r="AD138" s="4"/>
      <c r="AE138" s="4"/>
    </row>
    <row r="139" spans="1:31" s="44" customFormat="1" ht="23.25" customHeight="1">
      <c r="A139" s="46">
        <v>16</v>
      </c>
      <c r="B139" s="163" t="s">
        <v>111</v>
      </c>
      <c r="C139" s="102" t="str">
        <f t="shared" si="49"/>
        <v>Huỳnh Thị Như</v>
      </c>
      <c r="D139" s="135" t="str">
        <f t="shared" si="50"/>
        <v>Công nhân</v>
      </c>
      <c r="E139" s="103">
        <f t="shared" si="51"/>
        <v>2943000</v>
      </c>
      <c r="F139" s="108">
        <f>VLOOKUP(B139,'CC - 08'!$B$91:$AS$170,36,0)</f>
        <v>21</v>
      </c>
      <c r="G139" s="243">
        <f t="shared" si="52"/>
        <v>2377038</v>
      </c>
      <c r="H139" s="108">
        <f>(VLOOKUP(B139,'CC - 08'!$B$91:$AS$170,37,0)+VLOOKUP(B139,'CC - 08'!$B$91:$AS$170,38,0))</f>
        <v>10</v>
      </c>
      <c r="I139" s="243">
        <f t="shared" si="53"/>
        <v>1131923</v>
      </c>
      <c r="J139" s="109">
        <f t="shared" si="61"/>
        <v>31</v>
      </c>
      <c r="K139" s="47">
        <f t="shared" si="61"/>
        <v>3508961</v>
      </c>
      <c r="L139" s="103">
        <f t="shared" si="54"/>
        <v>315000</v>
      </c>
      <c r="M139" s="49">
        <f t="shared" si="55"/>
        <v>3823961</v>
      </c>
      <c r="N139" s="48">
        <f t="shared" si="56"/>
        <v>235440</v>
      </c>
      <c r="O139" s="48">
        <f t="shared" si="57"/>
        <v>44145</v>
      </c>
      <c r="P139" s="48">
        <f t="shared" si="58"/>
        <v>29430</v>
      </c>
      <c r="Q139" s="47">
        <f t="shared" si="59"/>
        <v>3514946</v>
      </c>
      <c r="R139" s="47">
        <f t="shared" si="60"/>
        <v>0</v>
      </c>
      <c r="S139" s="55">
        <f t="shared" si="62"/>
        <v>3514946</v>
      </c>
      <c r="T139" s="47"/>
      <c r="U139" s="123"/>
      <c r="V139" s="45"/>
      <c r="W139" s="34"/>
      <c r="X139" s="5"/>
      <c r="Y139" s="5"/>
      <c r="Z139" s="5"/>
      <c r="AA139" s="4"/>
      <c r="AB139" s="4"/>
      <c r="AC139" s="4"/>
      <c r="AD139" s="4"/>
      <c r="AE139" s="4"/>
    </row>
    <row r="140" spans="1:31" s="44" customFormat="1" ht="23.25" customHeight="1">
      <c r="A140" s="46">
        <v>17</v>
      </c>
      <c r="B140" s="163" t="s">
        <v>112</v>
      </c>
      <c r="C140" s="102" t="str">
        <f t="shared" si="49"/>
        <v>Sơn Thị Chành Ny</v>
      </c>
      <c r="D140" s="135" t="str">
        <f t="shared" si="50"/>
        <v>Công nhân</v>
      </c>
      <c r="E140" s="103">
        <f t="shared" si="51"/>
        <v>2943000</v>
      </c>
      <c r="F140" s="108">
        <f>VLOOKUP(B140,'CC - 08'!$B$91:$AS$170,36,0)</f>
        <v>21</v>
      </c>
      <c r="G140" s="243">
        <f t="shared" si="52"/>
        <v>2377038</v>
      </c>
      <c r="H140" s="108">
        <f>(VLOOKUP(B140,'CC - 08'!$B$91:$AS$170,37,0)+VLOOKUP(B140,'CC - 08'!$B$91:$AS$170,38,0))</f>
        <v>10</v>
      </c>
      <c r="I140" s="243">
        <f t="shared" si="53"/>
        <v>1131923</v>
      </c>
      <c r="J140" s="109">
        <f t="shared" si="61"/>
        <v>31</v>
      </c>
      <c r="K140" s="47">
        <f t="shared" si="61"/>
        <v>3508961</v>
      </c>
      <c r="L140" s="103">
        <f t="shared" si="54"/>
        <v>315000</v>
      </c>
      <c r="M140" s="49">
        <f t="shared" si="55"/>
        <v>3823961</v>
      </c>
      <c r="N140" s="48">
        <f t="shared" si="56"/>
        <v>235440</v>
      </c>
      <c r="O140" s="48">
        <f t="shared" si="57"/>
        <v>44145</v>
      </c>
      <c r="P140" s="48">
        <f t="shared" si="58"/>
        <v>29430</v>
      </c>
      <c r="Q140" s="47">
        <f t="shared" si="59"/>
        <v>3514946</v>
      </c>
      <c r="R140" s="47">
        <f t="shared" si="60"/>
        <v>0</v>
      </c>
      <c r="S140" s="55">
        <f t="shared" si="62"/>
        <v>3514946</v>
      </c>
      <c r="T140" s="47"/>
      <c r="U140" s="123"/>
      <c r="V140" s="45"/>
      <c r="W140" s="34"/>
      <c r="X140" s="5"/>
      <c r="Y140" s="5"/>
      <c r="Z140" s="5"/>
      <c r="AA140" s="4"/>
      <c r="AB140" s="4"/>
      <c r="AC140" s="4"/>
      <c r="AD140" s="4"/>
      <c r="AE140" s="4"/>
    </row>
    <row r="141" spans="1:31" s="44" customFormat="1" ht="23.25" customHeight="1">
      <c r="A141" s="46">
        <v>18</v>
      </c>
      <c r="B141" s="163" t="s">
        <v>113</v>
      </c>
      <c r="C141" s="102" t="str">
        <f t="shared" si="49"/>
        <v>Sơn Thị Chành Đa</v>
      </c>
      <c r="D141" s="135" t="str">
        <f t="shared" si="50"/>
        <v>Công nhân</v>
      </c>
      <c r="E141" s="103">
        <f t="shared" si="51"/>
        <v>2943000</v>
      </c>
      <c r="F141" s="108">
        <f>VLOOKUP(B141,'CC - 08'!$B$91:$AS$170,36,0)</f>
        <v>21</v>
      </c>
      <c r="G141" s="243">
        <f t="shared" si="52"/>
        <v>2377038</v>
      </c>
      <c r="H141" s="108">
        <f>(VLOOKUP(B141,'CC - 08'!$B$91:$AS$170,37,0)+VLOOKUP(B141,'CC - 08'!$B$91:$AS$170,38,0))</f>
        <v>10</v>
      </c>
      <c r="I141" s="243">
        <f t="shared" si="53"/>
        <v>1131923</v>
      </c>
      <c r="J141" s="109">
        <f t="shared" si="61"/>
        <v>31</v>
      </c>
      <c r="K141" s="47">
        <f t="shared" si="61"/>
        <v>3508961</v>
      </c>
      <c r="L141" s="103">
        <f t="shared" si="54"/>
        <v>315000</v>
      </c>
      <c r="M141" s="49">
        <f t="shared" si="55"/>
        <v>3823961</v>
      </c>
      <c r="N141" s="48">
        <f t="shared" si="56"/>
        <v>235440</v>
      </c>
      <c r="O141" s="48">
        <f t="shared" si="57"/>
        <v>44145</v>
      </c>
      <c r="P141" s="48">
        <f t="shared" si="58"/>
        <v>29430</v>
      </c>
      <c r="Q141" s="47">
        <f t="shared" si="59"/>
        <v>3514946</v>
      </c>
      <c r="R141" s="47">
        <f t="shared" si="60"/>
        <v>0</v>
      </c>
      <c r="S141" s="55">
        <f t="shared" si="62"/>
        <v>3514946</v>
      </c>
      <c r="T141" s="47"/>
      <c r="U141" s="123"/>
      <c r="V141" s="45"/>
      <c r="W141" s="34"/>
      <c r="X141" s="5"/>
      <c r="Y141" s="5"/>
      <c r="Z141" s="5"/>
      <c r="AA141" s="4"/>
      <c r="AB141" s="4"/>
      <c r="AC141" s="4"/>
      <c r="AD141" s="4"/>
      <c r="AE141" s="4"/>
    </row>
    <row r="142" spans="1:31" s="44" customFormat="1" ht="23.25" customHeight="1">
      <c r="A142" s="46">
        <v>19</v>
      </c>
      <c r="B142" s="163" t="s">
        <v>114</v>
      </c>
      <c r="C142" s="102" t="str">
        <f t="shared" si="49"/>
        <v>Trần Thị Bích Phượng</v>
      </c>
      <c r="D142" s="135" t="str">
        <f t="shared" si="50"/>
        <v>Công nhân</v>
      </c>
      <c r="E142" s="103">
        <f t="shared" si="51"/>
        <v>2943000</v>
      </c>
      <c r="F142" s="108">
        <f>VLOOKUP(B142,'CC - 08'!$B$91:$AS$170,36,0)</f>
        <v>21</v>
      </c>
      <c r="G142" s="243">
        <f t="shared" si="52"/>
        <v>2377038</v>
      </c>
      <c r="H142" s="108">
        <f>(VLOOKUP(B142,'CC - 08'!$B$91:$AS$170,37,0)+VLOOKUP(B142,'CC - 08'!$B$91:$AS$170,38,0))</f>
        <v>10</v>
      </c>
      <c r="I142" s="243">
        <f t="shared" si="53"/>
        <v>1131923</v>
      </c>
      <c r="J142" s="109">
        <f t="shared" si="61"/>
        <v>31</v>
      </c>
      <c r="K142" s="47">
        <f t="shared" si="61"/>
        <v>3508961</v>
      </c>
      <c r="L142" s="103">
        <f t="shared" si="54"/>
        <v>315000</v>
      </c>
      <c r="M142" s="49">
        <f t="shared" si="55"/>
        <v>3823961</v>
      </c>
      <c r="N142" s="48">
        <f t="shared" si="56"/>
        <v>235440</v>
      </c>
      <c r="O142" s="48">
        <f t="shared" si="57"/>
        <v>44145</v>
      </c>
      <c r="P142" s="48">
        <f t="shared" si="58"/>
        <v>29430</v>
      </c>
      <c r="Q142" s="47">
        <f t="shared" si="59"/>
        <v>3514946</v>
      </c>
      <c r="R142" s="47">
        <f t="shared" si="60"/>
        <v>0</v>
      </c>
      <c r="S142" s="55">
        <f t="shared" si="62"/>
        <v>3514946</v>
      </c>
      <c r="T142" s="47"/>
      <c r="U142" s="123"/>
      <c r="V142" s="45"/>
      <c r="W142" s="34"/>
      <c r="X142" s="5"/>
      <c r="Y142" s="5"/>
      <c r="Z142" s="5"/>
      <c r="AA142" s="4"/>
      <c r="AB142" s="4"/>
      <c r="AC142" s="4"/>
      <c r="AD142" s="4"/>
      <c r="AE142" s="4"/>
    </row>
    <row r="143" spans="1:31" s="44" customFormat="1" ht="23.25" customHeight="1">
      <c r="A143" s="46">
        <v>20</v>
      </c>
      <c r="B143" s="163" t="s">
        <v>115</v>
      </c>
      <c r="C143" s="102" t="str">
        <f t="shared" si="49"/>
        <v>Sơn Thị Trường Sa</v>
      </c>
      <c r="D143" s="135" t="str">
        <f t="shared" si="50"/>
        <v>Công nhân</v>
      </c>
      <c r="E143" s="103">
        <f t="shared" si="51"/>
        <v>2943000</v>
      </c>
      <c r="F143" s="108">
        <f>VLOOKUP(B143,'CC - 08'!$B$91:$AS$170,36,0)</f>
        <v>20</v>
      </c>
      <c r="G143" s="243">
        <f t="shared" si="52"/>
        <v>2263846</v>
      </c>
      <c r="H143" s="108">
        <f>(VLOOKUP(B143,'CC - 08'!$B$91:$AS$170,37,0)+VLOOKUP(B143,'CC - 08'!$B$91:$AS$170,38,0))</f>
        <v>10</v>
      </c>
      <c r="I143" s="243">
        <f t="shared" si="53"/>
        <v>1131923</v>
      </c>
      <c r="J143" s="109">
        <f t="shared" si="61"/>
        <v>30</v>
      </c>
      <c r="K143" s="47">
        <f t="shared" si="61"/>
        <v>3395769</v>
      </c>
      <c r="L143" s="103">
        <f t="shared" si="54"/>
        <v>300000</v>
      </c>
      <c r="M143" s="49">
        <f t="shared" si="55"/>
        <v>3695769</v>
      </c>
      <c r="N143" s="48">
        <f t="shared" si="56"/>
        <v>235440</v>
      </c>
      <c r="O143" s="48">
        <f t="shared" si="57"/>
        <v>44145</v>
      </c>
      <c r="P143" s="48">
        <f t="shared" si="58"/>
        <v>29430</v>
      </c>
      <c r="Q143" s="47">
        <f t="shared" si="59"/>
        <v>3386754</v>
      </c>
      <c r="R143" s="47">
        <f t="shared" si="60"/>
        <v>0</v>
      </c>
      <c r="S143" s="55">
        <f t="shared" si="62"/>
        <v>3386754</v>
      </c>
      <c r="T143" s="47"/>
      <c r="U143" s="123"/>
      <c r="V143" s="45"/>
      <c r="W143" s="34"/>
      <c r="X143" s="5"/>
      <c r="Y143" s="5"/>
      <c r="Z143" s="5"/>
      <c r="AA143" s="4"/>
      <c r="AB143" s="4"/>
      <c r="AC143" s="4"/>
      <c r="AD143" s="4"/>
      <c r="AE143" s="4"/>
    </row>
    <row r="144" spans="1:31" s="44" customFormat="1" ht="23.25" customHeight="1">
      <c r="A144" s="46">
        <v>21</v>
      </c>
      <c r="B144" s="163" t="s">
        <v>116</v>
      </c>
      <c r="C144" s="102" t="str">
        <f t="shared" si="49"/>
        <v>Lâm Thị Sà Mít</v>
      </c>
      <c r="D144" s="135" t="str">
        <f t="shared" si="50"/>
        <v>Công nhân</v>
      </c>
      <c r="E144" s="103">
        <f t="shared" si="51"/>
        <v>2943000</v>
      </c>
      <c r="F144" s="108">
        <f>VLOOKUP(B144,'CC - 08'!$B$91:$AS$170,36,0)</f>
        <v>21</v>
      </c>
      <c r="G144" s="243">
        <f t="shared" si="52"/>
        <v>2377038</v>
      </c>
      <c r="H144" s="108">
        <f>(VLOOKUP(B144,'CC - 08'!$B$91:$AS$170,37,0)+VLOOKUP(B144,'CC - 08'!$B$91:$AS$170,38,0))</f>
        <v>10</v>
      </c>
      <c r="I144" s="243">
        <f t="shared" si="53"/>
        <v>1131923</v>
      </c>
      <c r="J144" s="109">
        <f t="shared" si="61"/>
        <v>31</v>
      </c>
      <c r="K144" s="47">
        <f t="shared" si="61"/>
        <v>3508961</v>
      </c>
      <c r="L144" s="103">
        <f t="shared" si="54"/>
        <v>315000</v>
      </c>
      <c r="M144" s="49">
        <f t="shared" si="55"/>
        <v>3823961</v>
      </c>
      <c r="N144" s="48">
        <f t="shared" si="56"/>
        <v>0</v>
      </c>
      <c r="O144" s="48">
        <f t="shared" si="57"/>
        <v>0</v>
      </c>
      <c r="P144" s="48">
        <f t="shared" si="58"/>
        <v>0</v>
      </c>
      <c r="Q144" s="47">
        <f t="shared" si="59"/>
        <v>3823961</v>
      </c>
      <c r="R144" s="47">
        <f t="shared" si="60"/>
        <v>0</v>
      </c>
      <c r="S144" s="55">
        <f t="shared" si="62"/>
        <v>3823961</v>
      </c>
      <c r="T144" s="47"/>
      <c r="U144" s="123"/>
      <c r="V144" s="45"/>
      <c r="W144" s="34"/>
      <c r="X144" s="5"/>
      <c r="Y144" s="5"/>
      <c r="Z144" s="5"/>
      <c r="AA144" s="4"/>
      <c r="AB144" s="4"/>
      <c r="AC144" s="4"/>
      <c r="AD144" s="4"/>
      <c r="AE144" s="4"/>
    </row>
    <row r="145" spans="1:31" s="44" customFormat="1" ht="23.25" customHeight="1">
      <c r="A145" s="46">
        <v>22</v>
      </c>
      <c r="B145" s="163" t="s">
        <v>117</v>
      </c>
      <c r="C145" s="102" t="str">
        <f t="shared" si="49"/>
        <v>Trần Thị Toan</v>
      </c>
      <c r="D145" s="135" t="str">
        <f t="shared" si="50"/>
        <v>Công nhân</v>
      </c>
      <c r="E145" s="103">
        <f t="shared" si="51"/>
        <v>2943000</v>
      </c>
      <c r="F145" s="108">
        <f>VLOOKUP(B145,'CC - 08'!$B$91:$AS$170,36,0)</f>
        <v>21</v>
      </c>
      <c r="G145" s="243">
        <f t="shared" si="52"/>
        <v>2377038</v>
      </c>
      <c r="H145" s="108">
        <f>(VLOOKUP(B145,'CC - 08'!$B$91:$AS$170,37,0)+VLOOKUP(B145,'CC - 08'!$B$91:$AS$170,38,0))</f>
        <v>10</v>
      </c>
      <c r="I145" s="243">
        <f t="shared" si="53"/>
        <v>1131923</v>
      </c>
      <c r="J145" s="109">
        <f t="shared" si="61"/>
        <v>31</v>
      </c>
      <c r="K145" s="47">
        <f t="shared" si="61"/>
        <v>3508961</v>
      </c>
      <c r="L145" s="103">
        <f t="shared" si="54"/>
        <v>315000</v>
      </c>
      <c r="M145" s="49">
        <f t="shared" si="55"/>
        <v>3823961</v>
      </c>
      <c r="N145" s="48">
        <f t="shared" si="56"/>
        <v>0</v>
      </c>
      <c r="O145" s="48">
        <f t="shared" si="57"/>
        <v>0</v>
      </c>
      <c r="P145" s="48">
        <f t="shared" si="58"/>
        <v>0</v>
      </c>
      <c r="Q145" s="47">
        <f t="shared" si="59"/>
        <v>3823961</v>
      </c>
      <c r="R145" s="47">
        <f t="shared" si="60"/>
        <v>0</v>
      </c>
      <c r="S145" s="55">
        <f t="shared" si="62"/>
        <v>3823961</v>
      </c>
      <c r="T145" s="47"/>
      <c r="U145" s="123"/>
      <c r="V145" s="45"/>
      <c r="W145" s="34"/>
      <c r="X145" s="5"/>
      <c r="Y145" s="5"/>
      <c r="Z145" s="5"/>
      <c r="AA145" s="4"/>
      <c r="AB145" s="4"/>
      <c r="AC145" s="4"/>
      <c r="AD145" s="4"/>
      <c r="AE145" s="4"/>
    </row>
    <row r="146" spans="1:31" s="44" customFormat="1" ht="23.25" customHeight="1">
      <c r="A146" s="46">
        <v>23</v>
      </c>
      <c r="B146" s="163" t="s">
        <v>118</v>
      </c>
      <c r="C146" s="102" t="str">
        <f t="shared" si="49"/>
        <v>Nguyễn Hữu Nhơn</v>
      </c>
      <c r="D146" s="135" t="str">
        <f t="shared" si="50"/>
        <v>Công nhân</v>
      </c>
      <c r="E146" s="103">
        <f t="shared" si="51"/>
        <v>2943000</v>
      </c>
      <c r="F146" s="108">
        <f>VLOOKUP(B146,'CC - 08'!$B$91:$AS$170,36,0)</f>
        <v>21</v>
      </c>
      <c r="G146" s="243">
        <f t="shared" si="52"/>
        <v>2377038</v>
      </c>
      <c r="H146" s="108">
        <f>(VLOOKUP(B146,'CC - 08'!$B$91:$AS$170,37,0)+VLOOKUP(B146,'CC - 08'!$B$91:$AS$170,38,0))</f>
        <v>8</v>
      </c>
      <c r="I146" s="243">
        <f t="shared" si="53"/>
        <v>905538</v>
      </c>
      <c r="J146" s="109">
        <f t="shared" si="61"/>
        <v>29</v>
      </c>
      <c r="K146" s="47">
        <f t="shared" si="61"/>
        <v>3282576</v>
      </c>
      <c r="L146" s="103">
        <f t="shared" si="54"/>
        <v>315000</v>
      </c>
      <c r="M146" s="49">
        <f t="shared" si="55"/>
        <v>3597576</v>
      </c>
      <c r="N146" s="48">
        <f t="shared" si="56"/>
        <v>0</v>
      </c>
      <c r="O146" s="48">
        <f t="shared" si="57"/>
        <v>0</v>
      </c>
      <c r="P146" s="48">
        <f t="shared" si="58"/>
        <v>0</v>
      </c>
      <c r="Q146" s="47">
        <f t="shared" si="59"/>
        <v>3597576</v>
      </c>
      <c r="R146" s="47">
        <f t="shared" si="60"/>
        <v>0</v>
      </c>
      <c r="S146" s="55">
        <f t="shared" si="62"/>
        <v>3597576</v>
      </c>
      <c r="T146" s="47"/>
      <c r="U146" s="123"/>
      <c r="V146" s="45"/>
      <c r="W146" s="34"/>
      <c r="X146" s="5"/>
      <c r="Y146" s="5"/>
      <c r="Z146" s="5"/>
      <c r="AA146" s="4"/>
      <c r="AB146" s="4"/>
      <c r="AC146" s="4"/>
      <c r="AD146" s="4"/>
      <c r="AE146" s="4"/>
    </row>
    <row r="147" spans="1:31" s="44" customFormat="1" ht="23.25" customHeight="1">
      <c r="A147" s="46">
        <v>24</v>
      </c>
      <c r="B147" s="163" t="s">
        <v>119</v>
      </c>
      <c r="C147" s="102" t="str">
        <f t="shared" si="49"/>
        <v>Huỳnh Minh Hiếu</v>
      </c>
      <c r="D147" s="135" t="str">
        <f t="shared" si="50"/>
        <v>Công nhân</v>
      </c>
      <c r="E147" s="103">
        <f t="shared" si="51"/>
        <v>2943000</v>
      </c>
      <c r="F147" s="108">
        <f>VLOOKUP(B147,'CC - 08'!$B$91:$AS$170,36,0)</f>
        <v>21</v>
      </c>
      <c r="G147" s="243">
        <f t="shared" si="52"/>
        <v>2377038</v>
      </c>
      <c r="H147" s="108">
        <f>(VLOOKUP(B147,'CC - 08'!$B$91:$AS$170,37,0)+VLOOKUP(B147,'CC - 08'!$B$91:$AS$170,38,0))</f>
        <v>10</v>
      </c>
      <c r="I147" s="243">
        <f t="shared" si="53"/>
        <v>1131923</v>
      </c>
      <c r="J147" s="109">
        <f t="shared" si="61"/>
        <v>31</v>
      </c>
      <c r="K147" s="47">
        <f t="shared" si="61"/>
        <v>3508961</v>
      </c>
      <c r="L147" s="103">
        <f t="shared" si="54"/>
        <v>315000</v>
      </c>
      <c r="M147" s="49">
        <f t="shared" si="55"/>
        <v>3823961</v>
      </c>
      <c r="N147" s="48">
        <f t="shared" si="56"/>
        <v>0</v>
      </c>
      <c r="O147" s="48">
        <f t="shared" si="57"/>
        <v>0</v>
      </c>
      <c r="P147" s="48">
        <f t="shared" si="58"/>
        <v>0</v>
      </c>
      <c r="Q147" s="47">
        <f t="shared" si="59"/>
        <v>3823961</v>
      </c>
      <c r="R147" s="47">
        <f t="shared" si="60"/>
        <v>0</v>
      </c>
      <c r="S147" s="55">
        <f t="shared" si="62"/>
        <v>3823961</v>
      </c>
      <c r="T147" s="47"/>
      <c r="U147" s="123"/>
      <c r="V147" s="45"/>
      <c r="W147" s="34"/>
      <c r="X147" s="5"/>
      <c r="Y147" s="5"/>
      <c r="Z147" s="5"/>
      <c r="AA147" s="4"/>
      <c r="AB147" s="4"/>
      <c r="AC147" s="4"/>
      <c r="AD147" s="4"/>
      <c r="AE147" s="4"/>
    </row>
    <row r="148" spans="1:31" s="44" customFormat="1" ht="23.25" customHeight="1">
      <c r="A148" s="46">
        <v>25</v>
      </c>
      <c r="B148" s="163" t="s">
        <v>120</v>
      </c>
      <c r="C148" s="102" t="str">
        <f t="shared" si="49"/>
        <v>Lý Thị Sà Kha</v>
      </c>
      <c r="D148" s="135" t="str">
        <f t="shared" si="50"/>
        <v>Công nhân</v>
      </c>
      <c r="E148" s="103">
        <f t="shared" si="51"/>
        <v>2943000</v>
      </c>
      <c r="F148" s="108">
        <f>VLOOKUP(B148,'CC - 08'!$B$91:$AS$170,36,0)</f>
        <v>21</v>
      </c>
      <c r="G148" s="243">
        <f t="shared" si="52"/>
        <v>2377038</v>
      </c>
      <c r="H148" s="108">
        <f>(VLOOKUP(B148,'CC - 08'!$B$91:$AS$170,37,0)+VLOOKUP(B148,'CC - 08'!$B$91:$AS$170,38,0))</f>
        <v>10</v>
      </c>
      <c r="I148" s="243">
        <f t="shared" si="53"/>
        <v>1131923</v>
      </c>
      <c r="J148" s="109">
        <f t="shared" si="61"/>
        <v>31</v>
      </c>
      <c r="K148" s="47">
        <f t="shared" si="61"/>
        <v>3508961</v>
      </c>
      <c r="L148" s="103">
        <f t="shared" si="54"/>
        <v>315000</v>
      </c>
      <c r="M148" s="49">
        <f t="shared" si="55"/>
        <v>3823961</v>
      </c>
      <c r="N148" s="48">
        <f t="shared" si="56"/>
        <v>235440</v>
      </c>
      <c r="O148" s="48">
        <f t="shared" si="57"/>
        <v>44145</v>
      </c>
      <c r="P148" s="48">
        <f t="shared" si="58"/>
        <v>29430</v>
      </c>
      <c r="Q148" s="47">
        <f t="shared" si="59"/>
        <v>3514946</v>
      </c>
      <c r="R148" s="47">
        <f t="shared" si="60"/>
        <v>0</v>
      </c>
      <c r="S148" s="55">
        <f t="shared" si="62"/>
        <v>3514946</v>
      </c>
      <c r="T148" s="47"/>
      <c r="U148" s="123"/>
      <c r="V148" s="45"/>
      <c r="W148" s="34"/>
      <c r="X148" s="5"/>
      <c r="Y148" s="5"/>
      <c r="Z148" s="5"/>
      <c r="AA148" s="4"/>
      <c r="AB148" s="4"/>
      <c r="AC148" s="4"/>
      <c r="AD148" s="4"/>
      <c r="AE148" s="4"/>
    </row>
    <row r="149" spans="1:31" s="44" customFormat="1" ht="23.25" customHeight="1">
      <c r="A149" s="46">
        <v>26</v>
      </c>
      <c r="B149" s="163" t="s">
        <v>121</v>
      </c>
      <c r="C149" s="102" t="str">
        <f t="shared" si="49"/>
        <v>Phạm Thành Đô</v>
      </c>
      <c r="D149" s="135" t="str">
        <f t="shared" si="50"/>
        <v>Công nhân</v>
      </c>
      <c r="E149" s="103">
        <f t="shared" si="51"/>
        <v>2943000</v>
      </c>
      <c r="F149" s="108">
        <f>VLOOKUP(B149,'CC - 08'!$B$91:$AS$170,36,0)</f>
        <v>21</v>
      </c>
      <c r="G149" s="243">
        <f t="shared" si="52"/>
        <v>2377038</v>
      </c>
      <c r="H149" s="108">
        <f>(VLOOKUP(B149,'CC - 08'!$B$91:$AS$170,37,0)+VLOOKUP(B149,'CC - 08'!$B$91:$AS$170,38,0))</f>
        <v>10</v>
      </c>
      <c r="I149" s="243">
        <f t="shared" si="53"/>
        <v>1131923</v>
      </c>
      <c r="J149" s="109">
        <f t="shared" si="61"/>
        <v>31</v>
      </c>
      <c r="K149" s="47">
        <f t="shared" si="61"/>
        <v>3508961</v>
      </c>
      <c r="L149" s="103">
        <f t="shared" si="54"/>
        <v>315000</v>
      </c>
      <c r="M149" s="49">
        <f t="shared" si="55"/>
        <v>3823961</v>
      </c>
      <c r="N149" s="48">
        <f t="shared" si="56"/>
        <v>0</v>
      </c>
      <c r="O149" s="48">
        <f t="shared" si="57"/>
        <v>0</v>
      </c>
      <c r="P149" s="48">
        <f t="shared" si="58"/>
        <v>0</v>
      </c>
      <c r="Q149" s="47">
        <f t="shared" si="59"/>
        <v>3823961</v>
      </c>
      <c r="R149" s="47">
        <f t="shared" si="60"/>
        <v>0</v>
      </c>
      <c r="S149" s="55">
        <f t="shared" si="62"/>
        <v>3823961</v>
      </c>
      <c r="T149" s="47"/>
      <c r="U149" s="123"/>
      <c r="V149" s="45"/>
      <c r="W149" s="34"/>
      <c r="X149" s="5"/>
      <c r="Y149" s="5"/>
      <c r="Z149" s="5"/>
      <c r="AA149" s="4"/>
      <c r="AB149" s="4"/>
      <c r="AC149" s="4"/>
      <c r="AD149" s="4"/>
      <c r="AE149" s="4"/>
    </row>
    <row r="150" spans="1:31" s="44" customFormat="1" ht="23.25" customHeight="1">
      <c r="A150" s="46">
        <v>27</v>
      </c>
      <c r="B150" s="163" t="s">
        <v>122</v>
      </c>
      <c r="C150" s="102" t="str">
        <f t="shared" si="49"/>
        <v xml:space="preserve"> Lâm Thị Mộng Thường</v>
      </c>
      <c r="D150" s="135" t="str">
        <f t="shared" si="50"/>
        <v>Công nhân</v>
      </c>
      <c r="E150" s="103">
        <f t="shared" si="51"/>
        <v>2943000</v>
      </c>
      <c r="F150" s="108">
        <f>VLOOKUP(B150,'CC - 08'!$B$91:$AS$170,36,0)</f>
        <v>20</v>
      </c>
      <c r="G150" s="243">
        <f t="shared" si="52"/>
        <v>2263846</v>
      </c>
      <c r="H150" s="108">
        <f>(VLOOKUP(B150,'CC - 08'!$B$91:$AS$170,37,0)+VLOOKUP(B150,'CC - 08'!$B$91:$AS$170,38,0))</f>
        <v>10</v>
      </c>
      <c r="I150" s="243">
        <f t="shared" si="53"/>
        <v>1131923</v>
      </c>
      <c r="J150" s="109">
        <f t="shared" si="61"/>
        <v>30</v>
      </c>
      <c r="K150" s="47">
        <f t="shared" si="61"/>
        <v>3395769</v>
      </c>
      <c r="L150" s="103">
        <f t="shared" si="54"/>
        <v>300000</v>
      </c>
      <c r="M150" s="49">
        <f t="shared" si="55"/>
        <v>3695769</v>
      </c>
      <c r="N150" s="48">
        <f t="shared" si="56"/>
        <v>235440</v>
      </c>
      <c r="O150" s="48">
        <f t="shared" si="57"/>
        <v>44145</v>
      </c>
      <c r="P150" s="48">
        <f t="shared" si="58"/>
        <v>29430</v>
      </c>
      <c r="Q150" s="47">
        <f t="shared" si="59"/>
        <v>3386754</v>
      </c>
      <c r="R150" s="47">
        <f t="shared" si="60"/>
        <v>0</v>
      </c>
      <c r="S150" s="55">
        <f t="shared" si="62"/>
        <v>3386754</v>
      </c>
      <c r="T150" s="47"/>
      <c r="U150" s="123"/>
      <c r="V150" s="45"/>
      <c r="W150" s="34"/>
      <c r="X150" s="5"/>
      <c r="Y150" s="5"/>
      <c r="Z150" s="5"/>
      <c r="AA150" s="4"/>
      <c r="AB150" s="4"/>
      <c r="AC150" s="4"/>
      <c r="AD150" s="4"/>
      <c r="AE150" s="4"/>
    </row>
    <row r="151" spans="1:31" s="44" customFormat="1" ht="23.25" customHeight="1">
      <c r="A151" s="46">
        <v>28</v>
      </c>
      <c r="B151" s="163" t="s">
        <v>123</v>
      </c>
      <c r="C151" s="102" t="e">
        <f t="shared" si="49"/>
        <v>#N/A</v>
      </c>
      <c r="D151" s="135" t="e">
        <f t="shared" si="50"/>
        <v>#N/A</v>
      </c>
      <c r="E151" s="103" t="e">
        <f t="shared" si="51"/>
        <v>#N/A</v>
      </c>
      <c r="F151" s="108">
        <f>VLOOKUP(B151,'CC - 08'!$B$91:$AS$170,36,0)</f>
        <v>20</v>
      </c>
      <c r="G151" s="243" t="e">
        <f t="shared" si="52"/>
        <v>#N/A</v>
      </c>
      <c r="H151" s="108">
        <f>(VLOOKUP(B151,'CC - 08'!$B$91:$AS$170,37,0)+VLOOKUP(B151,'CC - 08'!$B$91:$AS$170,38,0))</f>
        <v>10</v>
      </c>
      <c r="I151" s="243" t="e">
        <f t="shared" si="53"/>
        <v>#N/A</v>
      </c>
      <c r="J151" s="109">
        <f t="shared" si="61"/>
        <v>30</v>
      </c>
      <c r="K151" s="47" t="e">
        <f>G151+I151-2</f>
        <v>#N/A</v>
      </c>
      <c r="L151" s="103">
        <f t="shared" si="54"/>
        <v>300000</v>
      </c>
      <c r="M151" s="49" t="e">
        <f t="shared" si="55"/>
        <v>#N/A</v>
      </c>
      <c r="N151" s="48" t="e">
        <f t="shared" si="56"/>
        <v>#N/A</v>
      </c>
      <c r="O151" s="48" t="e">
        <f t="shared" si="57"/>
        <v>#N/A</v>
      </c>
      <c r="P151" s="48" t="e">
        <f t="shared" si="58"/>
        <v>#N/A</v>
      </c>
      <c r="Q151" s="47" t="e">
        <f t="shared" si="59"/>
        <v>#N/A</v>
      </c>
      <c r="R151" s="47" t="e">
        <f t="shared" si="60"/>
        <v>#N/A</v>
      </c>
      <c r="S151" s="55" t="e">
        <f t="shared" si="62"/>
        <v>#N/A</v>
      </c>
      <c r="T151" s="47"/>
      <c r="U151" s="123"/>
      <c r="V151" s="45"/>
      <c r="W151" s="34"/>
      <c r="X151" s="5"/>
      <c r="Y151" s="5"/>
      <c r="Z151" s="5"/>
      <c r="AA151" s="4"/>
      <c r="AB151" s="4"/>
      <c r="AC151" s="4"/>
      <c r="AD151" s="4"/>
      <c r="AE151" s="4"/>
    </row>
    <row r="152" spans="1:31" s="44" customFormat="1" ht="23.25" customHeight="1">
      <c r="A152" s="46">
        <v>29</v>
      </c>
      <c r="B152" s="163" t="s">
        <v>126</v>
      </c>
      <c r="C152" s="102" t="str">
        <f t="shared" ref="C152:C163" si="63">VLOOKUP(B152,DS,2,0)</f>
        <v>Nguyễn Văn Bé Hai</v>
      </c>
      <c r="D152" s="135" t="str">
        <f t="shared" ref="D152:D163" si="64">VLOOKUP(B152,DS,3,0)</f>
        <v>Công nhân</v>
      </c>
      <c r="E152" s="103">
        <f t="shared" ref="E152:E163" si="65">VLOOKUP(B152,DS,4,0)</f>
        <v>3237000</v>
      </c>
      <c r="F152" s="108">
        <f>VLOOKUP(B152,'CC - 08'!$B$91:$AS$170,36,0)</f>
        <v>21</v>
      </c>
      <c r="G152" s="243">
        <f t="shared" ref="G152:G163" si="66">ROUND(E152/$U$2*F152,0)</f>
        <v>2614500</v>
      </c>
      <c r="H152" s="108">
        <f>(VLOOKUP(B152,'CC - 08'!$B$91:$AS$170,37,0)+VLOOKUP(B152,'CC - 08'!$B$91:$AS$170,38,0))</f>
        <v>10</v>
      </c>
      <c r="I152" s="243">
        <f t="shared" ref="I152:I163" si="67">ROUND(E152/$U$2*H152,0)</f>
        <v>1245000</v>
      </c>
      <c r="J152" s="109">
        <f t="shared" ref="J152:J163" si="68">F152+H152</f>
        <v>31</v>
      </c>
      <c r="K152" s="47">
        <f t="shared" ref="K152:K163" si="69">G152+I152</f>
        <v>3859500</v>
      </c>
      <c r="L152" s="103">
        <f t="shared" ref="L152:L163" si="70">+F152*15000</f>
        <v>315000</v>
      </c>
      <c r="M152" s="49">
        <f t="shared" si="55"/>
        <v>4174500</v>
      </c>
      <c r="N152" s="48">
        <f t="shared" si="56"/>
        <v>258960</v>
      </c>
      <c r="O152" s="48">
        <f t="shared" si="57"/>
        <v>48555</v>
      </c>
      <c r="P152" s="48">
        <f t="shared" si="58"/>
        <v>32370</v>
      </c>
      <c r="Q152" s="47">
        <f t="shared" ref="Q152:Q163" si="71">M152-SUM(N152:P152)</f>
        <v>3834615</v>
      </c>
      <c r="R152" s="47">
        <f t="shared" ref="R152:R163" si="72">VLOOKUP(B152,DS,23,0)</f>
        <v>0</v>
      </c>
      <c r="S152" s="55">
        <f t="shared" ref="S152:S163" si="73">Q152-R152</f>
        <v>3834615</v>
      </c>
      <c r="T152" s="47"/>
      <c r="U152" s="123"/>
      <c r="V152" s="45"/>
      <c r="W152" s="34"/>
      <c r="X152" s="5"/>
      <c r="Y152" s="5"/>
      <c r="Z152" s="5"/>
      <c r="AA152" s="4"/>
      <c r="AB152" s="4"/>
      <c r="AC152" s="4"/>
      <c r="AD152" s="4"/>
      <c r="AE152" s="4"/>
    </row>
    <row r="153" spans="1:31" s="44" customFormat="1" ht="23.25" customHeight="1">
      <c r="A153" s="46">
        <v>30</v>
      </c>
      <c r="B153" s="163" t="s">
        <v>127</v>
      </c>
      <c r="C153" s="102" t="str">
        <f t="shared" si="63"/>
        <v>Thạch Tiền</v>
      </c>
      <c r="D153" s="135" t="str">
        <f t="shared" si="64"/>
        <v>Công nhân</v>
      </c>
      <c r="E153" s="103">
        <f t="shared" si="65"/>
        <v>2943000</v>
      </c>
      <c r="F153" s="108">
        <f>VLOOKUP(B153,'CC - 08'!$B$91:$AS$170,36,0)</f>
        <v>21</v>
      </c>
      <c r="G153" s="243">
        <f t="shared" si="66"/>
        <v>2377038</v>
      </c>
      <c r="H153" s="108">
        <f>(VLOOKUP(B153,'CC - 08'!$B$91:$AS$170,37,0)+VLOOKUP(B153,'CC - 08'!$B$91:$AS$170,38,0))</f>
        <v>10</v>
      </c>
      <c r="I153" s="243">
        <f t="shared" si="67"/>
        <v>1131923</v>
      </c>
      <c r="J153" s="109">
        <f t="shared" si="68"/>
        <v>31</v>
      </c>
      <c r="K153" s="47">
        <f t="shared" si="69"/>
        <v>3508961</v>
      </c>
      <c r="L153" s="103">
        <f t="shared" si="70"/>
        <v>315000</v>
      </c>
      <c r="M153" s="49">
        <f t="shared" si="55"/>
        <v>3823961</v>
      </c>
      <c r="N153" s="48">
        <f t="shared" si="56"/>
        <v>235440</v>
      </c>
      <c r="O153" s="48">
        <f t="shared" si="57"/>
        <v>44145</v>
      </c>
      <c r="P153" s="48">
        <f t="shared" si="58"/>
        <v>29430</v>
      </c>
      <c r="Q153" s="47">
        <f t="shared" si="71"/>
        <v>3514946</v>
      </c>
      <c r="R153" s="47">
        <f t="shared" si="72"/>
        <v>0</v>
      </c>
      <c r="S153" s="55">
        <f t="shared" si="73"/>
        <v>3514946</v>
      </c>
      <c r="T153" s="47"/>
      <c r="U153" s="123"/>
      <c r="V153" s="45"/>
      <c r="W153" s="34"/>
      <c r="X153" s="5"/>
      <c r="Y153" s="5"/>
      <c r="Z153" s="5"/>
      <c r="AA153" s="4"/>
      <c r="AB153" s="4"/>
      <c r="AC153" s="4"/>
      <c r="AD153" s="4"/>
      <c r="AE153" s="4"/>
    </row>
    <row r="154" spans="1:31" s="44" customFormat="1" ht="23.25" customHeight="1">
      <c r="A154" s="46">
        <v>31</v>
      </c>
      <c r="B154" s="163" t="s">
        <v>128</v>
      </c>
      <c r="C154" s="102" t="str">
        <f t="shared" si="63"/>
        <v>Hứa Hậu</v>
      </c>
      <c r="D154" s="135" t="str">
        <f t="shared" si="64"/>
        <v>Công nhân</v>
      </c>
      <c r="E154" s="103">
        <f t="shared" si="65"/>
        <v>2943000</v>
      </c>
      <c r="F154" s="108">
        <f>VLOOKUP(B154,'CC - 08'!$B$91:$AS$170,36,0)</f>
        <v>21</v>
      </c>
      <c r="G154" s="243">
        <f t="shared" si="66"/>
        <v>2377038</v>
      </c>
      <c r="H154" s="108">
        <f>(VLOOKUP(B154,'CC - 08'!$B$91:$AS$170,37,0)+VLOOKUP(B154,'CC - 08'!$B$91:$AS$170,38,0))</f>
        <v>10</v>
      </c>
      <c r="I154" s="243">
        <f t="shared" si="67"/>
        <v>1131923</v>
      </c>
      <c r="J154" s="109">
        <f t="shared" si="68"/>
        <v>31</v>
      </c>
      <c r="K154" s="47">
        <f t="shared" si="69"/>
        <v>3508961</v>
      </c>
      <c r="L154" s="103">
        <f t="shared" si="70"/>
        <v>315000</v>
      </c>
      <c r="M154" s="49">
        <f t="shared" si="55"/>
        <v>3823961</v>
      </c>
      <c r="N154" s="48">
        <f t="shared" si="56"/>
        <v>235440</v>
      </c>
      <c r="O154" s="48">
        <f t="shared" si="57"/>
        <v>44145</v>
      </c>
      <c r="P154" s="48">
        <f t="shared" si="58"/>
        <v>29430</v>
      </c>
      <c r="Q154" s="47">
        <f t="shared" si="71"/>
        <v>3514946</v>
      </c>
      <c r="R154" s="47">
        <f t="shared" si="72"/>
        <v>0</v>
      </c>
      <c r="S154" s="55">
        <f t="shared" si="73"/>
        <v>3514946</v>
      </c>
      <c r="T154" s="47"/>
      <c r="U154" s="123"/>
      <c r="V154" s="45"/>
      <c r="W154" s="34"/>
      <c r="X154" s="5"/>
      <c r="Y154" s="5"/>
      <c r="Z154" s="5"/>
      <c r="AA154" s="4"/>
      <c r="AB154" s="4"/>
      <c r="AC154" s="4"/>
      <c r="AD154" s="4"/>
      <c r="AE154" s="4"/>
    </row>
    <row r="155" spans="1:31" s="44" customFormat="1" ht="23.25" customHeight="1">
      <c r="A155" s="46">
        <v>32</v>
      </c>
      <c r="B155" s="163" t="s">
        <v>129</v>
      </c>
      <c r="C155" s="102" t="str">
        <f t="shared" si="63"/>
        <v>Sơn Pép</v>
      </c>
      <c r="D155" s="135" t="str">
        <f t="shared" si="64"/>
        <v>Công nhân</v>
      </c>
      <c r="E155" s="103">
        <f t="shared" si="65"/>
        <v>2943000</v>
      </c>
      <c r="F155" s="108">
        <f>VLOOKUP(B155,'CC - 08'!$B$91:$AS$170,36,0)</f>
        <v>21</v>
      </c>
      <c r="G155" s="243">
        <f t="shared" si="66"/>
        <v>2377038</v>
      </c>
      <c r="H155" s="108">
        <f>(VLOOKUP(B155,'CC - 08'!$B$91:$AS$170,37,0)+VLOOKUP(B155,'CC - 08'!$B$91:$AS$170,38,0))</f>
        <v>10</v>
      </c>
      <c r="I155" s="243">
        <f t="shared" si="67"/>
        <v>1131923</v>
      </c>
      <c r="J155" s="109">
        <f t="shared" si="68"/>
        <v>31</v>
      </c>
      <c r="K155" s="47">
        <f t="shared" si="69"/>
        <v>3508961</v>
      </c>
      <c r="L155" s="103">
        <f t="shared" si="70"/>
        <v>315000</v>
      </c>
      <c r="M155" s="49">
        <f t="shared" si="55"/>
        <v>3823961</v>
      </c>
      <c r="N155" s="48">
        <f t="shared" si="56"/>
        <v>235440</v>
      </c>
      <c r="O155" s="48">
        <f t="shared" si="57"/>
        <v>44145</v>
      </c>
      <c r="P155" s="48">
        <f t="shared" si="58"/>
        <v>29430</v>
      </c>
      <c r="Q155" s="47">
        <f t="shared" si="71"/>
        <v>3514946</v>
      </c>
      <c r="R155" s="47">
        <f t="shared" si="72"/>
        <v>0</v>
      </c>
      <c r="S155" s="55">
        <f t="shared" si="73"/>
        <v>3514946</v>
      </c>
      <c r="T155" s="47"/>
      <c r="U155" s="123"/>
      <c r="V155" s="45"/>
      <c r="W155" s="34"/>
      <c r="X155" s="5"/>
      <c r="Y155" s="5"/>
      <c r="Z155" s="5"/>
      <c r="AA155" s="4"/>
      <c r="AB155" s="4"/>
      <c r="AC155" s="4"/>
      <c r="AD155" s="4"/>
      <c r="AE155" s="4"/>
    </row>
    <row r="156" spans="1:31" s="44" customFormat="1" ht="23.25" customHeight="1">
      <c r="A156" s="46">
        <v>33</v>
      </c>
      <c r="B156" s="163" t="s">
        <v>130</v>
      </c>
      <c r="C156" s="102" t="str">
        <f t="shared" si="63"/>
        <v>Nguyễn Văn Tâm</v>
      </c>
      <c r="D156" s="135" t="str">
        <f t="shared" si="64"/>
        <v>Công nhân</v>
      </c>
      <c r="E156" s="103">
        <f t="shared" si="65"/>
        <v>2943000</v>
      </c>
      <c r="F156" s="108">
        <f>VLOOKUP(B156,'CC - 08'!$B$91:$AS$170,36,0)</f>
        <v>21</v>
      </c>
      <c r="G156" s="243">
        <f t="shared" si="66"/>
        <v>2377038</v>
      </c>
      <c r="H156" s="108">
        <f>(VLOOKUP(B156,'CC - 08'!$B$91:$AS$170,37,0)+VLOOKUP(B156,'CC - 08'!$B$91:$AS$170,38,0))</f>
        <v>8</v>
      </c>
      <c r="I156" s="243">
        <f t="shared" si="67"/>
        <v>905538</v>
      </c>
      <c r="J156" s="109">
        <f t="shared" si="68"/>
        <v>29</v>
      </c>
      <c r="K156" s="47">
        <f>G156+I156-1</f>
        <v>3282575</v>
      </c>
      <c r="L156" s="103">
        <f t="shared" si="70"/>
        <v>315000</v>
      </c>
      <c r="M156" s="49">
        <f t="shared" si="55"/>
        <v>3597575</v>
      </c>
      <c r="N156" s="48">
        <f t="shared" si="56"/>
        <v>0</v>
      </c>
      <c r="O156" s="48">
        <f t="shared" si="57"/>
        <v>0</v>
      </c>
      <c r="P156" s="48">
        <f t="shared" si="58"/>
        <v>0</v>
      </c>
      <c r="Q156" s="47">
        <f t="shared" si="71"/>
        <v>3597575</v>
      </c>
      <c r="R156" s="47">
        <f t="shared" si="72"/>
        <v>0</v>
      </c>
      <c r="S156" s="55">
        <f t="shared" si="73"/>
        <v>3597575</v>
      </c>
      <c r="T156" s="47"/>
      <c r="U156" s="123"/>
      <c r="V156" s="45"/>
      <c r="W156" s="34"/>
      <c r="X156" s="5"/>
      <c r="Y156" s="5"/>
      <c r="Z156" s="5"/>
      <c r="AA156" s="4"/>
      <c r="AB156" s="4"/>
      <c r="AC156" s="4"/>
      <c r="AD156" s="4"/>
      <c r="AE156" s="4"/>
    </row>
    <row r="157" spans="1:31" s="44" customFormat="1" ht="23.25" customHeight="1">
      <c r="A157" s="46">
        <v>34</v>
      </c>
      <c r="B157" s="163" t="s">
        <v>131</v>
      </c>
      <c r="C157" s="102" t="str">
        <f t="shared" si="63"/>
        <v>Sơn Lét</v>
      </c>
      <c r="D157" s="135" t="str">
        <f t="shared" si="64"/>
        <v>Công nhân</v>
      </c>
      <c r="E157" s="103">
        <f t="shared" si="65"/>
        <v>2943000</v>
      </c>
      <c r="F157" s="108">
        <f>VLOOKUP(B157,'CC - 08'!$B$91:$AS$170,36,0)</f>
        <v>21</v>
      </c>
      <c r="G157" s="243">
        <f t="shared" si="66"/>
        <v>2377038</v>
      </c>
      <c r="H157" s="108">
        <f>(VLOOKUP(B157,'CC - 08'!$B$91:$AS$170,37,0)+VLOOKUP(B157,'CC - 08'!$B$91:$AS$170,38,0))</f>
        <v>10</v>
      </c>
      <c r="I157" s="243">
        <f t="shared" si="67"/>
        <v>1131923</v>
      </c>
      <c r="J157" s="109">
        <f t="shared" si="68"/>
        <v>31</v>
      </c>
      <c r="K157" s="47">
        <f t="shared" si="69"/>
        <v>3508961</v>
      </c>
      <c r="L157" s="103">
        <f t="shared" si="70"/>
        <v>315000</v>
      </c>
      <c r="M157" s="49">
        <f t="shared" si="55"/>
        <v>3823961</v>
      </c>
      <c r="N157" s="48">
        <f t="shared" si="56"/>
        <v>235440</v>
      </c>
      <c r="O157" s="48">
        <f t="shared" si="57"/>
        <v>44145</v>
      </c>
      <c r="P157" s="48">
        <f t="shared" si="58"/>
        <v>29430</v>
      </c>
      <c r="Q157" s="47">
        <f t="shared" si="71"/>
        <v>3514946</v>
      </c>
      <c r="R157" s="47">
        <f t="shared" si="72"/>
        <v>0</v>
      </c>
      <c r="S157" s="55">
        <f t="shared" si="73"/>
        <v>3514946</v>
      </c>
      <c r="T157" s="47"/>
      <c r="U157" s="123"/>
      <c r="V157" s="45"/>
      <c r="W157" s="34"/>
      <c r="X157" s="5"/>
      <c r="Y157" s="5"/>
      <c r="Z157" s="5"/>
      <c r="AA157" s="4"/>
      <c r="AB157" s="4"/>
      <c r="AC157" s="4"/>
      <c r="AD157" s="4"/>
      <c r="AE157" s="4"/>
    </row>
    <row r="158" spans="1:31" s="44" customFormat="1" ht="23.25" customHeight="1">
      <c r="A158" s="46">
        <v>35</v>
      </c>
      <c r="B158" s="163" t="s">
        <v>132</v>
      </c>
      <c r="C158" s="102" t="str">
        <f t="shared" si="63"/>
        <v>Trần Nhiên</v>
      </c>
      <c r="D158" s="135" t="str">
        <f t="shared" si="64"/>
        <v>Công nhân</v>
      </c>
      <c r="E158" s="103">
        <f t="shared" si="65"/>
        <v>2943000</v>
      </c>
      <c r="F158" s="108">
        <f>VLOOKUP(B158,'CC - 08'!$B$91:$AS$170,36,0)</f>
        <v>21</v>
      </c>
      <c r="G158" s="243">
        <f t="shared" si="66"/>
        <v>2377038</v>
      </c>
      <c r="H158" s="108">
        <f>(VLOOKUP(B158,'CC - 08'!$B$91:$AS$170,37,0)+VLOOKUP(B158,'CC - 08'!$B$91:$AS$170,38,0))</f>
        <v>10</v>
      </c>
      <c r="I158" s="243">
        <f t="shared" si="67"/>
        <v>1131923</v>
      </c>
      <c r="J158" s="109">
        <f t="shared" si="68"/>
        <v>31</v>
      </c>
      <c r="K158" s="47">
        <f t="shared" si="69"/>
        <v>3508961</v>
      </c>
      <c r="L158" s="103">
        <f t="shared" si="70"/>
        <v>315000</v>
      </c>
      <c r="M158" s="49">
        <f t="shared" si="55"/>
        <v>3823961</v>
      </c>
      <c r="N158" s="48">
        <f t="shared" si="56"/>
        <v>235440</v>
      </c>
      <c r="O158" s="48">
        <f t="shared" si="57"/>
        <v>44145</v>
      </c>
      <c r="P158" s="48">
        <f t="shared" si="58"/>
        <v>29430</v>
      </c>
      <c r="Q158" s="47">
        <f t="shared" si="71"/>
        <v>3514946</v>
      </c>
      <c r="R158" s="47">
        <f t="shared" si="72"/>
        <v>0</v>
      </c>
      <c r="S158" s="55">
        <f t="shared" si="73"/>
        <v>3514946</v>
      </c>
      <c r="T158" s="47"/>
      <c r="U158" s="123"/>
      <c r="V158" s="45"/>
      <c r="W158" s="34"/>
      <c r="X158" s="5"/>
      <c r="Y158" s="5"/>
      <c r="Z158" s="5"/>
      <c r="AA158" s="4"/>
      <c r="AB158" s="4"/>
      <c r="AC158" s="4"/>
      <c r="AD158" s="4"/>
      <c r="AE158" s="4"/>
    </row>
    <row r="159" spans="1:31" s="44" customFormat="1" ht="23.25" customHeight="1">
      <c r="A159" s="46">
        <v>36</v>
      </c>
      <c r="B159" s="163" t="s">
        <v>133</v>
      </c>
      <c r="C159" s="102" t="str">
        <f t="shared" si="63"/>
        <v>Thạch Giang</v>
      </c>
      <c r="D159" s="135" t="str">
        <f t="shared" si="64"/>
        <v>Công nhân</v>
      </c>
      <c r="E159" s="103">
        <f t="shared" si="65"/>
        <v>2943000</v>
      </c>
      <c r="F159" s="108">
        <f>VLOOKUP(B159,'CC - 08'!$B$91:$AS$170,36,0)</f>
        <v>21</v>
      </c>
      <c r="G159" s="243">
        <f t="shared" si="66"/>
        <v>2377038</v>
      </c>
      <c r="H159" s="108">
        <f>(VLOOKUP(B159,'CC - 08'!$B$91:$AS$170,37,0)+VLOOKUP(B159,'CC - 08'!$B$91:$AS$170,38,0))</f>
        <v>8</v>
      </c>
      <c r="I159" s="243">
        <f t="shared" si="67"/>
        <v>905538</v>
      </c>
      <c r="J159" s="109">
        <f t="shared" si="68"/>
        <v>29</v>
      </c>
      <c r="K159" s="47">
        <f t="shared" si="69"/>
        <v>3282576</v>
      </c>
      <c r="L159" s="103">
        <f t="shared" si="70"/>
        <v>315000</v>
      </c>
      <c r="M159" s="49">
        <f t="shared" si="55"/>
        <v>3597576</v>
      </c>
      <c r="N159" s="48">
        <f t="shared" si="56"/>
        <v>235440</v>
      </c>
      <c r="O159" s="48">
        <f t="shared" si="57"/>
        <v>44145</v>
      </c>
      <c r="P159" s="48">
        <f t="shared" si="58"/>
        <v>29430</v>
      </c>
      <c r="Q159" s="47">
        <f t="shared" si="71"/>
        <v>3288561</v>
      </c>
      <c r="R159" s="47">
        <f t="shared" si="72"/>
        <v>0</v>
      </c>
      <c r="S159" s="55">
        <f t="shared" si="73"/>
        <v>3288561</v>
      </c>
      <c r="T159" s="47"/>
      <c r="U159" s="123"/>
      <c r="V159" s="45"/>
      <c r="W159" s="34"/>
      <c r="X159" s="5"/>
      <c r="Y159" s="5"/>
      <c r="Z159" s="5"/>
      <c r="AA159" s="4"/>
      <c r="AB159" s="4"/>
      <c r="AC159" s="4"/>
      <c r="AD159" s="4"/>
      <c r="AE159" s="4"/>
    </row>
    <row r="160" spans="1:31" s="44" customFormat="1" ht="23.25" customHeight="1">
      <c r="A160" s="46">
        <v>37</v>
      </c>
      <c r="B160" s="163" t="s">
        <v>134</v>
      </c>
      <c r="C160" s="102" t="str">
        <f t="shared" si="63"/>
        <v>Thạch Quyền</v>
      </c>
      <c r="D160" s="135" t="str">
        <f t="shared" si="64"/>
        <v>Công nhân</v>
      </c>
      <c r="E160" s="103">
        <f t="shared" si="65"/>
        <v>2943000</v>
      </c>
      <c r="F160" s="108">
        <f>VLOOKUP(B160,'CC - 08'!$B$91:$AS$170,36,0)</f>
        <v>21</v>
      </c>
      <c r="G160" s="243">
        <f t="shared" si="66"/>
        <v>2377038</v>
      </c>
      <c r="H160" s="108">
        <f>(VLOOKUP(B160,'CC - 08'!$B$91:$AS$170,37,0)+VLOOKUP(B160,'CC - 08'!$B$91:$AS$170,38,0))</f>
        <v>10</v>
      </c>
      <c r="I160" s="243">
        <f t="shared" si="67"/>
        <v>1131923</v>
      </c>
      <c r="J160" s="109">
        <f t="shared" si="68"/>
        <v>31</v>
      </c>
      <c r="K160" s="47">
        <f t="shared" si="69"/>
        <v>3508961</v>
      </c>
      <c r="L160" s="103">
        <f t="shared" si="70"/>
        <v>315000</v>
      </c>
      <c r="M160" s="49">
        <f t="shared" si="55"/>
        <v>3823961</v>
      </c>
      <c r="N160" s="48">
        <f t="shared" si="56"/>
        <v>235440</v>
      </c>
      <c r="O160" s="48">
        <f t="shared" si="57"/>
        <v>44145</v>
      </c>
      <c r="P160" s="48">
        <f t="shared" si="58"/>
        <v>29430</v>
      </c>
      <c r="Q160" s="47">
        <f t="shared" si="71"/>
        <v>3514946</v>
      </c>
      <c r="R160" s="47">
        <f t="shared" si="72"/>
        <v>0</v>
      </c>
      <c r="S160" s="55">
        <f t="shared" si="73"/>
        <v>3514946</v>
      </c>
      <c r="T160" s="47"/>
      <c r="U160" s="123"/>
      <c r="V160" s="45"/>
      <c r="W160" s="34"/>
      <c r="X160" s="5"/>
      <c r="Y160" s="5"/>
      <c r="Z160" s="5"/>
      <c r="AA160" s="4"/>
      <c r="AB160" s="4"/>
      <c r="AC160" s="4"/>
      <c r="AD160" s="4"/>
      <c r="AE160" s="4"/>
    </row>
    <row r="161" spans="1:31" s="44" customFormat="1" ht="23.25" customHeight="1">
      <c r="A161" s="46">
        <v>38</v>
      </c>
      <c r="B161" s="163" t="s">
        <v>135</v>
      </c>
      <c r="C161" s="102" t="str">
        <f t="shared" si="63"/>
        <v>Lâm Lin</v>
      </c>
      <c r="D161" s="135" t="str">
        <f t="shared" si="64"/>
        <v>Công nhân</v>
      </c>
      <c r="E161" s="103">
        <f t="shared" si="65"/>
        <v>2943000</v>
      </c>
      <c r="F161" s="108">
        <f>VLOOKUP(B161,'CC - 08'!$B$91:$AS$170,36,0)</f>
        <v>20</v>
      </c>
      <c r="G161" s="243">
        <f t="shared" si="66"/>
        <v>2263846</v>
      </c>
      <c r="H161" s="108">
        <f>(VLOOKUP(B161,'CC - 08'!$B$91:$AS$170,37,0)+VLOOKUP(B161,'CC - 08'!$B$91:$AS$170,38,0))</f>
        <v>10</v>
      </c>
      <c r="I161" s="243">
        <f t="shared" si="67"/>
        <v>1131923</v>
      </c>
      <c r="J161" s="109">
        <f t="shared" si="68"/>
        <v>30</v>
      </c>
      <c r="K161" s="47">
        <f t="shared" si="69"/>
        <v>3395769</v>
      </c>
      <c r="L161" s="103">
        <f t="shared" si="70"/>
        <v>300000</v>
      </c>
      <c r="M161" s="49">
        <f t="shared" si="55"/>
        <v>3695769</v>
      </c>
      <c r="N161" s="48">
        <f t="shared" si="56"/>
        <v>235440</v>
      </c>
      <c r="O161" s="48">
        <f t="shared" si="57"/>
        <v>44145</v>
      </c>
      <c r="P161" s="48">
        <f t="shared" si="58"/>
        <v>29430</v>
      </c>
      <c r="Q161" s="47">
        <f t="shared" si="71"/>
        <v>3386754</v>
      </c>
      <c r="R161" s="47">
        <f t="shared" si="72"/>
        <v>0</v>
      </c>
      <c r="S161" s="55">
        <f t="shared" si="73"/>
        <v>3386754</v>
      </c>
      <c r="T161" s="47"/>
      <c r="U161" s="123"/>
      <c r="V161" s="45"/>
      <c r="W161" s="34"/>
      <c r="X161" s="5"/>
      <c r="Y161" s="5"/>
      <c r="Z161" s="5"/>
      <c r="AA161" s="4"/>
      <c r="AB161" s="4"/>
      <c r="AC161" s="4"/>
      <c r="AD161" s="4"/>
      <c r="AE161" s="4"/>
    </row>
    <row r="162" spans="1:31" s="44" customFormat="1" ht="23.25" customHeight="1">
      <c r="A162" s="46">
        <v>39</v>
      </c>
      <c r="B162" s="163" t="s">
        <v>136</v>
      </c>
      <c r="C162" s="102" t="str">
        <f t="shared" si="63"/>
        <v>Lâm Chanh Đa Ra</v>
      </c>
      <c r="D162" s="135" t="str">
        <f t="shared" si="64"/>
        <v>Công nhân</v>
      </c>
      <c r="E162" s="103">
        <f t="shared" si="65"/>
        <v>2943000</v>
      </c>
      <c r="F162" s="108">
        <f>VLOOKUP(B162,'CC - 08'!$B$91:$AS$170,36,0)</f>
        <v>21</v>
      </c>
      <c r="G162" s="243">
        <f t="shared" si="66"/>
        <v>2377038</v>
      </c>
      <c r="H162" s="108">
        <f>(VLOOKUP(B162,'CC - 08'!$B$91:$AS$170,37,0)+VLOOKUP(B162,'CC - 08'!$B$91:$AS$170,38,0))</f>
        <v>10</v>
      </c>
      <c r="I162" s="243">
        <f t="shared" si="67"/>
        <v>1131923</v>
      </c>
      <c r="J162" s="109">
        <f t="shared" si="68"/>
        <v>31</v>
      </c>
      <c r="K162" s="47">
        <f t="shared" si="69"/>
        <v>3508961</v>
      </c>
      <c r="L162" s="103">
        <f t="shared" si="70"/>
        <v>315000</v>
      </c>
      <c r="M162" s="49">
        <f t="shared" si="55"/>
        <v>3823961</v>
      </c>
      <c r="N162" s="48">
        <f t="shared" si="56"/>
        <v>235440</v>
      </c>
      <c r="O162" s="48">
        <f t="shared" si="57"/>
        <v>44145</v>
      </c>
      <c r="P162" s="48">
        <f t="shared" si="58"/>
        <v>29430</v>
      </c>
      <c r="Q162" s="47">
        <f t="shared" si="71"/>
        <v>3514946</v>
      </c>
      <c r="R162" s="47">
        <f t="shared" si="72"/>
        <v>0</v>
      </c>
      <c r="S162" s="55">
        <f t="shared" si="73"/>
        <v>3514946</v>
      </c>
      <c r="T162" s="47"/>
      <c r="U162" s="123"/>
      <c r="V162" s="45"/>
      <c r="W162" s="34"/>
      <c r="X162" s="5"/>
      <c r="Y162" s="5"/>
      <c r="Z162" s="5"/>
      <c r="AA162" s="4"/>
      <c r="AB162" s="4"/>
      <c r="AC162" s="4"/>
      <c r="AD162" s="4"/>
      <c r="AE162" s="4"/>
    </row>
    <row r="163" spans="1:31" s="44" customFormat="1" ht="23.25" customHeight="1">
      <c r="A163" s="46">
        <v>40</v>
      </c>
      <c r="B163" s="163" t="s">
        <v>180</v>
      </c>
      <c r="C163" s="102" t="e">
        <f t="shared" si="63"/>
        <v>#N/A</v>
      </c>
      <c r="D163" s="135" t="e">
        <f t="shared" si="64"/>
        <v>#N/A</v>
      </c>
      <c r="E163" s="103" t="e">
        <f t="shared" si="65"/>
        <v>#N/A</v>
      </c>
      <c r="F163" s="108">
        <f>VLOOKUP(B163,'CC - 08'!$B$91:$AS$170,36,0)</f>
        <v>21</v>
      </c>
      <c r="G163" s="243" t="e">
        <f t="shared" si="66"/>
        <v>#N/A</v>
      </c>
      <c r="H163" s="108">
        <f>(VLOOKUP(B163,'CC - 08'!$B$91:$AS$170,37,0)+VLOOKUP(B163,'CC - 08'!$B$91:$AS$170,38,0))</f>
        <v>8</v>
      </c>
      <c r="I163" s="243" t="e">
        <f t="shared" si="67"/>
        <v>#N/A</v>
      </c>
      <c r="J163" s="109">
        <f t="shared" si="68"/>
        <v>29</v>
      </c>
      <c r="K163" s="47" t="e">
        <f t="shared" si="69"/>
        <v>#N/A</v>
      </c>
      <c r="L163" s="103">
        <f t="shared" si="70"/>
        <v>315000</v>
      </c>
      <c r="M163" s="49" t="e">
        <f t="shared" si="55"/>
        <v>#N/A</v>
      </c>
      <c r="N163" s="48" t="e">
        <f t="shared" si="56"/>
        <v>#N/A</v>
      </c>
      <c r="O163" s="48" t="e">
        <f t="shared" si="57"/>
        <v>#N/A</v>
      </c>
      <c r="P163" s="48" t="e">
        <f t="shared" si="58"/>
        <v>#N/A</v>
      </c>
      <c r="Q163" s="47" t="e">
        <f t="shared" si="71"/>
        <v>#N/A</v>
      </c>
      <c r="R163" s="47" t="e">
        <f t="shared" si="72"/>
        <v>#N/A</v>
      </c>
      <c r="S163" s="55" t="e">
        <f t="shared" si="73"/>
        <v>#N/A</v>
      </c>
      <c r="T163" s="47"/>
      <c r="U163" s="123"/>
      <c r="V163" s="45"/>
      <c r="W163" s="34"/>
      <c r="X163" s="5"/>
      <c r="Y163" s="5"/>
      <c r="Z163" s="5"/>
      <c r="AA163" s="4"/>
      <c r="AB163" s="4"/>
      <c r="AC163" s="4"/>
      <c r="AD163" s="4"/>
      <c r="AE163" s="4"/>
    </row>
    <row r="164" spans="1:31" s="44" customFormat="1" ht="21" customHeight="1">
      <c r="A164" s="50"/>
      <c r="B164" s="302"/>
      <c r="C164" s="51"/>
      <c r="D164" s="3"/>
      <c r="E164" s="52"/>
      <c r="F164" s="52"/>
      <c r="G164" s="52"/>
      <c r="H164" s="52"/>
      <c r="I164" s="52"/>
      <c r="J164" s="53"/>
      <c r="K164" s="52"/>
      <c r="L164" s="52"/>
      <c r="M164" s="54"/>
      <c r="N164" s="52"/>
      <c r="O164" s="52"/>
      <c r="P164" s="52"/>
      <c r="Q164" s="47">
        <f t="shared" si="59"/>
        <v>0</v>
      </c>
      <c r="R164" s="47"/>
      <c r="S164" s="55">
        <f>Q164-R164</f>
        <v>0</v>
      </c>
      <c r="T164" s="47"/>
      <c r="U164" s="123"/>
      <c r="V164" s="45"/>
      <c r="W164" s="45"/>
      <c r="X164" s="45"/>
      <c r="Y164" s="45"/>
      <c r="Z164" s="45"/>
    </row>
    <row r="165" spans="1:31" s="40" customFormat="1" ht="21" customHeight="1">
      <c r="A165" s="422" t="s">
        <v>26</v>
      </c>
      <c r="B165" s="423"/>
      <c r="C165" s="423"/>
      <c r="D165" s="423"/>
      <c r="E165" s="32" t="e">
        <f>SUM(E124:E164)</f>
        <v>#N/A</v>
      </c>
      <c r="F165" s="32"/>
      <c r="G165" s="32" t="e">
        <f>SUM(G124:G164)</f>
        <v>#N/A</v>
      </c>
      <c r="H165" s="32"/>
      <c r="I165" s="32" t="e">
        <f>SUM(I124:I164)</f>
        <v>#N/A</v>
      </c>
      <c r="J165" s="32"/>
      <c r="K165" s="32" t="e">
        <f t="shared" ref="K165:S165" si="74">SUM(K124:K164)</f>
        <v>#N/A</v>
      </c>
      <c r="L165" s="32">
        <f t="shared" si="74"/>
        <v>12480000</v>
      </c>
      <c r="M165" s="32" t="e">
        <f t="shared" si="74"/>
        <v>#N/A</v>
      </c>
      <c r="N165" s="32" t="e">
        <f t="shared" si="74"/>
        <v>#N/A</v>
      </c>
      <c r="O165" s="32" t="e">
        <f t="shared" si="74"/>
        <v>#N/A</v>
      </c>
      <c r="P165" s="32" t="e">
        <f t="shared" si="74"/>
        <v>#N/A</v>
      </c>
      <c r="Q165" s="32" t="e">
        <f t="shared" si="74"/>
        <v>#N/A</v>
      </c>
      <c r="R165" s="32" t="e">
        <f t="shared" si="74"/>
        <v>#N/A</v>
      </c>
      <c r="S165" s="32" t="e">
        <f t="shared" si="74"/>
        <v>#N/A</v>
      </c>
      <c r="T165" s="32"/>
      <c r="U165" s="123"/>
      <c r="V165" s="41"/>
      <c r="W165" s="41"/>
      <c r="X165" s="41"/>
      <c r="Y165" s="41"/>
      <c r="Z165" s="41"/>
    </row>
    <row r="166" spans="1:31" ht="11.25" customHeight="1">
      <c r="A166" s="10"/>
      <c r="B166" s="38"/>
      <c r="C166" s="11"/>
      <c r="D166" s="136"/>
      <c r="E166" s="110"/>
      <c r="F166" s="11"/>
      <c r="G166" s="11"/>
      <c r="H166" s="11"/>
      <c r="I166" s="11"/>
      <c r="K166" s="11"/>
      <c r="L166" s="11"/>
      <c r="M166" s="121"/>
      <c r="N166" s="11"/>
      <c r="O166" s="11"/>
      <c r="P166" s="11"/>
      <c r="Q166" s="11"/>
      <c r="R166" s="11"/>
      <c r="S166" s="11"/>
      <c r="T166" s="11"/>
      <c r="U166" s="123"/>
    </row>
    <row r="167" spans="1:31" s="44" customFormat="1" ht="11.25" customHeight="1">
      <c r="A167" s="91"/>
      <c r="B167" s="155"/>
      <c r="C167" s="91"/>
      <c r="D167" s="155"/>
      <c r="E167" s="156"/>
      <c r="F167" s="91"/>
      <c r="G167" s="91"/>
      <c r="H167" s="91"/>
      <c r="I167" s="91"/>
      <c r="J167" s="157"/>
      <c r="K167" s="156"/>
      <c r="L167" s="91"/>
      <c r="M167" s="91"/>
      <c r="N167" s="91"/>
      <c r="O167" s="91"/>
      <c r="P167" s="91"/>
      <c r="Q167" s="91"/>
      <c r="R167" s="91"/>
      <c r="S167" s="127" t="str">
        <f>$S$15</f>
        <v>Long An, ngày  31   tháng   08   năm 2015</v>
      </c>
      <c r="T167" s="91"/>
      <c r="U167" s="158"/>
      <c r="V167" s="45"/>
      <c r="W167" s="45"/>
      <c r="X167" s="45"/>
      <c r="Y167" s="45"/>
      <c r="Z167" s="45"/>
    </row>
    <row r="168" spans="1:31" s="44" customFormat="1" ht="14.25" customHeight="1">
      <c r="A168" s="35"/>
      <c r="B168" s="158"/>
      <c r="C168" s="35" t="s">
        <v>63</v>
      </c>
      <c r="D168" s="159"/>
      <c r="E168" s="92"/>
      <c r="F168" s="158"/>
      <c r="G168" s="92"/>
      <c r="H168" s="92"/>
      <c r="I168" s="92"/>
      <c r="J168" s="160"/>
      <c r="K168" s="45"/>
      <c r="L168" s="303"/>
      <c r="M168" s="288"/>
      <c r="N168" s="26"/>
      <c r="O168" s="26"/>
      <c r="P168" s="26"/>
      <c r="Q168" s="26"/>
      <c r="S168" s="26" t="s">
        <v>23</v>
      </c>
      <c r="T168" s="158"/>
      <c r="U168" s="158"/>
      <c r="V168" s="45"/>
      <c r="W168" s="45"/>
      <c r="X168" s="45"/>
      <c r="Y168" s="45"/>
      <c r="Z168" s="45"/>
    </row>
    <row r="169" spans="1:31" ht="12">
      <c r="A169" s="10"/>
      <c r="B169" s="38"/>
      <c r="C169" s="20"/>
      <c r="E169" s="17"/>
      <c r="F169" s="16"/>
      <c r="G169" s="17"/>
      <c r="H169" s="17"/>
      <c r="I169" s="17"/>
      <c r="K169" s="8"/>
      <c r="L169" s="20"/>
      <c r="M169" s="6"/>
      <c r="N169" s="15"/>
      <c r="O169" s="15"/>
      <c r="P169" s="15"/>
      <c r="Q169" s="15"/>
      <c r="S169" s="15"/>
      <c r="T169" s="16"/>
      <c r="U169" s="123"/>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row r="291" spans="13:13">
      <c r="M291" s="6"/>
    </row>
    <row r="292" spans="13:13">
      <c r="M292" s="6"/>
    </row>
  </sheetData>
  <protectedRanges>
    <protectedRange password="CC78" sqref="V12:IK13 A20 L12 C6:D8 B16:C16 V6:W9 A12:A17 B12:B15 B17 J12:J13 A19:B19 V20:IK20 Q6:T8 V22:IK52 L13:T13 E20:K20 E6:I7 W10:W11 D13:I13 A79:A114 N6:P7 L6 F79:IK108 L63 L16 J7:K8 L8 L61 M20:T20 A22:A55 W53:IK55 V53:V61 F109:T114 W109:IK114 U109:V120 A170:IK65558 C22:T55 C79:E114 Q10:S12 B20:B114 K10:K13 A10:B11 AF6:IK11" name="Range1"/>
    <protectedRange password="CC78" sqref="F8:G8" name="Range1_4"/>
    <protectedRange password="CC78" sqref="V16:IK17 S16:T17 N16:Q17 E16:I17" name="Range1_1_1"/>
    <protectedRange password="CC78" sqref="Q21 C21 N21 V21:IK21 L21 T21 E21:I21" name="Range1_3_1"/>
    <protectedRange password="CC78" sqref="U1 V4:V5 W1:IK5 Q5:T5 N2:S4 T4:U4 B2:M5 B1:C1 X6:AE11 U5:U61" name="Range1_2"/>
    <protectedRange password="CC78" sqref="V10:V11" name="Range1_1"/>
    <protectedRange password="CC78" sqref="S21" name="Range1_3_1_1"/>
    <protectedRange password="CC78" sqref="A1:A4" name="Range1_2_1_1"/>
    <protectedRange password="CC78" sqref="V1:V3" name="Range1_2_1"/>
    <protectedRange password="CC78" sqref="H8:I8" name="Range1_4_1"/>
    <protectedRange password="CC78" sqref="U2:U3" name="Range1_2_2_1"/>
    <protectedRange password="CC78" sqref="V73:IK74 L73 C61:D63 B77:C77 V62:W64 A73:A78 B73:B76 B78 N61:P62 Q61:T63 L74:T74 E61:I62 D74:J74 J73 J62:K63 L77 N73:S73 W61 W65:W72 AF61:IK72 Q65:S72 A65:B72 K65:K74" name="Range1_3"/>
    <protectedRange password="CC78" sqref="F63:G63" name="Range1_4_2"/>
    <protectedRange password="CC78" sqref="V77:IK78 N77:Q78 S77:T78 E77:I78" name="Range1_1_1_1"/>
    <protectedRange password="CC78" sqref="R57:S59 W56:IK60 N60:T60 N56:Q59 T59 B56:M60 X61:AE72 U62:U78" name="Range1_2_2"/>
    <protectedRange password="CC78" sqref="V65:V72" name="Range1_1_2"/>
    <protectedRange password="CC78" sqref="A56:A59 A115:A118" name="Range1_2_1_1_1"/>
    <protectedRange password="CC78" sqref="H63:I63" name="Range1_4_1_1"/>
    <protectedRange password="CC78" sqref="V164:IK165 L164 C120:D122 B168:C168 V121:W123 A164:A169 B164:B167 B169 J164:J165 Q120:T122 N120:P121 E120:I121 AF120:IK163 D165:I165 J121:K122 L168 L165:T165 N164:P164 W120 Q124:S164 K124:K165 W124:W163 A124:B163" name="Range1_5"/>
    <protectedRange password="CC78" sqref="F122:G122" name="Range1_4_3"/>
    <protectedRange password="CC78" sqref="V168:IK169 N168:Q169 S168:T169 E168:I169" name="Range1_1_1_2"/>
    <protectedRange password="CC78" sqref="R116:S118 Q115:Q118 W115:IK119 Q119:T119 T118 B115:P119 U121:U169 X120:AE163" name="Range1_2_3"/>
    <protectedRange password="CC78" sqref="V124:V163" name="Range1_1_3"/>
    <protectedRange password="CC78" sqref="H122:I122" name="Range1_4_1_2"/>
    <protectedRange password="CC78" sqref="L122 L120" name="Range1_3_2"/>
    <protectedRange password="CC78" sqref="D1:Q1" name="Range1_2_4"/>
    <protectedRange password="CC78" sqref="N5:P5" name="Range1_2_5"/>
  </protectedRanges>
  <autoFilter ref="A8:AE10"/>
  <mergeCells count="69">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 ref="A61:A63"/>
    <mergeCell ref="B61:B63"/>
    <mergeCell ref="C61:C63"/>
    <mergeCell ref="D61:D63"/>
    <mergeCell ref="E61:E63"/>
    <mergeCell ref="O7:O8"/>
    <mergeCell ref="P7:P8"/>
    <mergeCell ref="A13:D13"/>
    <mergeCell ref="D56:Q56"/>
    <mergeCell ref="R56:T56"/>
    <mergeCell ref="F7:G7"/>
    <mergeCell ref="H7:I7"/>
    <mergeCell ref="J7:J8"/>
    <mergeCell ref="K7:K8"/>
    <mergeCell ref="S61:S63"/>
    <mergeCell ref="T61:T63"/>
    <mergeCell ref="F62:G62"/>
    <mergeCell ref="H62:I62"/>
    <mergeCell ref="J62:J63"/>
    <mergeCell ref="K62:K63"/>
    <mergeCell ref="N62:N63"/>
    <mergeCell ref="O62:O63"/>
    <mergeCell ref="P62:P63"/>
    <mergeCell ref="F61:K61"/>
    <mergeCell ref="L61:L63"/>
    <mergeCell ref="M61:M63"/>
    <mergeCell ref="N61:P61"/>
    <mergeCell ref="Q61:Q63"/>
    <mergeCell ref="R61:R63"/>
    <mergeCell ref="R120:R122"/>
    <mergeCell ref="S120:S122"/>
    <mergeCell ref="T120:T122"/>
    <mergeCell ref="P121:P122"/>
    <mergeCell ref="A74:D74"/>
    <mergeCell ref="D115:Q115"/>
    <mergeCell ref="R115:T115"/>
    <mergeCell ref="A120:A122"/>
    <mergeCell ref="B120:B122"/>
    <mergeCell ref="C120:C122"/>
    <mergeCell ref="D120:D122"/>
    <mergeCell ref="E120:E122"/>
    <mergeCell ref="F120:K120"/>
    <mergeCell ref="L120:L122"/>
    <mergeCell ref="N121:N122"/>
    <mergeCell ref="O121:O122"/>
    <mergeCell ref="M120:M122"/>
    <mergeCell ref="N120:P120"/>
    <mergeCell ref="Q120:Q122"/>
    <mergeCell ref="A165:D165"/>
    <mergeCell ref="F121:G121"/>
    <mergeCell ref="H121:I121"/>
    <mergeCell ref="J121:J122"/>
    <mergeCell ref="K121:K122"/>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18.xml><?xml version="1.0" encoding="utf-8"?>
<worksheet xmlns="http://schemas.openxmlformats.org/spreadsheetml/2006/main" xmlns:r="http://schemas.openxmlformats.org/officeDocument/2006/relationships">
  <sheetPr>
    <tabColor rgb="FFC00000"/>
  </sheetPr>
  <dimension ref="A1:CM191"/>
  <sheetViews>
    <sheetView zoomScaleNormal="115" workbookViewId="0">
      <pane xSplit="3" ySplit="6" topLeftCell="D112" activePane="bottomRight" state="frozen"/>
      <selection activeCell="F143" sqref="F143:AI162"/>
      <selection pane="topRight" activeCell="F143" sqref="F143:AI162"/>
      <selection pane="bottomLeft" activeCell="F143" sqref="F143:AI162"/>
      <selection pane="bottomRight" activeCell="E5" sqref="E5:E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11" customWidth="1"/>
    <col min="5" max="5" width="7.140625" style="2" customWidth="1"/>
    <col min="6" max="33" width="3.42578125" style="143" customWidth="1"/>
    <col min="34" max="35" width="3.42578125" style="144" customWidth="1"/>
    <col min="36" max="36" width="3.42578125" style="144" hidden="1"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09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9</v>
      </c>
      <c r="D4" s="74"/>
      <c r="E4" s="75">
        <v>42248</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42248</v>
      </c>
      <c r="G5" s="137">
        <f t="shared" ref="G5:AI5" si="0">F5+1</f>
        <v>42249</v>
      </c>
      <c r="H5" s="137">
        <f t="shared" si="0"/>
        <v>42250</v>
      </c>
      <c r="I5" s="137">
        <f t="shared" si="0"/>
        <v>42251</v>
      </c>
      <c r="J5" s="137">
        <f t="shared" si="0"/>
        <v>42252</v>
      </c>
      <c r="K5" s="137">
        <f t="shared" si="0"/>
        <v>42253</v>
      </c>
      <c r="L5" s="137">
        <f t="shared" si="0"/>
        <v>42254</v>
      </c>
      <c r="M5" s="137">
        <f t="shared" si="0"/>
        <v>42255</v>
      </c>
      <c r="N5" s="137">
        <f t="shared" si="0"/>
        <v>42256</v>
      </c>
      <c r="O5" s="137">
        <f t="shared" si="0"/>
        <v>42257</v>
      </c>
      <c r="P5" s="137">
        <f t="shared" si="0"/>
        <v>42258</v>
      </c>
      <c r="Q5" s="137">
        <f t="shared" si="0"/>
        <v>42259</v>
      </c>
      <c r="R5" s="137">
        <f t="shared" si="0"/>
        <v>42260</v>
      </c>
      <c r="S5" s="137">
        <f t="shared" si="0"/>
        <v>42261</v>
      </c>
      <c r="T5" s="137">
        <f t="shared" si="0"/>
        <v>42262</v>
      </c>
      <c r="U5" s="137">
        <f t="shared" si="0"/>
        <v>42263</v>
      </c>
      <c r="V5" s="137">
        <f t="shared" si="0"/>
        <v>42264</v>
      </c>
      <c r="W5" s="137">
        <f t="shared" si="0"/>
        <v>42265</v>
      </c>
      <c r="X5" s="137">
        <f t="shared" si="0"/>
        <v>42266</v>
      </c>
      <c r="Y5" s="137">
        <f t="shared" si="0"/>
        <v>42267</v>
      </c>
      <c r="Z5" s="137">
        <f t="shared" si="0"/>
        <v>42268</v>
      </c>
      <c r="AA5" s="137">
        <f t="shared" si="0"/>
        <v>42269</v>
      </c>
      <c r="AB5" s="137">
        <f t="shared" si="0"/>
        <v>42270</v>
      </c>
      <c r="AC5" s="137">
        <f t="shared" si="0"/>
        <v>42271</v>
      </c>
      <c r="AD5" s="137">
        <f t="shared" si="0"/>
        <v>42272</v>
      </c>
      <c r="AE5" s="137">
        <f t="shared" si="0"/>
        <v>42273</v>
      </c>
      <c r="AF5" s="137">
        <f t="shared" si="0"/>
        <v>42274</v>
      </c>
      <c r="AG5" s="137">
        <f t="shared" si="0"/>
        <v>42275</v>
      </c>
      <c r="AH5" s="137">
        <f>AG5+1</f>
        <v>42276</v>
      </c>
      <c r="AI5" s="137">
        <f t="shared" si="0"/>
        <v>42277</v>
      </c>
      <c r="AJ5" s="137"/>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T.Ba</v>
      </c>
      <c r="G6" s="138" t="str">
        <f t="shared" ref="G6:AI6" si="1">CHOOSE(WEEKDAY(G5),"C.Nhật","T.Hai","T.Ba","T.Tư","T.Năm","T.Sáu","T.Bảy")</f>
        <v>T.Tư</v>
      </c>
      <c r="H6" s="138" t="str">
        <f t="shared" si="1"/>
        <v>T.Năm</v>
      </c>
      <c r="I6" s="138" t="str">
        <f t="shared" si="1"/>
        <v>T.Sáu</v>
      </c>
      <c r="J6" s="138" t="str">
        <f t="shared" si="1"/>
        <v>T.Bảy</v>
      </c>
      <c r="K6" s="138" t="str">
        <f t="shared" si="1"/>
        <v>C.Nhật</v>
      </c>
      <c r="L6" s="138" t="str">
        <f t="shared" si="1"/>
        <v>T.Hai</v>
      </c>
      <c r="M6" s="138" t="str">
        <f t="shared" si="1"/>
        <v>T.Ba</v>
      </c>
      <c r="N6" s="138" t="str">
        <f t="shared" si="1"/>
        <v>T.Tư</v>
      </c>
      <c r="O6" s="138" t="str">
        <f t="shared" si="1"/>
        <v>T.Năm</v>
      </c>
      <c r="P6" s="138" t="str">
        <f t="shared" si="1"/>
        <v>T.Sáu</v>
      </c>
      <c r="Q6" s="138" t="str">
        <f t="shared" si="1"/>
        <v>T.Bảy</v>
      </c>
      <c r="R6" s="138" t="str">
        <f t="shared" si="1"/>
        <v>C.Nhật</v>
      </c>
      <c r="S6" s="138" t="str">
        <f t="shared" si="1"/>
        <v>T.Hai</v>
      </c>
      <c r="T6" s="138" t="str">
        <f t="shared" si="1"/>
        <v>T.Ba</v>
      </c>
      <c r="U6" s="138" t="str">
        <f t="shared" si="1"/>
        <v>T.Tư</v>
      </c>
      <c r="V6" s="138" t="str">
        <f t="shared" si="1"/>
        <v>T.Năm</v>
      </c>
      <c r="W6" s="138" t="str">
        <f t="shared" si="1"/>
        <v>T.Sáu</v>
      </c>
      <c r="X6" s="138" t="str">
        <f t="shared" si="1"/>
        <v>T.Bảy</v>
      </c>
      <c r="Y6" s="138" t="str">
        <f t="shared" si="1"/>
        <v>C.Nhật</v>
      </c>
      <c r="Z6" s="138" t="str">
        <f t="shared" si="1"/>
        <v>T.Hai</v>
      </c>
      <c r="AA6" s="138" t="str">
        <f t="shared" si="1"/>
        <v>T.Ba</v>
      </c>
      <c r="AB6" s="138" t="str">
        <f t="shared" si="1"/>
        <v>T.Tư</v>
      </c>
      <c r="AC6" s="138" t="str">
        <f t="shared" si="1"/>
        <v>T.Năm</v>
      </c>
      <c r="AD6" s="138" t="str">
        <f t="shared" si="1"/>
        <v>T.Sáu</v>
      </c>
      <c r="AE6" s="138" t="str">
        <f t="shared" si="1"/>
        <v>T.Bảy</v>
      </c>
      <c r="AF6" s="138" t="str">
        <f t="shared" si="1"/>
        <v>C.Nhật</v>
      </c>
      <c r="AG6" s="138" t="str">
        <f t="shared" si="1"/>
        <v>T.Hai</v>
      </c>
      <c r="AH6" s="138" t="str">
        <f t="shared" si="1"/>
        <v>T.Ba</v>
      </c>
      <c r="AI6" s="138" t="str">
        <f t="shared" si="1"/>
        <v>T.Tư</v>
      </c>
      <c r="AJ6" s="138"/>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c r="AK7" s="151">
        <v>37</v>
      </c>
      <c r="AL7" s="151">
        <v>38</v>
      </c>
      <c r="AM7" s="151">
        <v>39</v>
      </c>
      <c r="AN7" s="151">
        <v>40</v>
      </c>
      <c r="AO7" s="151">
        <v>41</v>
      </c>
      <c r="AP7" s="151">
        <v>42</v>
      </c>
      <c r="AQ7" s="151">
        <v>43</v>
      </c>
      <c r="AR7" s="151">
        <v>44</v>
      </c>
      <c r="AS7" s="151">
        <v>45</v>
      </c>
      <c r="AT7" s="314"/>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80">
        <v>8</v>
      </c>
      <c r="G8" s="80"/>
      <c r="H8" s="80">
        <v>8</v>
      </c>
      <c r="I8" s="80">
        <v>8</v>
      </c>
      <c r="J8" s="80">
        <v>8</v>
      </c>
      <c r="K8" s="80">
        <v>8</v>
      </c>
      <c r="L8" s="80">
        <v>4</v>
      </c>
      <c r="M8" s="80">
        <v>8</v>
      </c>
      <c r="N8" s="80">
        <v>8</v>
      </c>
      <c r="O8" s="80">
        <v>8</v>
      </c>
      <c r="P8" s="80">
        <v>8</v>
      </c>
      <c r="Q8" s="80">
        <v>8</v>
      </c>
      <c r="R8" s="80">
        <v>8</v>
      </c>
      <c r="S8" s="80"/>
      <c r="T8" s="80">
        <v>8</v>
      </c>
      <c r="U8" s="80">
        <v>8</v>
      </c>
      <c r="V8" s="80">
        <v>8</v>
      </c>
      <c r="W8" s="80">
        <v>8</v>
      </c>
      <c r="X8" s="80">
        <v>8</v>
      </c>
      <c r="Y8" s="80">
        <v>8</v>
      </c>
      <c r="Z8" s="80"/>
      <c r="AA8" s="80">
        <v>8</v>
      </c>
      <c r="AB8" s="80">
        <v>8</v>
      </c>
      <c r="AC8" s="80">
        <v>8</v>
      </c>
      <c r="AD8" s="80">
        <v>8</v>
      </c>
      <c r="AE8" s="80">
        <v>8</v>
      </c>
      <c r="AF8" s="80">
        <v>8</v>
      </c>
      <c r="AG8" s="80"/>
      <c r="AH8" s="80">
        <v>8</v>
      </c>
      <c r="AI8" s="80">
        <v>8</v>
      </c>
      <c r="AJ8" s="80"/>
      <c r="AK8" s="378">
        <f t="shared" ref="AK8" si="2">((SUM(F8:AJ8))/8)-(SUMIF($F$6:$AJ$6,"C.Nhật",F8:AJ8)/8)</f>
        <v>21.5</v>
      </c>
      <c r="AL8" s="378">
        <f t="shared" ref="AL8" si="3">SUM(F9:AJ9)/8*1.5</f>
        <v>0.75</v>
      </c>
      <c r="AM8" s="380">
        <f t="shared" ref="AM8" si="4">SUMIF($F$6:$AJ$6,"C.Nhật",$F8:$AJ9)/8*2</f>
        <v>8</v>
      </c>
      <c r="AN8" s="382">
        <f t="shared" ref="AN8" si="5">SUM(AK8:AM9)</f>
        <v>30.25</v>
      </c>
      <c r="AO8" s="384">
        <v>0</v>
      </c>
      <c r="AP8" s="382"/>
      <c r="AQ8" s="382"/>
      <c r="AR8" s="382"/>
      <c r="AS8" s="396"/>
      <c r="AT8" s="314"/>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82"/>
      <c r="G9" s="82"/>
      <c r="H9" s="82">
        <v>4</v>
      </c>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379"/>
      <c r="AL9" s="379"/>
      <c r="AM9" s="381"/>
      <c r="AN9" s="383"/>
      <c r="AO9" s="385"/>
      <c r="AP9" s="383"/>
      <c r="AQ9" s="383"/>
      <c r="AR9" s="383"/>
      <c r="AS9" s="397"/>
      <c r="AT9" s="314"/>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80">
        <v>8</v>
      </c>
      <c r="G10" s="80"/>
      <c r="H10" s="80">
        <v>8</v>
      </c>
      <c r="I10" s="80">
        <v>8</v>
      </c>
      <c r="J10" s="80">
        <v>8</v>
      </c>
      <c r="K10" s="80">
        <v>8</v>
      </c>
      <c r="L10" s="80">
        <v>4</v>
      </c>
      <c r="M10" s="80">
        <v>8</v>
      </c>
      <c r="N10" s="80">
        <v>8</v>
      </c>
      <c r="O10" s="80">
        <v>8</v>
      </c>
      <c r="P10" s="80">
        <v>8</v>
      </c>
      <c r="Q10" s="80">
        <v>8</v>
      </c>
      <c r="R10" s="80">
        <v>8</v>
      </c>
      <c r="S10" s="80"/>
      <c r="T10" s="80">
        <v>8</v>
      </c>
      <c r="U10" s="80">
        <v>8</v>
      </c>
      <c r="V10" s="80">
        <v>8</v>
      </c>
      <c r="W10" s="80">
        <v>8</v>
      </c>
      <c r="X10" s="80">
        <v>8</v>
      </c>
      <c r="Y10" s="80">
        <v>8</v>
      </c>
      <c r="Z10" s="80"/>
      <c r="AA10" s="80">
        <v>8</v>
      </c>
      <c r="AB10" s="80">
        <v>8</v>
      </c>
      <c r="AC10" s="80">
        <v>8</v>
      </c>
      <c r="AD10" s="80">
        <v>8</v>
      </c>
      <c r="AE10" s="80">
        <v>8</v>
      </c>
      <c r="AF10" s="80">
        <v>8</v>
      </c>
      <c r="AG10" s="80"/>
      <c r="AH10" s="80">
        <v>8</v>
      </c>
      <c r="AI10" s="80">
        <v>8</v>
      </c>
      <c r="AJ10" s="80"/>
      <c r="AK10" s="378">
        <f t="shared" ref="AK10" si="6">((SUM(F10:AJ10))/8)-(SUMIF($F$6:$AJ$6,"C.Nhật",F10:AJ10)/8)</f>
        <v>21.5</v>
      </c>
      <c r="AL10" s="378">
        <f t="shared" ref="AL10" si="7">SUM(F11:AJ11)/8*1.5</f>
        <v>0.75</v>
      </c>
      <c r="AM10" s="380">
        <f t="shared" ref="AM10" si="8">SUMIF($F$6:$AJ$6,"C.Nhật",$F10:$AJ11)/8*2</f>
        <v>8</v>
      </c>
      <c r="AN10" s="382">
        <f t="shared" ref="AN10" si="9">SUM(AK10:AM11)</f>
        <v>30.25</v>
      </c>
      <c r="AO10" s="384">
        <v>0</v>
      </c>
      <c r="AP10" s="382"/>
      <c r="AQ10" s="382"/>
      <c r="AR10" s="382"/>
      <c r="AS10" s="396"/>
      <c r="AT10" s="314"/>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82"/>
      <c r="G11" s="82"/>
      <c r="H11" s="82">
        <v>4</v>
      </c>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379"/>
      <c r="AL11" s="379"/>
      <c r="AM11" s="381"/>
      <c r="AN11" s="383"/>
      <c r="AO11" s="385"/>
      <c r="AP11" s="383"/>
      <c r="AQ11" s="383"/>
      <c r="AR11" s="383"/>
      <c r="AS11" s="397"/>
      <c r="AT11" s="314"/>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 t="shared" ref="A12" si="10">A10+1</f>
        <v>3</v>
      </c>
      <c r="B12" s="386" t="s">
        <v>69</v>
      </c>
      <c r="C12" s="374" t="str">
        <f>VLOOKUP(B12,DS,2,0)</f>
        <v>Võ Thị Út</v>
      </c>
      <c r="D12" s="376" t="str">
        <f>VLOOKUP(B12,DS,3,0)</f>
        <v>KCS</v>
      </c>
      <c r="E12" s="79" t="s">
        <v>33</v>
      </c>
      <c r="F12" s="80">
        <v>8</v>
      </c>
      <c r="G12" s="80"/>
      <c r="H12" s="80">
        <v>8</v>
      </c>
      <c r="I12" s="80">
        <v>8</v>
      </c>
      <c r="J12" s="80">
        <v>8</v>
      </c>
      <c r="K12" s="80">
        <v>8</v>
      </c>
      <c r="L12" s="80">
        <v>4</v>
      </c>
      <c r="M12" s="80">
        <v>8</v>
      </c>
      <c r="N12" s="80">
        <v>8</v>
      </c>
      <c r="O12" s="80">
        <v>8</v>
      </c>
      <c r="P12" s="80">
        <v>8</v>
      </c>
      <c r="Q12" s="80">
        <v>8</v>
      </c>
      <c r="R12" s="80">
        <v>8</v>
      </c>
      <c r="S12" s="80"/>
      <c r="T12" s="80">
        <v>8</v>
      </c>
      <c r="U12" s="80">
        <v>8</v>
      </c>
      <c r="V12" s="80">
        <v>8</v>
      </c>
      <c r="W12" s="80">
        <v>8</v>
      </c>
      <c r="X12" s="80">
        <v>8</v>
      </c>
      <c r="Y12" s="80">
        <v>8</v>
      </c>
      <c r="Z12" s="80"/>
      <c r="AA12" s="80">
        <v>8</v>
      </c>
      <c r="AB12" s="80">
        <v>8</v>
      </c>
      <c r="AC12" s="80">
        <v>8</v>
      </c>
      <c r="AD12" s="80">
        <v>8</v>
      </c>
      <c r="AE12" s="80">
        <v>8</v>
      </c>
      <c r="AF12" s="80">
        <v>8</v>
      </c>
      <c r="AG12" s="80"/>
      <c r="AH12" s="80">
        <v>8</v>
      </c>
      <c r="AI12" s="80">
        <v>8</v>
      </c>
      <c r="AJ12" s="80"/>
      <c r="AK12" s="378">
        <f t="shared" ref="AK12" si="11">((SUM(F12:AJ12))/8)-(SUMIF($F$6:$AJ$6,"C.Nhật",F12:AJ12)/8)</f>
        <v>21.5</v>
      </c>
      <c r="AL12" s="378">
        <f t="shared" ref="AL12" si="12">SUM(F13:AJ13)/8*1.5</f>
        <v>0.75</v>
      </c>
      <c r="AM12" s="380">
        <f t="shared" ref="AM12" si="13">SUMIF($F$6:$AJ$6,"C.Nhật",$F12:$AJ13)/8*2</f>
        <v>8</v>
      </c>
      <c r="AN12" s="382">
        <f t="shared" ref="AN12" si="14">SUM(AK12:AM13)</f>
        <v>30.25</v>
      </c>
      <c r="AO12" s="384">
        <v>0</v>
      </c>
      <c r="AP12" s="382"/>
      <c r="AQ12" s="382"/>
      <c r="AR12" s="382"/>
      <c r="AS12" s="396"/>
      <c r="AT12" s="314"/>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82"/>
      <c r="G13" s="82"/>
      <c r="H13" s="82">
        <v>4</v>
      </c>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379"/>
      <c r="AL13" s="379"/>
      <c r="AM13" s="381"/>
      <c r="AN13" s="383"/>
      <c r="AO13" s="385"/>
      <c r="AP13" s="383"/>
      <c r="AQ13" s="383"/>
      <c r="AR13" s="383"/>
      <c r="AS13" s="397"/>
      <c r="AT13" s="314"/>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A12+1</f>
        <v>4</v>
      </c>
      <c r="B14" s="386" t="s">
        <v>70</v>
      </c>
      <c r="C14" s="374" t="str">
        <f>VLOOKUP(B14,DS,2,0)</f>
        <v>Nguyễn Thị Thiết</v>
      </c>
      <c r="D14" s="376" t="str">
        <f>VLOOKUP(B14,DS,3,0)</f>
        <v>KCS</v>
      </c>
      <c r="E14" s="79" t="s">
        <v>33</v>
      </c>
      <c r="F14" s="80">
        <v>8</v>
      </c>
      <c r="G14" s="80"/>
      <c r="H14" s="80">
        <v>8</v>
      </c>
      <c r="I14" s="80">
        <v>8</v>
      </c>
      <c r="J14" s="80">
        <v>8</v>
      </c>
      <c r="K14" s="80">
        <v>8</v>
      </c>
      <c r="L14" s="80">
        <v>4</v>
      </c>
      <c r="M14" s="80">
        <v>8</v>
      </c>
      <c r="N14" s="80">
        <v>8</v>
      </c>
      <c r="O14" s="80">
        <v>8</v>
      </c>
      <c r="P14" s="80">
        <v>8</v>
      </c>
      <c r="Q14" s="80">
        <v>8</v>
      </c>
      <c r="R14" s="80">
        <v>8</v>
      </c>
      <c r="S14" s="80"/>
      <c r="T14" s="80">
        <v>8</v>
      </c>
      <c r="U14" s="80">
        <v>8</v>
      </c>
      <c r="V14" s="80">
        <v>8</v>
      </c>
      <c r="W14" s="80">
        <v>8</v>
      </c>
      <c r="X14" s="80">
        <v>8</v>
      </c>
      <c r="Y14" s="80">
        <v>8</v>
      </c>
      <c r="Z14" s="80"/>
      <c r="AA14" s="80">
        <v>8</v>
      </c>
      <c r="AB14" s="80">
        <v>8</v>
      </c>
      <c r="AC14" s="80">
        <v>8</v>
      </c>
      <c r="AD14" s="80">
        <v>8</v>
      </c>
      <c r="AE14" s="80">
        <v>8</v>
      </c>
      <c r="AF14" s="80">
        <v>8</v>
      </c>
      <c r="AG14" s="80"/>
      <c r="AH14" s="80">
        <v>8</v>
      </c>
      <c r="AI14" s="80">
        <v>8</v>
      </c>
      <c r="AJ14" s="80"/>
      <c r="AK14" s="378">
        <f t="shared" ref="AK14" si="15">((SUM(F14:AJ14))/8)-(SUMIF($F$6:$AJ$6,"C.Nhật",F14:AJ14)/8)</f>
        <v>21.5</v>
      </c>
      <c r="AL14" s="378">
        <f t="shared" ref="AL14" si="16">SUM(F15:AJ15)/8*1.5</f>
        <v>0.75</v>
      </c>
      <c r="AM14" s="380">
        <f t="shared" ref="AM14" si="17">SUMIF($F$6:$AJ$6,"C.Nhật",$F14:$AJ15)/8*2</f>
        <v>8</v>
      </c>
      <c r="AN14" s="382">
        <f t="shared" ref="AN14" si="18">SUM(AK14:AM15)</f>
        <v>30.25</v>
      </c>
      <c r="AO14" s="384">
        <v>0</v>
      </c>
      <c r="AP14" s="382"/>
      <c r="AQ14" s="382"/>
      <c r="AR14" s="382"/>
      <c r="AS14" s="396"/>
      <c r="AT14" s="314"/>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82"/>
      <c r="G15" s="82"/>
      <c r="H15" s="82">
        <v>4</v>
      </c>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379"/>
      <c r="AL15" s="379"/>
      <c r="AM15" s="381"/>
      <c r="AN15" s="383"/>
      <c r="AO15" s="385"/>
      <c r="AP15" s="383"/>
      <c r="AQ15" s="383"/>
      <c r="AR15" s="383"/>
      <c r="AS15" s="397"/>
      <c r="AT15" s="314"/>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78" customFormat="1" ht="18" customHeight="1">
      <c r="A16" s="386">
        <f t="shared" ref="A16" si="19">A14+1</f>
        <v>5</v>
      </c>
      <c r="B16" s="386" t="s">
        <v>71</v>
      </c>
      <c r="C16" s="374" t="str">
        <f>VLOOKUP(B16,DS,2,0)</f>
        <v>Nguyễn Trường Giang</v>
      </c>
      <c r="D16" s="376" t="str">
        <f>VLOOKUP(B16,DS,3,0)</f>
        <v>Cơ Điện</v>
      </c>
      <c r="E16" s="79" t="s">
        <v>33</v>
      </c>
      <c r="F16" s="80">
        <v>8</v>
      </c>
      <c r="G16" s="80"/>
      <c r="H16" s="80">
        <v>8</v>
      </c>
      <c r="I16" s="80">
        <v>8</v>
      </c>
      <c r="J16" s="80">
        <v>8</v>
      </c>
      <c r="K16" s="80">
        <v>8</v>
      </c>
      <c r="L16" s="80">
        <v>4</v>
      </c>
      <c r="M16" s="80">
        <v>8</v>
      </c>
      <c r="N16" s="80">
        <v>8</v>
      </c>
      <c r="O16" s="80">
        <v>8</v>
      </c>
      <c r="P16" s="80">
        <v>8</v>
      </c>
      <c r="Q16" s="80">
        <v>8</v>
      </c>
      <c r="R16" s="80">
        <v>8</v>
      </c>
      <c r="S16" s="80"/>
      <c r="T16" s="80">
        <v>8</v>
      </c>
      <c r="U16" s="80">
        <v>8</v>
      </c>
      <c r="V16" s="80">
        <v>8</v>
      </c>
      <c r="W16" s="80">
        <v>8</v>
      </c>
      <c r="X16" s="80">
        <v>8</v>
      </c>
      <c r="Y16" s="80">
        <v>8</v>
      </c>
      <c r="Z16" s="80"/>
      <c r="AA16" s="80">
        <v>8</v>
      </c>
      <c r="AB16" s="80">
        <v>8</v>
      </c>
      <c r="AC16" s="80">
        <v>8</v>
      </c>
      <c r="AD16" s="80">
        <v>8</v>
      </c>
      <c r="AE16" s="80">
        <v>8</v>
      </c>
      <c r="AF16" s="80">
        <v>8</v>
      </c>
      <c r="AG16" s="80"/>
      <c r="AH16" s="80">
        <v>8</v>
      </c>
      <c r="AI16" s="80">
        <v>8</v>
      </c>
      <c r="AJ16" s="80"/>
      <c r="AK16" s="378">
        <f t="shared" ref="AK16" si="20">((SUM(F16:AJ16))/8)-(SUMIF($F$6:$AJ$6,"C.Nhật",F16:AJ16)/8)</f>
        <v>21.5</v>
      </c>
      <c r="AL16" s="378">
        <f t="shared" ref="AL16" si="21">SUM(F17:AJ17)/8*1.5</f>
        <v>0.75</v>
      </c>
      <c r="AM16" s="380">
        <f t="shared" ref="AM16" si="22">SUMIF($F$6:$AJ$6,"C.Nhật",$F16:$AJ17)/8*2</f>
        <v>8</v>
      </c>
      <c r="AN16" s="382">
        <f t="shared" ref="AN16" si="23">SUM(AK16:AM17)</f>
        <v>30.25</v>
      </c>
      <c r="AO16" s="384">
        <v>0</v>
      </c>
      <c r="AP16" s="382"/>
      <c r="AQ16" s="382"/>
      <c r="AR16" s="382"/>
      <c r="AS16" s="396"/>
      <c r="AT16" s="314"/>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s="78" customFormat="1" ht="18" customHeight="1">
      <c r="A17" s="387"/>
      <c r="B17" s="387"/>
      <c r="C17" s="375"/>
      <c r="D17" s="377"/>
      <c r="E17" s="81" t="s">
        <v>32</v>
      </c>
      <c r="F17" s="82"/>
      <c r="G17" s="82"/>
      <c r="H17" s="82">
        <v>4</v>
      </c>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379"/>
      <c r="AL17" s="379"/>
      <c r="AM17" s="381"/>
      <c r="AN17" s="383"/>
      <c r="AO17" s="385"/>
      <c r="AP17" s="383"/>
      <c r="AQ17" s="383"/>
      <c r="AR17" s="383"/>
      <c r="AS17" s="397"/>
      <c r="AT17" s="314"/>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row>
    <row r="18" spans="1:91"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88"/>
      <c r="AI18" s="88"/>
      <c r="AJ18" s="88"/>
      <c r="AK18" s="4"/>
      <c r="AL18" s="4"/>
      <c r="AM18" s="117"/>
      <c r="AN18" s="87"/>
      <c r="AO18" s="87"/>
      <c r="AP18" s="87"/>
      <c r="AQ18" s="87"/>
      <c r="AR18" s="87"/>
      <c r="AS18" s="4"/>
      <c r="AT18" s="123"/>
    </row>
    <row r="19" spans="1:91"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88"/>
      <c r="AI19" s="88"/>
      <c r="AJ19" s="88"/>
      <c r="AK19" s="4"/>
      <c r="AL19" s="4"/>
      <c r="AM19" s="117"/>
      <c r="AN19" s="87"/>
      <c r="AO19" s="87"/>
      <c r="AP19" s="87"/>
      <c r="AQ19" s="87"/>
      <c r="AR19" s="87"/>
      <c r="AS19" s="4"/>
      <c r="AT19" s="123"/>
    </row>
    <row r="20" spans="1:91"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123"/>
    </row>
    <row r="21" spans="1:91"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91"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88"/>
      <c r="AI22" s="88"/>
      <c r="AJ22" s="88"/>
      <c r="AK22" s="4"/>
      <c r="AL22" s="4"/>
      <c r="AM22" s="117"/>
      <c r="AN22" s="89"/>
      <c r="AO22" s="89"/>
      <c r="AP22" s="89"/>
      <c r="AQ22" s="89"/>
      <c r="AR22" s="89"/>
      <c r="AS22" s="4"/>
      <c r="AT22" s="4"/>
    </row>
    <row r="23" spans="1:91"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88"/>
      <c r="AI23" s="88"/>
      <c r="AJ23" s="88"/>
      <c r="AK23" s="4"/>
      <c r="AL23" s="4"/>
      <c r="AM23" s="117"/>
      <c r="AN23" s="89"/>
      <c r="AO23" s="89"/>
      <c r="AP23" s="89"/>
      <c r="AQ23" s="89"/>
      <c r="AR23" s="89"/>
      <c r="AS23" s="4"/>
      <c r="AT23" s="4"/>
    </row>
    <row r="24" spans="1:91"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142"/>
      <c r="AI24" s="142"/>
      <c r="AJ24" s="142"/>
      <c r="AK24" s="90"/>
      <c r="AM24" s="118"/>
      <c r="AN24" s="13"/>
      <c r="AO24" s="13"/>
      <c r="AP24" s="13"/>
      <c r="AQ24" s="13"/>
      <c r="AR24" s="13"/>
      <c r="AS24" s="19"/>
      <c r="AT24" s="4"/>
    </row>
    <row r="25" spans="1:91" s="86" customFormat="1" ht="12.75">
      <c r="A25" s="2"/>
      <c r="B25" s="2" t="s">
        <v>0</v>
      </c>
      <c r="C25" s="2"/>
      <c r="D25" s="311"/>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4"/>
      <c r="AI25" s="144"/>
      <c r="AJ25" s="144"/>
      <c r="AK25" s="2"/>
      <c r="AL25" s="2"/>
      <c r="AM25" s="119"/>
      <c r="AN25" s="2"/>
      <c r="AO25" s="2"/>
      <c r="AP25" s="2"/>
      <c r="AQ25" s="2"/>
      <c r="AR25" s="2"/>
      <c r="AS25" s="2"/>
      <c r="AT25" s="4"/>
    </row>
    <row r="26" spans="1:91" s="86" customFormat="1" ht="12.75">
      <c r="A26" s="2"/>
      <c r="B26" s="2"/>
      <c r="C26" s="2" t="s">
        <v>48</v>
      </c>
      <c r="D26" s="311"/>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4"/>
      <c r="AI26" s="144"/>
      <c r="AJ26" s="144"/>
      <c r="AK26" s="2"/>
      <c r="AL26" s="2"/>
      <c r="AM26" s="119"/>
      <c r="AN26" s="2"/>
      <c r="AO26" s="2"/>
      <c r="AP26" s="2"/>
      <c r="AQ26" s="2"/>
      <c r="AR26" s="2"/>
      <c r="AS26" s="2"/>
      <c r="AT26" s="19"/>
    </row>
    <row r="27" spans="1:91" ht="15" customHeight="1">
      <c r="C27" s="2" t="s">
        <v>49</v>
      </c>
    </row>
    <row r="28" spans="1:91" ht="15" customHeight="1">
      <c r="C28" s="2" t="s">
        <v>50</v>
      </c>
    </row>
    <row r="29" spans="1:91" ht="15" customHeight="1">
      <c r="C29" s="2" t="s">
        <v>51</v>
      </c>
    </row>
    <row r="30" spans="1:91" ht="15" customHeight="1">
      <c r="C30" s="2" t="s">
        <v>52</v>
      </c>
    </row>
    <row r="31" spans="1:91" ht="15" customHeight="1">
      <c r="C31" s="2" t="s">
        <v>53</v>
      </c>
    </row>
    <row r="32" spans="1:91" ht="15" customHeight="1">
      <c r="C32" s="2" t="s">
        <v>54</v>
      </c>
    </row>
    <row r="33" spans="1:46" ht="15" customHeight="1">
      <c r="C33" s="2" t="s">
        <v>55</v>
      </c>
    </row>
    <row r="34" spans="1:46" ht="15" customHeight="1">
      <c r="C34" s="2" t="s">
        <v>56</v>
      </c>
    </row>
    <row r="45" spans="1:46"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09 NĂM 2015</v>
      </c>
      <c r="T45" s="167"/>
      <c r="U45" s="167"/>
      <c r="V45" s="167"/>
      <c r="W45" s="167"/>
      <c r="X45" s="167"/>
      <c r="Y45" s="167"/>
      <c r="Z45" s="167"/>
      <c r="AA45" s="167"/>
      <c r="AB45" s="167"/>
      <c r="AC45" s="167"/>
      <c r="AD45" s="167"/>
      <c r="AE45" s="167"/>
      <c r="AF45" s="167"/>
      <c r="AG45" s="167"/>
      <c r="AH45" s="167"/>
      <c r="AI45" s="167"/>
      <c r="AJ45" s="167"/>
      <c r="AK45" s="169"/>
      <c r="AL45" s="169"/>
      <c r="AM45" s="390" t="s">
        <v>125</v>
      </c>
      <c r="AN45" s="391"/>
      <c r="AO45" s="391"/>
      <c r="AP45" s="391"/>
      <c r="AQ45" s="391"/>
      <c r="AR45" s="391"/>
      <c r="AS45" s="392"/>
      <c r="AT45" s="170"/>
    </row>
    <row r="46" spans="1:46"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9"/>
      <c r="AL46" s="169"/>
      <c r="AM46" s="172"/>
      <c r="AN46" s="173"/>
      <c r="AO46" s="173"/>
      <c r="AP46" s="173"/>
      <c r="AQ46" s="173"/>
      <c r="AR46" s="173"/>
      <c r="AS46" s="174"/>
      <c r="AT46" s="174"/>
    </row>
    <row r="47" spans="1:46"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9"/>
      <c r="AL47" s="169"/>
      <c r="AM47" s="172"/>
      <c r="AN47" s="170"/>
      <c r="AO47" s="170"/>
      <c r="AP47" s="170"/>
      <c r="AQ47" s="170"/>
      <c r="AR47" s="170"/>
      <c r="AS47" s="177"/>
      <c r="AT47" s="177"/>
    </row>
    <row r="48" spans="1:46" s="171" customFormat="1" ht="14.25" customHeight="1">
      <c r="A48" s="178"/>
      <c r="B48" s="178"/>
      <c r="C48" s="179"/>
      <c r="D48" s="180"/>
      <c r="E48" s="181">
        <f>$E$4</f>
        <v>42248</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3"/>
      <c r="AI48" s="183"/>
      <c r="AJ48" s="183"/>
      <c r="AK48" s="178"/>
      <c r="AL48" s="178"/>
      <c r="AM48" s="184"/>
      <c r="AN48" s="178"/>
      <c r="AO48" s="178"/>
      <c r="AP48" s="178"/>
      <c r="AQ48" s="178"/>
      <c r="AR48" s="178"/>
      <c r="AS48" s="178"/>
      <c r="AT48" s="185"/>
    </row>
    <row r="49" spans="1:91" s="187" customFormat="1" ht="18.75" customHeight="1">
      <c r="A49" s="393" t="s">
        <v>29</v>
      </c>
      <c r="B49" s="393" t="s">
        <v>3</v>
      </c>
      <c r="C49" s="393" t="s">
        <v>1</v>
      </c>
      <c r="D49" s="414" t="s">
        <v>30</v>
      </c>
      <c r="E49" s="393" t="s">
        <v>31</v>
      </c>
      <c r="F49" s="186">
        <f>+E48</f>
        <v>42248</v>
      </c>
      <c r="G49" s="186">
        <f t="shared" ref="G49:AI49" si="24">F49+1</f>
        <v>42249</v>
      </c>
      <c r="H49" s="186">
        <f t="shared" si="24"/>
        <v>42250</v>
      </c>
      <c r="I49" s="186">
        <f t="shared" si="24"/>
        <v>42251</v>
      </c>
      <c r="J49" s="186">
        <f t="shared" si="24"/>
        <v>42252</v>
      </c>
      <c r="K49" s="186">
        <f t="shared" si="24"/>
        <v>42253</v>
      </c>
      <c r="L49" s="186">
        <f t="shared" si="24"/>
        <v>42254</v>
      </c>
      <c r="M49" s="186">
        <f t="shared" si="24"/>
        <v>42255</v>
      </c>
      <c r="N49" s="186">
        <f t="shared" si="24"/>
        <v>42256</v>
      </c>
      <c r="O49" s="186">
        <f t="shared" si="24"/>
        <v>42257</v>
      </c>
      <c r="P49" s="186">
        <f t="shared" si="24"/>
        <v>42258</v>
      </c>
      <c r="Q49" s="186">
        <f t="shared" si="24"/>
        <v>42259</v>
      </c>
      <c r="R49" s="186">
        <f t="shared" si="24"/>
        <v>42260</v>
      </c>
      <c r="S49" s="186">
        <f t="shared" si="24"/>
        <v>42261</v>
      </c>
      <c r="T49" s="186">
        <f t="shared" si="24"/>
        <v>42262</v>
      </c>
      <c r="U49" s="186">
        <f t="shared" si="24"/>
        <v>42263</v>
      </c>
      <c r="V49" s="186">
        <f t="shared" si="24"/>
        <v>42264</v>
      </c>
      <c r="W49" s="186">
        <f t="shared" si="24"/>
        <v>42265</v>
      </c>
      <c r="X49" s="186">
        <f t="shared" si="24"/>
        <v>42266</v>
      </c>
      <c r="Y49" s="186">
        <f t="shared" si="24"/>
        <v>42267</v>
      </c>
      <c r="Z49" s="186">
        <f t="shared" si="24"/>
        <v>42268</v>
      </c>
      <c r="AA49" s="186">
        <f t="shared" si="24"/>
        <v>42269</v>
      </c>
      <c r="AB49" s="186">
        <f t="shared" si="24"/>
        <v>42270</v>
      </c>
      <c r="AC49" s="186">
        <f t="shared" si="24"/>
        <v>42271</v>
      </c>
      <c r="AD49" s="186">
        <f t="shared" si="24"/>
        <v>42272</v>
      </c>
      <c r="AE49" s="186">
        <f t="shared" si="24"/>
        <v>42273</v>
      </c>
      <c r="AF49" s="186">
        <f t="shared" si="24"/>
        <v>42274</v>
      </c>
      <c r="AG49" s="186">
        <f t="shared" si="24"/>
        <v>42275</v>
      </c>
      <c r="AH49" s="186">
        <f>AG49+1</f>
        <v>42276</v>
      </c>
      <c r="AI49" s="186">
        <f t="shared" si="24"/>
        <v>42277</v>
      </c>
      <c r="AJ49" s="186"/>
      <c r="AK49" s="416" t="s">
        <v>15</v>
      </c>
      <c r="AL49" s="417"/>
      <c r="AM49" s="418"/>
      <c r="AN49" s="419" t="s">
        <v>47</v>
      </c>
      <c r="AO49" s="419" t="s">
        <v>43</v>
      </c>
      <c r="AP49" s="419" t="s">
        <v>44</v>
      </c>
      <c r="AQ49" s="419" t="s">
        <v>45</v>
      </c>
      <c r="AR49" s="419" t="s">
        <v>46</v>
      </c>
      <c r="AS49" s="414" t="s">
        <v>0</v>
      </c>
      <c r="AT49" s="42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57.75" customHeight="1">
      <c r="A50" s="394"/>
      <c r="B50" s="394"/>
      <c r="C50" s="394"/>
      <c r="D50" s="394"/>
      <c r="E50" s="415"/>
      <c r="F50" s="188" t="str">
        <f>CHOOSE(WEEKDAY(F49),"C.Nhật","T.Hai","T.Ba","T.Tư","T.Năm","T.Sáu","T.Bảy")</f>
        <v>T.Ba</v>
      </c>
      <c r="G50" s="188" t="str">
        <f t="shared" ref="G50:AI50" si="25">CHOOSE(WEEKDAY(G49),"C.Nhật","T.Hai","T.Ba","T.Tư","T.Năm","T.Sáu","T.Bảy")</f>
        <v>T.Tư</v>
      </c>
      <c r="H50" s="188" t="str">
        <f t="shared" si="25"/>
        <v>T.Năm</v>
      </c>
      <c r="I50" s="188" t="str">
        <f t="shared" si="25"/>
        <v>T.Sáu</v>
      </c>
      <c r="J50" s="188" t="str">
        <f t="shared" si="25"/>
        <v>T.Bảy</v>
      </c>
      <c r="K50" s="188" t="str">
        <f t="shared" si="25"/>
        <v>C.Nhật</v>
      </c>
      <c r="L50" s="188" t="str">
        <f t="shared" si="25"/>
        <v>T.Hai</v>
      </c>
      <c r="M50" s="188" t="str">
        <f t="shared" si="25"/>
        <v>T.Ba</v>
      </c>
      <c r="N50" s="188" t="str">
        <f t="shared" si="25"/>
        <v>T.Tư</v>
      </c>
      <c r="O50" s="188" t="str">
        <f t="shared" si="25"/>
        <v>T.Năm</v>
      </c>
      <c r="P50" s="188" t="str">
        <f t="shared" si="25"/>
        <v>T.Sáu</v>
      </c>
      <c r="Q50" s="188" t="str">
        <f t="shared" si="25"/>
        <v>T.Bảy</v>
      </c>
      <c r="R50" s="188" t="str">
        <f t="shared" si="25"/>
        <v>C.Nhật</v>
      </c>
      <c r="S50" s="188" t="str">
        <f t="shared" si="25"/>
        <v>T.Hai</v>
      </c>
      <c r="T50" s="188" t="str">
        <f t="shared" si="25"/>
        <v>T.Ba</v>
      </c>
      <c r="U50" s="188" t="str">
        <f t="shared" si="25"/>
        <v>T.Tư</v>
      </c>
      <c r="V50" s="188" t="str">
        <f t="shared" si="25"/>
        <v>T.Năm</v>
      </c>
      <c r="W50" s="188" t="str">
        <f t="shared" si="25"/>
        <v>T.Sáu</v>
      </c>
      <c r="X50" s="188" t="str">
        <f t="shared" si="25"/>
        <v>T.Bảy</v>
      </c>
      <c r="Y50" s="188" t="str">
        <f t="shared" si="25"/>
        <v>C.Nhật</v>
      </c>
      <c r="Z50" s="188" t="str">
        <f t="shared" si="25"/>
        <v>T.Hai</v>
      </c>
      <c r="AA50" s="188" t="str">
        <f t="shared" si="25"/>
        <v>T.Ba</v>
      </c>
      <c r="AB50" s="188" t="str">
        <f t="shared" si="25"/>
        <v>T.Tư</v>
      </c>
      <c r="AC50" s="188" t="str">
        <f t="shared" si="25"/>
        <v>T.Năm</v>
      </c>
      <c r="AD50" s="188" t="str">
        <f t="shared" si="25"/>
        <v>T.Sáu</v>
      </c>
      <c r="AE50" s="188" t="str">
        <f t="shared" si="25"/>
        <v>T.Bảy</v>
      </c>
      <c r="AF50" s="188" t="str">
        <f t="shared" si="25"/>
        <v>C.Nhật</v>
      </c>
      <c r="AG50" s="188" t="str">
        <f t="shared" si="25"/>
        <v>T.Hai</v>
      </c>
      <c r="AH50" s="188" t="str">
        <f t="shared" si="25"/>
        <v>T.Ba</v>
      </c>
      <c r="AI50" s="188" t="str">
        <f t="shared" si="25"/>
        <v>T.Tư</v>
      </c>
      <c r="AJ50" s="188"/>
      <c r="AK50" s="189" t="s">
        <v>16</v>
      </c>
      <c r="AL50" s="189" t="s">
        <v>32</v>
      </c>
      <c r="AM50" s="190" t="s">
        <v>17</v>
      </c>
      <c r="AN50" s="420"/>
      <c r="AO50" s="420"/>
      <c r="AP50" s="420"/>
      <c r="AQ50" s="420"/>
      <c r="AR50" s="420"/>
      <c r="AS50" s="394"/>
      <c r="AT50" s="42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34</v>
      </c>
      <c r="AI51" s="191">
        <v>35</v>
      </c>
      <c r="AJ51" s="191"/>
      <c r="AK51" s="191">
        <v>37</v>
      </c>
      <c r="AL51" s="191">
        <v>38</v>
      </c>
      <c r="AM51" s="191">
        <v>39</v>
      </c>
      <c r="AN51" s="191">
        <v>40</v>
      </c>
      <c r="AO51" s="191">
        <v>41</v>
      </c>
      <c r="AP51" s="191">
        <v>42</v>
      </c>
      <c r="AQ51" s="191">
        <v>43</v>
      </c>
      <c r="AR51" s="191">
        <v>44</v>
      </c>
      <c r="AS51" s="191">
        <v>45</v>
      </c>
      <c r="AT51" s="315"/>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v>1</v>
      </c>
      <c r="B52" s="388" t="s">
        <v>78</v>
      </c>
      <c r="C52" s="374" t="str">
        <f>VLOOKUP(B52,DS,2,0)</f>
        <v>Nguyễn Thiện Duy</v>
      </c>
      <c r="D52" s="376" t="str">
        <f>VLOOKUP(B52,DS,3,0)</f>
        <v>Giám đốc</v>
      </c>
      <c r="E52" s="79" t="s">
        <v>33</v>
      </c>
      <c r="F52" s="80">
        <v>8</v>
      </c>
      <c r="G52" s="80"/>
      <c r="H52" s="80"/>
      <c r="I52" s="80">
        <v>8</v>
      </c>
      <c r="J52" s="80">
        <v>8</v>
      </c>
      <c r="K52" s="80">
        <v>8</v>
      </c>
      <c r="L52" s="80"/>
      <c r="M52" s="80">
        <v>8</v>
      </c>
      <c r="N52" s="80">
        <v>8</v>
      </c>
      <c r="O52" s="80">
        <v>8</v>
      </c>
      <c r="P52" s="80">
        <v>8</v>
      </c>
      <c r="Q52" s="80">
        <v>8</v>
      </c>
      <c r="R52" s="80"/>
      <c r="S52" s="80"/>
      <c r="T52" s="80">
        <v>8</v>
      </c>
      <c r="U52" s="80">
        <v>8</v>
      </c>
      <c r="V52" s="80">
        <v>8</v>
      </c>
      <c r="W52" s="80">
        <v>8</v>
      </c>
      <c r="X52" s="80">
        <v>8</v>
      </c>
      <c r="Y52" s="80">
        <v>8</v>
      </c>
      <c r="Z52" s="80"/>
      <c r="AA52" s="80">
        <v>8</v>
      </c>
      <c r="AB52" s="80">
        <v>8</v>
      </c>
      <c r="AC52" s="80">
        <v>8</v>
      </c>
      <c r="AD52" s="80">
        <v>8</v>
      </c>
      <c r="AE52" s="80">
        <v>8</v>
      </c>
      <c r="AF52" s="80"/>
      <c r="AG52" s="80"/>
      <c r="AH52" s="80">
        <v>8</v>
      </c>
      <c r="AI52" s="80">
        <v>8</v>
      </c>
      <c r="AJ52" s="80"/>
      <c r="AK52" s="378">
        <f t="shared" ref="AK52" si="26">((SUM(F52:AJ52))/8)-(SUMIF($F$6:$AJ$6,"C.Nhật",F52:AJ52)/8)</f>
        <v>20</v>
      </c>
      <c r="AL52" s="378">
        <f t="shared" ref="AL52" si="27">SUM(F53:AJ53)/8*1.5</f>
        <v>0</v>
      </c>
      <c r="AM52" s="380">
        <f t="shared" ref="AM52" si="28">SUMIF($F$6:$AJ$6,"C.Nhật",$F52:$AJ53)/8*2</f>
        <v>4</v>
      </c>
      <c r="AN52" s="382">
        <f t="shared" ref="AN52" si="29">SUM(AK52:AM53)</f>
        <v>24</v>
      </c>
      <c r="AO52" s="404">
        <v>0</v>
      </c>
      <c r="AP52" s="398"/>
      <c r="AQ52" s="398"/>
      <c r="AR52" s="398"/>
      <c r="AS52" s="396"/>
      <c r="AT52" s="315"/>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379"/>
      <c r="AL53" s="379"/>
      <c r="AM53" s="381"/>
      <c r="AN53" s="383"/>
      <c r="AO53" s="405"/>
      <c r="AP53" s="399"/>
      <c r="AQ53" s="399"/>
      <c r="AR53" s="399"/>
      <c r="AS53" s="397"/>
      <c r="AT53" s="315"/>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2</v>
      </c>
      <c r="B54" s="388" t="s">
        <v>80</v>
      </c>
      <c r="C54" s="374" t="str">
        <f>VLOOKUP(B54,DS,2,0)</f>
        <v>Nguyễn Văn Sẽ</v>
      </c>
      <c r="D54" s="376" t="str">
        <f>VLOOKUP(B54,DS,3,0)</f>
        <v>Kỹ Thuật</v>
      </c>
      <c r="E54" s="79" t="s">
        <v>33</v>
      </c>
      <c r="F54" s="80">
        <v>8</v>
      </c>
      <c r="G54" s="80"/>
      <c r="H54" s="80">
        <v>8</v>
      </c>
      <c r="I54" s="80">
        <v>8</v>
      </c>
      <c r="J54" s="80">
        <v>8</v>
      </c>
      <c r="K54" s="80"/>
      <c r="L54" s="80"/>
      <c r="M54" s="80">
        <v>8</v>
      </c>
      <c r="N54" s="80">
        <v>8</v>
      </c>
      <c r="O54" s="80">
        <v>8</v>
      </c>
      <c r="P54" s="80">
        <v>8</v>
      </c>
      <c r="Q54" s="80">
        <v>8</v>
      </c>
      <c r="R54" s="80">
        <v>8</v>
      </c>
      <c r="S54" s="80"/>
      <c r="T54" s="80">
        <v>8</v>
      </c>
      <c r="U54" s="80">
        <v>8</v>
      </c>
      <c r="V54" s="80">
        <v>8</v>
      </c>
      <c r="W54" s="80">
        <v>8</v>
      </c>
      <c r="X54" s="80">
        <v>8</v>
      </c>
      <c r="Y54" s="80">
        <v>8</v>
      </c>
      <c r="Z54" s="80"/>
      <c r="AA54" s="80"/>
      <c r="AB54" s="80">
        <v>8</v>
      </c>
      <c r="AC54" s="80">
        <v>8</v>
      </c>
      <c r="AD54" s="80">
        <v>8</v>
      </c>
      <c r="AE54" s="80">
        <v>8</v>
      </c>
      <c r="AF54" s="80">
        <v>8</v>
      </c>
      <c r="AG54" s="80"/>
      <c r="AH54" s="80">
        <v>8</v>
      </c>
      <c r="AI54" s="80">
        <v>8</v>
      </c>
      <c r="AJ54" s="80"/>
      <c r="AK54" s="378">
        <f t="shared" ref="AK54" si="30">((SUM(F54:AJ54))/8)-(SUMIF($F$6:$AJ$6,"C.Nhật",F54:AJ54)/8)</f>
        <v>20</v>
      </c>
      <c r="AL54" s="378">
        <f t="shared" ref="AL54" si="31">SUM(F55:AJ55)/8*1.5</f>
        <v>0</v>
      </c>
      <c r="AM54" s="380">
        <f t="shared" ref="AM54" si="32">SUMIF($F$6:$AJ$6,"C.Nhật",$F54:$AJ55)/8*2</f>
        <v>6</v>
      </c>
      <c r="AN54" s="382">
        <f t="shared" ref="AN54" si="33">SUM(AK54:AM55)</f>
        <v>26</v>
      </c>
      <c r="AO54" s="404">
        <v>0</v>
      </c>
      <c r="AP54" s="398"/>
      <c r="AQ54" s="398"/>
      <c r="AR54" s="398"/>
      <c r="AS54" s="396"/>
      <c r="AT54" s="315"/>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379"/>
      <c r="AL55" s="379"/>
      <c r="AM55" s="381"/>
      <c r="AN55" s="383"/>
      <c r="AO55" s="405"/>
      <c r="AP55" s="399"/>
      <c r="AQ55" s="399"/>
      <c r="AR55" s="399"/>
      <c r="AS55" s="397"/>
      <c r="AT55" s="315"/>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3</v>
      </c>
      <c r="B56" s="388" t="s">
        <v>82</v>
      </c>
      <c r="C56" s="374" t="str">
        <f>VLOOKUP(B56,DS,2,0)</f>
        <v>Võ Uyên Phương</v>
      </c>
      <c r="D56" s="376" t="str">
        <f>VLOOKUP(B56,DS,3,0)</f>
        <v>LĐ- TL</v>
      </c>
      <c r="E56" s="79" t="s">
        <v>33</v>
      </c>
      <c r="F56" s="80">
        <v>8</v>
      </c>
      <c r="G56" s="80"/>
      <c r="H56" s="80">
        <v>8</v>
      </c>
      <c r="I56" s="80">
        <v>8</v>
      </c>
      <c r="J56" s="80">
        <v>8</v>
      </c>
      <c r="K56" s="80">
        <v>8</v>
      </c>
      <c r="L56" s="80"/>
      <c r="M56" s="80">
        <v>6</v>
      </c>
      <c r="N56" s="80">
        <v>8</v>
      </c>
      <c r="O56" s="80">
        <v>8</v>
      </c>
      <c r="P56" s="80">
        <v>8</v>
      </c>
      <c r="Q56" s="80">
        <v>8</v>
      </c>
      <c r="R56" s="80">
        <v>8</v>
      </c>
      <c r="S56" s="80"/>
      <c r="T56" s="80">
        <v>8</v>
      </c>
      <c r="U56" s="80">
        <v>8</v>
      </c>
      <c r="V56" s="80">
        <v>8</v>
      </c>
      <c r="W56" s="80">
        <v>8</v>
      </c>
      <c r="X56" s="80">
        <v>8</v>
      </c>
      <c r="Y56" s="80">
        <v>8</v>
      </c>
      <c r="Z56" s="80"/>
      <c r="AA56" s="80">
        <v>8</v>
      </c>
      <c r="AB56" s="80">
        <v>8</v>
      </c>
      <c r="AC56" s="80">
        <v>8</v>
      </c>
      <c r="AD56" s="80">
        <v>8</v>
      </c>
      <c r="AE56" s="80">
        <v>8</v>
      </c>
      <c r="AF56" s="80">
        <v>8</v>
      </c>
      <c r="AG56" s="80"/>
      <c r="AH56" s="80"/>
      <c r="AI56" s="80">
        <v>8</v>
      </c>
      <c r="AJ56" s="80"/>
      <c r="AK56" s="378">
        <f t="shared" ref="AK56" si="34">((SUM(F56:AJ56))/8)-(SUMIF($F$6:$AJ$6,"C.Nhật",F56:AJ56)/8)</f>
        <v>19.75</v>
      </c>
      <c r="AL56" s="378">
        <f t="shared" ref="AL56" si="35">SUM(F57:AJ57)/8*1.5</f>
        <v>0</v>
      </c>
      <c r="AM56" s="380">
        <f t="shared" ref="AM56" si="36">SUMIF($F$6:$AJ$6,"C.Nhật",$F56:$AJ57)/8*2</f>
        <v>8</v>
      </c>
      <c r="AN56" s="382">
        <f t="shared" ref="AN56" si="37">SUM(AK56:AM57)</f>
        <v>27.75</v>
      </c>
      <c r="AO56" s="404">
        <v>0</v>
      </c>
      <c r="AP56" s="398"/>
      <c r="AQ56" s="398"/>
      <c r="AR56" s="398"/>
      <c r="AS56" s="396"/>
      <c r="AT56" s="315"/>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379"/>
      <c r="AL57" s="379"/>
      <c r="AM57" s="381"/>
      <c r="AN57" s="383"/>
      <c r="AO57" s="405"/>
      <c r="AP57" s="399"/>
      <c r="AQ57" s="399"/>
      <c r="AR57" s="399"/>
      <c r="AS57" s="397"/>
      <c r="AT57" s="315"/>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4</v>
      </c>
      <c r="B58" s="388" t="s">
        <v>85</v>
      </c>
      <c r="C58" s="374" t="str">
        <f>VLOOKUP(B58,DS,2,0)</f>
        <v>Lê Nguyễn Huy Cường</v>
      </c>
      <c r="D58" s="376" t="str">
        <f>VLOOKUP(B58,DS,3,0)</f>
        <v>XNK</v>
      </c>
      <c r="E58" s="79" t="s">
        <v>33</v>
      </c>
      <c r="F58" s="80">
        <v>8</v>
      </c>
      <c r="G58" s="80"/>
      <c r="H58" s="80">
        <v>8</v>
      </c>
      <c r="I58" s="80">
        <v>8</v>
      </c>
      <c r="J58" s="80">
        <v>8</v>
      </c>
      <c r="K58" s="80">
        <v>8</v>
      </c>
      <c r="L58" s="80"/>
      <c r="M58" s="80"/>
      <c r="N58" s="80">
        <v>8</v>
      </c>
      <c r="O58" s="80">
        <v>8</v>
      </c>
      <c r="P58" s="80">
        <v>8</v>
      </c>
      <c r="Q58" s="80">
        <v>8</v>
      </c>
      <c r="R58" s="80">
        <v>8</v>
      </c>
      <c r="S58" s="80"/>
      <c r="T58" s="80">
        <v>8</v>
      </c>
      <c r="U58" s="80">
        <v>8</v>
      </c>
      <c r="V58" s="80">
        <v>8</v>
      </c>
      <c r="W58" s="80">
        <v>8</v>
      </c>
      <c r="X58" s="80">
        <v>8</v>
      </c>
      <c r="Y58" s="80">
        <v>8</v>
      </c>
      <c r="Z58" s="80"/>
      <c r="AA58" s="80">
        <v>8</v>
      </c>
      <c r="AB58" s="80">
        <v>8</v>
      </c>
      <c r="AC58" s="80">
        <v>8</v>
      </c>
      <c r="AD58" s="80">
        <v>8</v>
      </c>
      <c r="AE58" s="80">
        <v>8</v>
      </c>
      <c r="AF58" s="80">
        <v>8</v>
      </c>
      <c r="AG58" s="80"/>
      <c r="AH58" s="80">
        <v>8</v>
      </c>
      <c r="AI58" s="80">
        <v>8</v>
      </c>
      <c r="AJ58" s="80"/>
      <c r="AK58" s="378">
        <f t="shared" ref="AK58" si="38">((SUM(F58:AJ58))/8)-(SUMIF($F$6:$AJ$6,"C.Nhật",F58:AJ58)/8)</f>
        <v>20</v>
      </c>
      <c r="AL58" s="378">
        <f t="shared" ref="AL58" si="39">SUM(F59:AJ59)/8*1.5</f>
        <v>0</v>
      </c>
      <c r="AM58" s="380">
        <f t="shared" ref="AM58" si="40">SUMIF($F$6:$AJ$6,"C.Nhật",$F58:$AJ59)/8*2</f>
        <v>8</v>
      </c>
      <c r="AN58" s="382">
        <f t="shared" ref="AN58" si="41">SUM(AK58:AM59)</f>
        <v>28</v>
      </c>
      <c r="AO58" s="404">
        <v>0</v>
      </c>
      <c r="AP58" s="398"/>
      <c r="AQ58" s="398"/>
      <c r="AR58" s="398"/>
      <c r="AS58" s="396"/>
      <c r="AT58" s="315"/>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379"/>
      <c r="AL59" s="379"/>
      <c r="AM59" s="381"/>
      <c r="AN59" s="383"/>
      <c r="AO59" s="405"/>
      <c r="AP59" s="399"/>
      <c r="AQ59" s="399"/>
      <c r="AR59" s="399"/>
      <c r="AS59" s="397"/>
      <c r="AT59" s="315"/>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42">A58+1</f>
        <v>5</v>
      </c>
      <c r="B60" s="388" t="s">
        <v>88</v>
      </c>
      <c r="C60" s="374" t="str">
        <f>VLOOKUP(B60,DS,2,0)</f>
        <v>Nguyễn Văn Bé Tư</v>
      </c>
      <c r="D60" s="376" t="str">
        <f>VLOOKUP(B60,DS,3,0)</f>
        <v>Tài xế</v>
      </c>
      <c r="E60" s="79" t="s">
        <v>33</v>
      </c>
      <c r="F60" s="80">
        <v>8</v>
      </c>
      <c r="G60" s="80"/>
      <c r="H60" s="80">
        <v>8</v>
      </c>
      <c r="I60" s="80">
        <v>8</v>
      </c>
      <c r="J60" s="80">
        <v>8</v>
      </c>
      <c r="K60" s="80">
        <v>8</v>
      </c>
      <c r="L60" s="80"/>
      <c r="M60" s="80">
        <v>8</v>
      </c>
      <c r="N60" s="80">
        <v>8</v>
      </c>
      <c r="O60" s="80">
        <v>8</v>
      </c>
      <c r="P60" s="80">
        <v>8</v>
      </c>
      <c r="Q60" s="80">
        <v>8</v>
      </c>
      <c r="R60" s="80">
        <v>8</v>
      </c>
      <c r="S60" s="80"/>
      <c r="T60" s="80"/>
      <c r="U60" s="80">
        <v>8</v>
      </c>
      <c r="V60" s="80">
        <v>8</v>
      </c>
      <c r="W60" s="80">
        <v>8</v>
      </c>
      <c r="X60" s="80">
        <v>8</v>
      </c>
      <c r="Y60" s="80">
        <v>8</v>
      </c>
      <c r="Z60" s="80"/>
      <c r="AA60" s="80">
        <v>8</v>
      </c>
      <c r="AB60" s="80">
        <v>8</v>
      </c>
      <c r="AC60" s="80">
        <v>8</v>
      </c>
      <c r="AD60" s="80">
        <v>8</v>
      </c>
      <c r="AE60" s="80">
        <v>8</v>
      </c>
      <c r="AF60" s="80">
        <v>8</v>
      </c>
      <c r="AG60" s="80"/>
      <c r="AH60" s="80">
        <v>8</v>
      </c>
      <c r="AI60" s="80">
        <v>8</v>
      </c>
      <c r="AJ60" s="80"/>
      <c r="AK60" s="378">
        <f t="shared" ref="AK60" si="43">((SUM(F60:AJ60))/8)-(SUMIF($F$6:$AJ$6,"C.Nhật",F60:AJ60)/8)</f>
        <v>20</v>
      </c>
      <c r="AL60" s="378">
        <f t="shared" ref="AL60" si="44">SUM(F61:AJ61)/8*1.5</f>
        <v>0</v>
      </c>
      <c r="AM60" s="380">
        <f t="shared" ref="AM60" si="45">SUMIF($F$6:$AJ$6,"C.Nhật",$F60:$AJ61)/8*2</f>
        <v>8</v>
      </c>
      <c r="AN60" s="382">
        <f t="shared" ref="AN60" si="46">SUM(AK60:AM61)</f>
        <v>28</v>
      </c>
      <c r="AO60" s="404">
        <v>0</v>
      </c>
      <c r="AP60" s="398"/>
      <c r="AQ60" s="398"/>
      <c r="AR60" s="398"/>
      <c r="AS60" s="396"/>
      <c r="AT60" s="315"/>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379"/>
      <c r="AL61" s="379"/>
      <c r="AM61" s="381"/>
      <c r="AN61" s="383"/>
      <c r="AO61" s="405"/>
      <c r="AP61" s="399"/>
      <c r="AQ61" s="399"/>
      <c r="AR61" s="399"/>
      <c r="AS61" s="397"/>
      <c r="AT61" s="315"/>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47">A60+1</f>
        <v>6</v>
      </c>
      <c r="B62" s="388" t="s">
        <v>92</v>
      </c>
      <c r="C62" s="374" t="str">
        <f>VLOOKUP(B62,DS,2,0)</f>
        <v>Trần Văn Đoạn</v>
      </c>
      <c r="D62" s="376" t="str">
        <f>VLOOKUP(B62,DS,3,0)</f>
        <v>Tài xế</v>
      </c>
      <c r="E62" s="79" t="s">
        <v>33</v>
      </c>
      <c r="F62" s="80">
        <v>8</v>
      </c>
      <c r="G62" s="80"/>
      <c r="H62" s="80">
        <v>8</v>
      </c>
      <c r="I62" s="80">
        <v>8</v>
      </c>
      <c r="J62" s="80">
        <v>8</v>
      </c>
      <c r="K62" s="80">
        <v>8</v>
      </c>
      <c r="L62" s="80"/>
      <c r="M62" s="80">
        <v>8</v>
      </c>
      <c r="N62" s="80">
        <v>8</v>
      </c>
      <c r="O62" s="80">
        <v>8</v>
      </c>
      <c r="P62" s="80">
        <v>8</v>
      </c>
      <c r="Q62" s="80">
        <v>8</v>
      </c>
      <c r="R62" s="80">
        <v>8</v>
      </c>
      <c r="S62" s="80"/>
      <c r="T62" s="80">
        <v>8</v>
      </c>
      <c r="U62" s="80">
        <v>8</v>
      </c>
      <c r="V62" s="80">
        <v>8</v>
      </c>
      <c r="W62" s="80">
        <v>8</v>
      </c>
      <c r="X62" s="80">
        <v>8</v>
      </c>
      <c r="Y62" s="80">
        <v>8</v>
      </c>
      <c r="Z62" s="80"/>
      <c r="AA62" s="80"/>
      <c r="AB62" s="80">
        <v>8</v>
      </c>
      <c r="AC62" s="80">
        <v>8</v>
      </c>
      <c r="AD62" s="80">
        <v>8</v>
      </c>
      <c r="AE62" s="80">
        <v>8</v>
      </c>
      <c r="AF62" s="80">
        <v>8</v>
      </c>
      <c r="AG62" s="80"/>
      <c r="AH62" s="80">
        <v>8</v>
      </c>
      <c r="AI62" s="80">
        <v>8</v>
      </c>
      <c r="AJ62" s="80"/>
      <c r="AK62" s="378">
        <f t="shared" ref="AK62" si="48">((SUM(F62:AJ62))/8)-(SUMIF($F$6:$AJ$6,"C.Nhật",F62:AJ62)/8)</f>
        <v>20</v>
      </c>
      <c r="AL62" s="378">
        <f t="shared" ref="AL62" si="49">SUM(F63:AJ63)/8*1.5</f>
        <v>0</v>
      </c>
      <c r="AM62" s="380">
        <f t="shared" ref="AM62" si="50">SUMIF($F$6:$AJ$6,"C.Nhật",$F62:$AJ63)/8*2</f>
        <v>8</v>
      </c>
      <c r="AN62" s="382">
        <f t="shared" ref="AN62" si="51">SUM(AK62:AM63)</f>
        <v>28</v>
      </c>
      <c r="AO62" s="404">
        <v>0</v>
      </c>
      <c r="AP62" s="398"/>
      <c r="AQ62" s="398"/>
      <c r="AR62" s="398"/>
      <c r="AS62" s="396"/>
      <c r="AT62" s="315"/>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379"/>
      <c r="AL63" s="379"/>
      <c r="AM63" s="381"/>
      <c r="AN63" s="383"/>
      <c r="AO63" s="405"/>
      <c r="AP63" s="399"/>
      <c r="AQ63" s="399"/>
      <c r="AR63" s="399"/>
      <c r="AS63" s="397"/>
      <c r="AT63" s="315"/>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 t="shared" ref="A64" si="52">A62+1</f>
        <v>7</v>
      </c>
      <c r="B64" s="388" t="s">
        <v>94</v>
      </c>
      <c r="C64" s="374" t="str">
        <f>VLOOKUP(B64,DS,2,0)</f>
        <v>Nguyễn Thị Mỹ Phương</v>
      </c>
      <c r="D64" s="376" t="str">
        <f>VLOOKUP(B64,DS,3,0)</f>
        <v>Kỹ Thuật</v>
      </c>
      <c r="E64" s="79" t="s">
        <v>33</v>
      </c>
      <c r="F64" s="80">
        <v>8</v>
      </c>
      <c r="G64" s="80"/>
      <c r="H64" s="80">
        <v>8</v>
      </c>
      <c r="I64" s="80">
        <v>8</v>
      </c>
      <c r="J64" s="80">
        <v>8</v>
      </c>
      <c r="K64" s="80">
        <v>8</v>
      </c>
      <c r="L64" s="80"/>
      <c r="M64" s="80">
        <v>8</v>
      </c>
      <c r="N64" s="80">
        <v>8</v>
      </c>
      <c r="O64" s="80"/>
      <c r="P64" s="80">
        <v>8</v>
      </c>
      <c r="Q64" s="80">
        <v>8</v>
      </c>
      <c r="R64" s="80">
        <v>8</v>
      </c>
      <c r="S64" s="80"/>
      <c r="T64" s="80">
        <v>8</v>
      </c>
      <c r="U64" s="80">
        <v>8</v>
      </c>
      <c r="V64" s="80">
        <v>8</v>
      </c>
      <c r="W64" s="80">
        <v>8</v>
      </c>
      <c r="X64" s="80">
        <v>8</v>
      </c>
      <c r="Y64" s="80">
        <v>8</v>
      </c>
      <c r="Z64" s="80"/>
      <c r="AA64" s="80">
        <v>8</v>
      </c>
      <c r="AB64" s="80">
        <v>8</v>
      </c>
      <c r="AC64" s="80">
        <v>8</v>
      </c>
      <c r="AD64" s="80">
        <v>8</v>
      </c>
      <c r="AE64" s="80">
        <v>8</v>
      </c>
      <c r="AF64" s="80">
        <v>8</v>
      </c>
      <c r="AG64" s="80"/>
      <c r="AH64" s="80">
        <v>8</v>
      </c>
      <c r="AI64" s="80">
        <v>8</v>
      </c>
      <c r="AJ64" s="80"/>
      <c r="AK64" s="378">
        <f t="shared" ref="AK64" si="53">((SUM(F64:AJ64))/8)-(SUMIF($F$6:$AJ$6,"C.Nhật",F64:AJ64)/8)</f>
        <v>20</v>
      </c>
      <c r="AL64" s="378">
        <f t="shared" ref="AL64" si="54">SUM(F65:AJ65)/8*1.5</f>
        <v>0</v>
      </c>
      <c r="AM64" s="380">
        <f t="shared" ref="AM64:AM66" si="55">SUMIF($F$6:$AJ$6,"C.Nhật",$F64:$AJ65)/8*2</f>
        <v>8</v>
      </c>
      <c r="AN64" s="382">
        <f t="shared" ref="AN64" si="56">SUM(AK64:AM65)</f>
        <v>28</v>
      </c>
      <c r="AO64" s="404">
        <v>0</v>
      </c>
      <c r="AP64" s="398"/>
      <c r="AQ64" s="398"/>
      <c r="AR64" s="398"/>
      <c r="AS64" s="396"/>
      <c r="AT64" s="351"/>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379"/>
      <c r="AL65" s="379"/>
      <c r="AM65" s="381"/>
      <c r="AN65" s="383"/>
      <c r="AO65" s="405"/>
      <c r="AP65" s="399"/>
      <c r="AQ65" s="399"/>
      <c r="AR65" s="399"/>
      <c r="AS65" s="397"/>
      <c r="AT65" s="351"/>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187" customFormat="1" ht="18" customHeight="1">
      <c r="A66" s="388">
        <f t="shared" ref="A66" si="57">A64+1</f>
        <v>8</v>
      </c>
      <c r="B66" s="388" t="s">
        <v>196</v>
      </c>
      <c r="C66" s="374" t="str">
        <f>VLOOKUP(B66,DS,2,0)</f>
        <v>Nguyễn Thiện Duyệt</v>
      </c>
      <c r="D66" s="376" t="str">
        <f>VLOOKUP(B66,DS,3,0)</f>
        <v>XNK</v>
      </c>
      <c r="E66" s="79" t="s">
        <v>33</v>
      </c>
      <c r="F66" s="80">
        <v>8</v>
      </c>
      <c r="G66" s="80"/>
      <c r="H66" s="80">
        <v>8</v>
      </c>
      <c r="I66" s="80">
        <v>8</v>
      </c>
      <c r="J66" s="80">
        <v>8</v>
      </c>
      <c r="K66" s="80">
        <v>8</v>
      </c>
      <c r="L66" s="80"/>
      <c r="M66" s="80">
        <v>8</v>
      </c>
      <c r="N66" s="80">
        <v>8</v>
      </c>
      <c r="O66" s="80">
        <v>8</v>
      </c>
      <c r="P66" s="80">
        <v>8</v>
      </c>
      <c r="Q66" s="80">
        <v>8</v>
      </c>
      <c r="R66" s="80">
        <v>8</v>
      </c>
      <c r="S66" s="80"/>
      <c r="T66" s="80">
        <v>8</v>
      </c>
      <c r="U66" s="80">
        <v>8</v>
      </c>
      <c r="V66" s="80">
        <v>8</v>
      </c>
      <c r="W66" s="80">
        <v>8</v>
      </c>
      <c r="X66" s="80">
        <v>8</v>
      </c>
      <c r="Y66" s="80">
        <v>8</v>
      </c>
      <c r="Z66" s="80"/>
      <c r="AA66" s="80">
        <v>8</v>
      </c>
      <c r="AB66" s="80">
        <v>8</v>
      </c>
      <c r="AC66" s="80">
        <v>8</v>
      </c>
      <c r="AD66" s="80">
        <v>8</v>
      </c>
      <c r="AE66" s="80">
        <v>8</v>
      </c>
      <c r="AF66" s="80">
        <v>8</v>
      </c>
      <c r="AG66" s="80"/>
      <c r="AH66" s="80"/>
      <c r="AI66" s="80">
        <v>8</v>
      </c>
      <c r="AJ66" s="80"/>
      <c r="AK66" s="378">
        <f t="shared" ref="AK66" si="58">((SUM(F66:AJ66))/8)-(SUMIF($F$6:$AJ$6,"C.Nhật",F66:AJ66)/8)</f>
        <v>20</v>
      </c>
      <c r="AL66" s="378">
        <f t="shared" ref="AL66" si="59">SUM(F67:AJ67)/8*1.5</f>
        <v>0</v>
      </c>
      <c r="AM66" s="380">
        <f t="shared" si="55"/>
        <v>8</v>
      </c>
      <c r="AN66" s="382">
        <f t="shared" ref="AN66" si="60">SUM(AK66:AM67)</f>
        <v>28</v>
      </c>
      <c r="AO66" s="404">
        <v>0</v>
      </c>
      <c r="AP66" s="398"/>
      <c r="AQ66" s="398"/>
      <c r="AR66" s="398"/>
      <c r="AS66" s="396"/>
      <c r="AT66" s="315"/>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row>
    <row r="67" spans="1:91" s="187" customFormat="1" ht="18" customHeight="1">
      <c r="A67" s="389"/>
      <c r="B67" s="389"/>
      <c r="C67" s="375"/>
      <c r="D67" s="377"/>
      <c r="E67" s="81" t="s">
        <v>32</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379"/>
      <c r="AL67" s="379"/>
      <c r="AM67" s="381"/>
      <c r="AN67" s="383"/>
      <c r="AO67" s="405"/>
      <c r="AP67" s="399"/>
      <c r="AQ67" s="399"/>
      <c r="AR67" s="399"/>
      <c r="AS67" s="397"/>
      <c r="AT67" s="315"/>
      <c r="AV67" s="171"/>
      <c r="AW67" s="171"/>
      <c r="AX67" s="171"/>
      <c r="AY67" s="171"/>
      <c r="AZ67" s="171"/>
      <c r="BA67" s="171"/>
      <c r="BB67" s="171"/>
      <c r="BC67" s="171"/>
      <c r="BD67" s="171"/>
      <c r="BE67" s="171"/>
      <c r="BF67" s="171"/>
      <c r="BG67" s="171"/>
      <c r="BH67" s="171"/>
      <c r="BI67" s="171"/>
      <c r="BJ67" s="171"/>
      <c r="BK67" s="171"/>
      <c r="BL67" s="171"/>
      <c r="BM67" s="171"/>
      <c r="BN67" s="171"/>
      <c r="BO67" s="171"/>
      <c r="BP67" s="171"/>
      <c r="BQ67" s="171"/>
      <c r="BR67" s="171"/>
      <c r="BS67" s="171"/>
      <c r="BT67" s="171"/>
      <c r="BU67" s="171"/>
      <c r="BV67" s="171"/>
      <c r="BW67" s="171"/>
      <c r="BX67" s="171"/>
      <c r="BY67" s="171"/>
      <c r="BZ67" s="171"/>
      <c r="CA67" s="171"/>
      <c r="CB67" s="171"/>
      <c r="CC67" s="171"/>
      <c r="CD67" s="171"/>
      <c r="CE67" s="171"/>
      <c r="CF67" s="171"/>
      <c r="CG67" s="171"/>
      <c r="CH67" s="171"/>
      <c r="CI67" s="171"/>
      <c r="CJ67" s="171"/>
      <c r="CK67" s="171"/>
      <c r="CL67" s="171"/>
      <c r="CM67" s="171"/>
    </row>
    <row r="68" spans="1:91" s="205" customFormat="1" ht="12.75">
      <c r="A68" s="195"/>
      <c r="B68" s="196"/>
      <c r="C68" s="197"/>
      <c r="D68" s="198"/>
      <c r="E68" s="197"/>
      <c r="F68" s="199"/>
      <c r="G68" s="199"/>
      <c r="H68" s="200"/>
      <c r="I68" s="200"/>
      <c r="J68" s="201"/>
      <c r="K68" s="199"/>
      <c r="L68" s="200"/>
      <c r="M68" s="199"/>
      <c r="N68" s="199"/>
      <c r="O68" s="199"/>
      <c r="P68" s="199"/>
      <c r="Q68" s="200"/>
      <c r="R68" s="199"/>
      <c r="S68" s="199"/>
      <c r="T68" s="201"/>
      <c r="U68" s="199"/>
      <c r="V68" s="199"/>
      <c r="W68" s="199"/>
      <c r="X68" s="196"/>
      <c r="Y68" s="199"/>
      <c r="Z68" s="199"/>
      <c r="AA68" s="199"/>
      <c r="AB68" s="199"/>
      <c r="AC68" s="199"/>
      <c r="AD68" s="200"/>
      <c r="AE68" s="199"/>
      <c r="AF68" s="199"/>
      <c r="AG68" s="199"/>
      <c r="AH68" s="199"/>
      <c r="AI68" s="199"/>
      <c r="AJ68" s="199"/>
      <c r="AK68" s="197"/>
      <c r="AL68" s="197"/>
      <c r="AM68" s="202"/>
      <c r="AN68" s="203"/>
      <c r="AO68" s="203"/>
      <c r="AP68" s="203"/>
      <c r="AQ68" s="203"/>
      <c r="AR68" s="203"/>
      <c r="AS68" s="197"/>
      <c r="AT68" s="204"/>
    </row>
    <row r="69" spans="1:91" s="205" customFormat="1" ht="12.75">
      <c r="A69" s="195"/>
      <c r="B69" s="196"/>
      <c r="C69" s="206" t="s">
        <v>14</v>
      </c>
      <c r="D69" s="198"/>
      <c r="E69" s="197"/>
      <c r="F69" s="199"/>
      <c r="G69" s="199"/>
      <c r="H69" s="200"/>
      <c r="I69" s="200"/>
      <c r="J69" s="201"/>
      <c r="K69" s="199"/>
      <c r="L69" s="200"/>
      <c r="M69" s="199"/>
      <c r="N69" s="199"/>
      <c r="O69" s="199"/>
      <c r="P69" s="199"/>
      <c r="Q69" s="200"/>
      <c r="R69" s="199"/>
      <c r="S69" s="199"/>
      <c r="T69" s="201"/>
      <c r="U69" s="199"/>
      <c r="V69" s="199"/>
      <c r="W69" s="199"/>
      <c r="X69" s="196"/>
      <c r="Y69" s="199"/>
      <c r="Z69" s="199"/>
      <c r="AA69" s="199"/>
      <c r="AB69" s="199"/>
      <c r="AC69" s="199"/>
      <c r="AD69" s="200"/>
      <c r="AE69" s="199"/>
      <c r="AF69" s="199"/>
      <c r="AG69" s="199"/>
      <c r="AH69" s="199"/>
      <c r="AI69" s="199"/>
      <c r="AJ69" s="199"/>
      <c r="AK69" s="197"/>
      <c r="AL69" s="197"/>
      <c r="AM69" s="202"/>
      <c r="AN69" s="203"/>
      <c r="AO69" s="203"/>
      <c r="AP69" s="203"/>
      <c r="AQ69" s="203"/>
      <c r="AR69" s="203"/>
      <c r="AS69" s="197"/>
      <c r="AT69" s="204"/>
    </row>
    <row r="70" spans="1:91" s="205" customFormat="1" ht="12.7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204"/>
    </row>
    <row r="71" spans="1:91" s="210" customFormat="1" ht="15" customHeight="1">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7"/>
      <c r="B72" s="207"/>
      <c r="C72" s="197"/>
      <c r="D72" s="198"/>
      <c r="E72" s="197"/>
      <c r="F72" s="199"/>
      <c r="G72" s="199"/>
      <c r="H72" s="208"/>
      <c r="I72" s="208"/>
      <c r="J72" s="208"/>
      <c r="K72" s="199"/>
      <c r="L72" s="208"/>
      <c r="M72" s="199"/>
      <c r="N72" s="199"/>
      <c r="O72" s="199"/>
      <c r="P72" s="199"/>
      <c r="Q72" s="199"/>
      <c r="R72" s="199"/>
      <c r="S72" s="199"/>
      <c r="T72" s="199"/>
      <c r="U72" s="199"/>
      <c r="V72" s="199"/>
      <c r="W72" s="199"/>
      <c r="X72" s="199"/>
      <c r="Y72" s="199"/>
      <c r="Z72" s="199"/>
      <c r="AA72" s="199"/>
      <c r="AB72" s="199"/>
      <c r="AC72" s="199"/>
      <c r="AD72" s="208"/>
      <c r="AE72" s="199"/>
      <c r="AF72" s="199"/>
      <c r="AG72" s="199"/>
      <c r="AH72" s="199"/>
      <c r="AI72" s="199"/>
      <c r="AJ72" s="199"/>
      <c r="AK72" s="197"/>
      <c r="AL72" s="197"/>
      <c r="AM72" s="202"/>
      <c r="AN72" s="209"/>
      <c r="AO72" s="209"/>
      <c r="AP72" s="209"/>
      <c r="AQ72" s="209"/>
      <c r="AR72" s="209"/>
      <c r="AS72" s="197"/>
      <c r="AT72" s="197"/>
    </row>
    <row r="73" spans="1:91" s="210" customFormat="1" ht="11.25">
      <c r="A73" s="207"/>
      <c r="B73" s="207"/>
      <c r="C73" s="197"/>
      <c r="D73" s="198"/>
      <c r="E73" s="197"/>
      <c r="F73" s="199"/>
      <c r="G73" s="199"/>
      <c r="H73" s="208"/>
      <c r="I73" s="208"/>
      <c r="J73" s="208"/>
      <c r="K73" s="199"/>
      <c r="L73" s="208"/>
      <c r="M73" s="199"/>
      <c r="N73" s="199"/>
      <c r="O73" s="199"/>
      <c r="P73" s="199"/>
      <c r="Q73" s="199"/>
      <c r="R73" s="199"/>
      <c r="S73" s="199"/>
      <c r="T73" s="199"/>
      <c r="U73" s="199"/>
      <c r="V73" s="199"/>
      <c r="W73" s="199"/>
      <c r="X73" s="199"/>
      <c r="Y73" s="199"/>
      <c r="Z73" s="199"/>
      <c r="AA73" s="199"/>
      <c r="AB73" s="199"/>
      <c r="AC73" s="199"/>
      <c r="AD73" s="208"/>
      <c r="AE73" s="199"/>
      <c r="AF73" s="199"/>
      <c r="AG73" s="199"/>
      <c r="AH73" s="199"/>
      <c r="AI73" s="199"/>
      <c r="AJ73" s="199"/>
      <c r="AK73" s="197"/>
      <c r="AL73" s="197"/>
      <c r="AM73" s="202"/>
      <c r="AN73" s="209"/>
      <c r="AO73" s="209"/>
      <c r="AP73" s="209"/>
      <c r="AQ73" s="209"/>
      <c r="AR73" s="209"/>
      <c r="AS73" s="197"/>
      <c r="AT73" s="197"/>
    </row>
    <row r="74" spans="1:91" s="210" customFormat="1" ht="11.25">
      <c r="A74" s="206"/>
      <c r="B74" s="206"/>
      <c r="C74" s="195"/>
      <c r="D74" s="211"/>
      <c r="E74" s="212"/>
      <c r="F74" s="201"/>
      <c r="G74" s="213"/>
      <c r="H74" s="200"/>
      <c r="I74" s="200"/>
      <c r="J74" s="200"/>
      <c r="K74" s="213"/>
      <c r="L74" s="200"/>
      <c r="M74" s="213"/>
      <c r="N74" s="213"/>
      <c r="O74" s="213"/>
      <c r="P74" s="213"/>
      <c r="Q74" s="200"/>
      <c r="R74" s="201"/>
      <c r="S74" s="213"/>
      <c r="T74" s="213"/>
      <c r="U74" s="200"/>
      <c r="V74" s="213"/>
      <c r="W74" s="213"/>
      <c r="X74" s="200"/>
      <c r="Y74" s="213"/>
      <c r="Z74" s="213"/>
      <c r="AA74" s="213"/>
      <c r="AB74" s="213"/>
      <c r="AC74" s="213"/>
      <c r="AD74" s="200"/>
      <c r="AE74" s="213"/>
      <c r="AF74" s="213"/>
      <c r="AG74" s="213"/>
      <c r="AH74" s="213"/>
      <c r="AI74" s="213"/>
      <c r="AJ74" s="213"/>
      <c r="AK74" s="212"/>
      <c r="AM74" s="214"/>
      <c r="AN74" s="206"/>
      <c r="AO74" s="206"/>
      <c r="AP74" s="206"/>
      <c r="AQ74" s="206"/>
      <c r="AR74" s="206"/>
      <c r="AS74" s="195"/>
      <c r="AT74" s="197"/>
    </row>
    <row r="75" spans="1:91" s="210" customFormat="1" ht="12.75">
      <c r="A75" s="171"/>
      <c r="B75" s="171" t="s">
        <v>0</v>
      </c>
      <c r="C75" s="171"/>
      <c r="D75" s="215"/>
      <c r="E75" s="171"/>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K75" s="171"/>
      <c r="AL75" s="171"/>
      <c r="AM75" s="218"/>
      <c r="AN75" s="171"/>
      <c r="AO75" s="171"/>
      <c r="AP75" s="171"/>
      <c r="AQ75" s="171"/>
      <c r="AR75" s="171"/>
      <c r="AS75" s="171"/>
      <c r="AT75" s="197"/>
    </row>
    <row r="76" spans="1:91" s="210" customFormat="1" ht="12.75">
      <c r="A76" s="171"/>
      <c r="B76" s="171"/>
      <c r="C76" s="171" t="s">
        <v>48</v>
      </c>
      <c r="D76" s="215"/>
      <c r="E76" s="171"/>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K76" s="171"/>
      <c r="AL76" s="171"/>
      <c r="AM76" s="218"/>
      <c r="AN76" s="171"/>
      <c r="AO76" s="171"/>
      <c r="AP76" s="171"/>
      <c r="AQ76" s="171"/>
      <c r="AR76" s="171"/>
      <c r="AS76" s="171"/>
      <c r="AT76" s="195"/>
    </row>
    <row r="77" spans="1:91" s="171" customFormat="1" ht="15" customHeight="1">
      <c r="C77" s="171" t="s">
        <v>49</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50</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51</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52</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53</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54</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3" spans="1:90" s="171" customFormat="1" ht="15" customHeight="1">
      <c r="C83" s="171" t="s">
        <v>55</v>
      </c>
      <c r="D83" s="215"/>
      <c r="F83" s="216"/>
      <c r="G83" s="216"/>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c r="AH83" s="217"/>
      <c r="AI83" s="217"/>
      <c r="AJ83" s="217"/>
      <c r="AM83" s="218"/>
    </row>
    <row r="84" spans="1:90" s="171" customFormat="1" ht="15" customHeight="1">
      <c r="C84" s="171" t="s">
        <v>56</v>
      </c>
      <c r="D84" s="215"/>
      <c r="F84" s="216"/>
      <c r="G84" s="216"/>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c r="AH84" s="217"/>
      <c r="AI84" s="217"/>
      <c r="AJ84" s="217"/>
      <c r="AM84" s="218"/>
    </row>
    <row r="90" spans="1:90" ht="20.25">
      <c r="A90" s="161" t="str">
        <f>$A$1</f>
        <v>Công ty TNHH Hải sản An Lạc</v>
      </c>
      <c r="B90" s="64"/>
      <c r="C90" s="64"/>
      <c r="D90" s="68"/>
      <c r="E90" s="64"/>
      <c r="F90" s="68"/>
      <c r="G90" s="68"/>
      <c r="H90" s="68"/>
      <c r="I90" s="68"/>
      <c r="J90" s="68"/>
      <c r="K90" s="139"/>
      <c r="L90" s="139"/>
      <c r="M90" s="139"/>
      <c r="N90" s="139"/>
      <c r="O90" s="139"/>
      <c r="P90" s="139"/>
      <c r="Q90" s="139"/>
      <c r="R90" s="139"/>
      <c r="S90" s="66" t="str">
        <f>S1</f>
        <v>BẢNG CHẤM CÔNG THÁNG 09 NĂM 2015</v>
      </c>
      <c r="T90" s="139"/>
      <c r="U90" s="139"/>
      <c r="V90" s="139"/>
      <c r="W90" s="139"/>
      <c r="X90" s="139"/>
      <c r="Y90" s="139"/>
      <c r="Z90" s="139"/>
      <c r="AA90" s="139"/>
      <c r="AB90" s="139"/>
      <c r="AC90" s="139"/>
      <c r="AD90" s="139"/>
      <c r="AE90" s="139"/>
      <c r="AF90" s="139"/>
      <c r="AG90" s="139"/>
      <c r="AH90" s="139"/>
      <c r="AI90" s="139"/>
      <c r="AJ90" s="139"/>
      <c r="AK90" s="65"/>
      <c r="AL90" s="65"/>
      <c r="AM90" s="411" t="s">
        <v>154</v>
      </c>
      <c r="AN90" s="412"/>
      <c r="AO90" s="412"/>
      <c r="AP90" s="412"/>
      <c r="AQ90" s="412"/>
      <c r="AR90" s="412"/>
      <c r="AS90" s="413"/>
      <c r="AT90" s="67"/>
    </row>
    <row r="91" spans="1:90" ht="20.25">
      <c r="A91" s="161" t="str">
        <f>$A$2</f>
        <v>Địa chỉ: Lô A14, đường 4A, KCN Hải Sơn, Đức Hòa, Long An</v>
      </c>
      <c r="B91" s="68"/>
      <c r="C91" s="68"/>
      <c r="D91" s="68"/>
      <c r="E91" s="68"/>
      <c r="F91" s="68"/>
      <c r="G91" s="68"/>
      <c r="H91" s="68"/>
      <c r="I91" s="68"/>
      <c r="J91" s="68"/>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39"/>
      <c r="AK91" s="65"/>
      <c r="AL91" s="65"/>
      <c r="AM91" s="114"/>
      <c r="AN91" s="69"/>
      <c r="AO91" s="69"/>
      <c r="AP91" s="69"/>
      <c r="AQ91" s="69"/>
      <c r="AR91" s="69"/>
      <c r="AS91" s="113"/>
      <c r="AT91" s="113"/>
    </row>
    <row r="92" spans="1:90" ht="21" customHeight="1">
      <c r="A92" s="161" t="str">
        <f>$A$3</f>
        <v>MST: 1100878093</v>
      </c>
      <c r="B92" s="70"/>
      <c r="C92" s="70"/>
      <c r="D92" s="71"/>
      <c r="E92" s="71"/>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65"/>
      <c r="AL92" s="65"/>
      <c r="AM92" s="114"/>
      <c r="AN92" s="67"/>
      <c r="AO92" s="67"/>
      <c r="AP92" s="67"/>
      <c r="AQ92" s="67"/>
      <c r="AR92" s="67"/>
      <c r="AS92" s="72"/>
      <c r="AT92" s="72"/>
    </row>
    <row r="93" spans="1:90" ht="14.25" customHeight="1">
      <c r="A93" s="73"/>
      <c r="B93" s="73"/>
      <c r="C93" s="149"/>
      <c r="D93" s="74"/>
      <c r="E93" s="75">
        <f>$E$4</f>
        <v>42248</v>
      </c>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7"/>
      <c r="AI93" s="77"/>
      <c r="AJ93" s="77"/>
      <c r="AK93" s="73"/>
      <c r="AL93" s="73"/>
      <c r="AM93" s="115"/>
      <c r="AN93" s="73"/>
      <c r="AO93" s="73"/>
      <c r="AP93" s="73"/>
      <c r="AQ93" s="73"/>
      <c r="AR93" s="73"/>
      <c r="AS93" s="73"/>
      <c r="AT93" s="120"/>
    </row>
    <row r="94" spans="1:90" s="78" customFormat="1" ht="18.75" customHeight="1">
      <c r="A94" s="406" t="s">
        <v>29</v>
      </c>
      <c r="B94" s="406" t="s">
        <v>3</v>
      </c>
      <c r="C94" s="406" t="s">
        <v>1</v>
      </c>
      <c r="D94" s="402" t="s">
        <v>30</v>
      </c>
      <c r="E94" s="406" t="s">
        <v>31</v>
      </c>
      <c r="F94" s="137">
        <f>+E93</f>
        <v>42248</v>
      </c>
      <c r="G94" s="137">
        <f t="shared" ref="G94:AI94" si="61">F94+1</f>
        <v>42249</v>
      </c>
      <c r="H94" s="137">
        <f t="shared" si="61"/>
        <v>42250</v>
      </c>
      <c r="I94" s="137">
        <f t="shared" si="61"/>
        <v>42251</v>
      </c>
      <c r="J94" s="137">
        <f t="shared" si="61"/>
        <v>42252</v>
      </c>
      <c r="K94" s="137">
        <f t="shared" si="61"/>
        <v>42253</v>
      </c>
      <c r="L94" s="137">
        <f t="shared" si="61"/>
        <v>42254</v>
      </c>
      <c r="M94" s="137">
        <f t="shared" si="61"/>
        <v>42255</v>
      </c>
      <c r="N94" s="137">
        <f t="shared" si="61"/>
        <v>42256</v>
      </c>
      <c r="O94" s="137">
        <f t="shared" si="61"/>
        <v>42257</v>
      </c>
      <c r="P94" s="137">
        <f t="shared" si="61"/>
        <v>42258</v>
      </c>
      <c r="Q94" s="137">
        <f t="shared" si="61"/>
        <v>42259</v>
      </c>
      <c r="R94" s="137">
        <f t="shared" si="61"/>
        <v>42260</v>
      </c>
      <c r="S94" s="137">
        <f t="shared" si="61"/>
        <v>42261</v>
      </c>
      <c r="T94" s="137">
        <f t="shared" si="61"/>
        <v>42262</v>
      </c>
      <c r="U94" s="137">
        <f t="shared" si="61"/>
        <v>42263</v>
      </c>
      <c r="V94" s="137">
        <f t="shared" si="61"/>
        <v>42264</v>
      </c>
      <c r="W94" s="137">
        <f t="shared" si="61"/>
        <v>42265</v>
      </c>
      <c r="X94" s="137">
        <f t="shared" si="61"/>
        <v>42266</v>
      </c>
      <c r="Y94" s="137">
        <f t="shared" si="61"/>
        <v>42267</v>
      </c>
      <c r="Z94" s="137">
        <f t="shared" si="61"/>
        <v>42268</v>
      </c>
      <c r="AA94" s="137">
        <f t="shared" si="61"/>
        <v>42269</v>
      </c>
      <c r="AB94" s="137">
        <f t="shared" si="61"/>
        <v>42270</v>
      </c>
      <c r="AC94" s="137">
        <f t="shared" si="61"/>
        <v>42271</v>
      </c>
      <c r="AD94" s="137">
        <f t="shared" si="61"/>
        <v>42272</v>
      </c>
      <c r="AE94" s="137">
        <f t="shared" si="61"/>
        <v>42273</v>
      </c>
      <c r="AF94" s="137">
        <f t="shared" si="61"/>
        <v>42274</v>
      </c>
      <c r="AG94" s="137">
        <f t="shared" si="61"/>
        <v>42275</v>
      </c>
      <c r="AH94" s="137">
        <f>AG94+1</f>
        <v>42276</v>
      </c>
      <c r="AI94" s="137">
        <f t="shared" si="61"/>
        <v>42277</v>
      </c>
      <c r="AJ94" s="137"/>
      <c r="AK94" s="408" t="s">
        <v>15</v>
      </c>
      <c r="AL94" s="409"/>
      <c r="AM94" s="410"/>
      <c r="AN94" s="400" t="s">
        <v>47</v>
      </c>
      <c r="AO94" s="400" t="s">
        <v>43</v>
      </c>
      <c r="AP94" s="400" t="s">
        <v>44</v>
      </c>
      <c r="AQ94" s="400" t="s">
        <v>45</v>
      </c>
      <c r="AR94" s="400" t="s">
        <v>46</v>
      </c>
      <c r="AS94" s="402" t="s">
        <v>11</v>
      </c>
      <c r="AT94" s="395"/>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47.25" customHeight="1">
      <c r="A95" s="403"/>
      <c r="B95" s="403"/>
      <c r="C95" s="403"/>
      <c r="D95" s="403"/>
      <c r="E95" s="407"/>
      <c r="F95" s="138" t="str">
        <f>CHOOSE(WEEKDAY(F94),"C.Nhật","T.Hai","T.Ba","T.Tư","T.Năm","T.Sáu","T.Bảy")</f>
        <v>T.Ba</v>
      </c>
      <c r="G95" s="138" t="str">
        <f t="shared" ref="G95:AI95" si="62">CHOOSE(WEEKDAY(G94),"C.Nhật","T.Hai","T.Ba","T.Tư","T.Năm","T.Sáu","T.Bảy")</f>
        <v>T.Tư</v>
      </c>
      <c r="H95" s="138" t="str">
        <f t="shared" si="62"/>
        <v>T.Năm</v>
      </c>
      <c r="I95" s="138" t="str">
        <f t="shared" si="62"/>
        <v>T.Sáu</v>
      </c>
      <c r="J95" s="138" t="str">
        <f t="shared" si="62"/>
        <v>T.Bảy</v>
      </c>
      <c r="K95" s="138" t="str">
        <f t="shared" si="62"/>
        <v>C.Nhật</v>
      </c>
      <c r="L95" s="138" t="str">
        <f t="shared" si="62"/>
        <v>T.Hai</v>
      </c>
      <c r="M95" s="138" t="str">
        <f t="shared" si="62"/>
        <v>T.Ba</v>
      </c>
      <c r="N95" s="138" t="str">
        <f t="shared" si="62"/>
        <v>T.Tư</v>
      </c>
      <c r="O95" s="138" t="str">
        <f t="shared" si="62"/>
        <v>T.Năm</v>
      </c>
      <c r="P95" s="138" t="str">
        <f t="shared" si="62"/>
        <v>T.Sáu</v>
      </c>
      <c r="Q95" s="138" t="str">
        <f t="shared" si="62"/>
        <v>T.Bảy</v>
      </c>
      <c r="R95" s="138" t="str">
        <f t="shared" si="62"/>
        <v>C.Nhật</v>
      </c>
      <c r="S95" s="138" t="str">
        <f t="shared" si="62"/>
        <v>T.Hai</v>
      </c>
      <c r="T95" s="138" t="str">
        <f t="shared" si="62"/>
        <v>T.Ba</v>
      </c>
      <c r="U95" s="138" t="str">
        <f t="shared" si="62"/>
        <v>T.Tư</v>
      </c>
      <c r="V95" s="138" t="str">
        <f t="shared" si="62"/>
        <v>T.Năm</v>
      </c>
      <c r="W95" s="138" t="str">
        <f t="shared" si="62"/>
        <v>T.Sáu</v>
      </c>
      <c r="X95" s="138" t="str">
        <f t="shared" si="62"/>
        <v>T.Bảy</v>
      </c>
      <c r="Y95" s="138" t="str">
        <f t="shared" si="62"/>
        <v>C.Nhật</v>
      </c>
      <c r="Z95" s="138" t="str">
        <f t="shared" si="62"/>
        <v>T.Hai</v>
      </c>
      <c r="AA95" s="138" t="str">
        <f t="shared" si="62"/>
        <v>T.Ba</v>
      </c>
      <c r="AB95" s="138" t="str">
        <f t="shared" si="62"/>
        <v>T.Tư</v>
      </c>
      <c r="AC95" s="138" t="str">
        <f t="shared" si="62"/>
        <v>T.Năm</v>
      </c>
      <c r="AD95" s="138" t="str">
        <f t="shared" si="62"/>
        <v>T.Sáu</v>
      </c>
      <c r="AE95" s="138" t="str">
        <f t="shared" si="62"/>
        <v>T.Bảy</v>
      </c>
      <c r="AF95" s="138" t="str">
        <f t="shared" si="62"/>
        <v>C.Nhật</v>
      </c>
      <c r="AG95" s="138" t="str">
        <f t="shared" si="62"/>
        <v>T.Hai</v>
      </c>
      <c r="AH95" s="138" t="str">
        <f t="shared" si="62"/>
        <v>T.Ba</v>
      </c>
      <c r="AI95" s="138" t="str">
        <f t="shared" si="62"/>
        <v>T.Tư</v>
      </c>
      <c r="AJ95" s="138"/>
      <c r="AK95" s="112" t="s">
        <v>16</v>
      </c>
      <c r="AL95" s="112" t="s">
        <v>32</v>
      </c>
      <c r="AM95" s="116" t="s">
        <v>17</v>
      </c>
      <c r="AN95" s="401"/>
      <c r="AO95" s="401"/>
      <c r="AP95" s="401"/>
      <c r="AQ95" s="401"/>
      <c r="AR95" s="401"/>
      <c r="AS95" s="403"/>
      <c r="AT95" s="395"/>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2.75" customHeight="1">
      <c r="A96" s="151">
        <v>1</v>
      </c>
      <c r="B96" s="151">
        <v>2</v>
      </c>
      <c r="C96" s="151">
        <v>3</v>
      </c>
      <c r="D96" s="151">
        <v>4</v>
      </c>
      <c r="E96" s="151">
        <v>5</v>
      </c>
      <c r="F96" s="151">
        <v>6</v>
      </c>
      <c r="G96" s="151">
        <v>7</v>
      </c>
      <c r="H96" s="151">
        <v>8</v>
      </c>
      <c r="I96" s="151">
        <v>9</v>
      </c>
      <c r="J96" s="151">
        <v>10</v>
      </c>
      <c r="K96" s="151">
        <v>11</v>
      </c>
      <c r="L96" s="151">
        <v>12</v>
      </c>
      <c r="M96" s="151">
        <v>13</v>
      </c>
      <c r="N96" s="151">
        <v>14</v>
      </c>
      <c r="O96" s="151">
        <v>15</v>
      </c>
      <c r="P96" s="151">
        <v>16</v>
      </c>
      <c r="Q96" s="151">
        <v>17</v>
      </c>
      <c r="R96" s="151">
        <v>18</v>
      </c>
      <c r="S96" s="151">
        <v>19</v>
      </c>
      <c r="T96" s="151">
        <v>20</v>
      </c>
      <c r="U96" s="151">
        <v>21</v>
      </c>
      <c r="V96" s="151">
        <v>22</v>
      </c>
      <c r="W96" s="151">
        <v>23</v>
      </c>
      <c r="X96" s="151">
        <v>24</v>
      </c>
      <c r="Y96" s="151">
        <v>25</v>
      </c>
      <c r="Z96" s="151">
        <v>26</v>
      </c>
      <c r="AA96" s="151">
        <v>27</v>
      </c>
      <c r="AB96" s="151">
        <v>28</v>
      </c>
      <c r="AC96" s="151">
        <v>29</v>
      </c>
      <c r="AD96" s="151">
        <v>30</v>
      </c>
      <c r="AE96" s="151">
        <v>31</v>
      </c>
      <c r="AF96" s="151">
        <v>32</v>
      </c>
      <c r="AG96" s="151">
        <v>33</v>
      </c>
      <c r="AH96" s="151">
        <v>34</v>
      </c>
      <c r="AI96" s="151">
        <v>35</v>
      </c>
      <c r="AJ96" s="151"/>
      <c r="AK96" s="151">
        <v>37</v>
      </c>
      <c r="AL96" s="151">
        <v>38</v>
      </c>
      <c r="AM96" s="151">
        <v>39</v>
      </c>
      <c r="AN96" s="151">
        <v>40</v>
      </c>
      <c r="AO96" s="151">
        <v>41</v>
      </c>
      <c r="AP96" s="151">
        <v>42</v>
      </c>
      <c r="AQ96" s="151">
        <v>43</v>
      </c>
      <c r="AR96" s="151">
        <v>44</v>
      </c>
      <c r="AS96" s="151">
        <v>45</v>
      </c>
      <c r="AT96" s="314"/>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v>1</v>
      </c>
      <c r="B97" s="386" t="s">
        <v>96</v>
      </c>
      <c r="C97" s="374" t="str">
        <f>VLOOKUP(B97,DS,2,0)</f>
        <v xml:space="preserve"> Lâm Thị Mộng Kiều </v>
      </c>
      <c r="D97" s="376" t="str">
        <f>VLOOKUP(B97,DS,3,0)</f>
        <v>Công nhân</v>
      </c>
      <c r="E97" s="79" t="s">
        <v>33</v>
      </c>
      <c r="F97" s="80">
        <v>8</v>
      </c>
      <c r="G97" s="80"/>
      <c r="H97" s="80">
        <v>8</v>
      </c>
      <c r="I97" s="80">
        <v>8</v>
      </c>
      <c r="J97" s="80">
        <v>8</v>
      </c>
      <c r="K97" s="80">
        <v>8</v>
      </c>
      <c r="L97" s="80">
        <v>4</v>
      </c>
      <c r="M97" s="80">
        <v>8</v>
      </c>
      <c r="N97" s="80">
        <v>8</v>
      </c>
      <c r="O97" s="80">
        <v>8</v>
      </c>
      <c r="P97" s="80">
        <v>8</v>
      </c>
      <c r="Q97" s="80">
        <v>8</v>
      </c>
      <c r="R97" s="80">
        <v>8</v>
      </c>
      <c r="S97" s="80"/>
      <c r="T97" s="80">
        <v>8</v>
      </c>
      <c r="U97" s="80">
        <v>8</v>
      </c>
      <c r="V97" s="80">
        <v>8</v>
      </c>
      <c r="W97" s="80">
        <v>8</v>
      </c>
      <c r="X97" s="80">
        <v>8</v>
      </c>
      <c r="Y97" s="80">
        <v>8</v>
      </c>
      <c r="Z97" s="80"/>
      <c r="AA97" s="80">
        <v>8</v>
      </c>
      <c r="AB97" s="80">
        <v>8</v>
      </c>
      <c r="AC97" s="80">
        <v>8</v>
      </c>
      <c r="AD97" s="80">
        <v>8</v>
      </c>
      <c r="AE97" s="80">
        <v>8</v>
      </c>
      <c r="AF97" s="80">
        <v>8</v>
      </c>
      <c r="AG97" s="80"/>
      <c r="AH97" s="80">
        <v>8</v>
      </c>
      <c r="AI97" s="80">
        <v>8</v>
      </c>
      <c r="AJ97" s="80"/>
      <c r="AK97" s="378">
        <f t="shared" ref="AK97" si="63">((SUM(F97:AJ97))/8)-(SUMIF($F$6:$AJ$6,"C.Nhật",F97:AJ97)/8)</f>
        <v>21.5</v>
      </c>
      <c r="AL97" s="378">
        <f t="shared" ref="AL97" si="64">SUM(F98:AJ98)/8*1.5</f>
        <v>1.125</v>
      </c>
      <c r="AM97" s="380">
        <f t="shared" ref="AM97" si="65">SUMIF($F$6:$AJ$6,"C.Nhật",$F97:$AJ98)/8*2</f>
        <v>8</v>
      </c>
      <c r="AN97" s="382">
        <f t="shared" ref="AN97" si="66">SUM(AK97:AM98)</f>
        <v>30.625</v>
      </c>
      <c r="AO97" s="384">
        <v>0</v>
      </c>
      <c r="AP97" s="382"/>
      <c r="AQ97" s="382"/>
      <c r="AR97" s="382"/>
      <c r="AS97" s="372"/>
      <c r="AT97" s="314"/>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82"/>
      <c r="G98" s="82"/>
      <c r="H98" s="82">
        <v>4</v>
      </c>
      <c r="I98" s="82">
        <v>2</v>
      </c>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379"/>
      <c r="AL98" s="379"/>
      <c r="AM98" s="381"/>
      <c r="AN98" s="383"/>
      <c r="AO98" s="385"/>
      <c r="AP98" s="383"/>
      <c r="AQ98" s="383"/>
      <c r="AR98" s="383"/>
      <c r="AS98" s="373"/>
      <c r="AT98" s="314"/>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2</v>
      </c>
      <c r="B99" s="386" t="s">
        <v>97</v>
      </c>
      <c r="C99" s="374" t="str">
        <f>VLOOKUP(B99,DS,2,0)</f>
        <v>Huỳnh Thị Hường</v>
      </c>
      <c r="D99" s="376" t="str">
        <f>VLOOKUP(B99,DS,3,0)</f>
        <v>Công nhân</v>
      </c>
      <c r="E99" s="79" t="s">
        <v>33</v>
      </c>
      <c r="F99" s="80">
        <v>8</v>
      </c>
      <c r="G99" s="80"/>
      <c r="H99" s="80">
        <v>8</v>
      </c>
      <c r="I99" s="80">
        <v>8</v>
      </c>
      <c r="J99" s="80">
        <v>8</v>
      </c>
      <c r="K99" s="80">
        <v>8</v>
      </c>
      <c r="L99" s="80">
        <v>4</v>
      </c>
      <c r="M99" s="80">
        <v>8</v>
      </c>
      <c r="N99" s="80">
        <v>8</v>
      </c>
      <c r="O99" s="80">
        <v>8</v>
      </c>
      <c r="P99" s="80">
        <v>8</v>
      </c>
      <c r="Q99" s="80">
        <v>8</v>
      </c>
      <c r="R99" s="80">
        <v>8</v>
      </c>
      <c r="S99" s="80"/>
      <c r="T99" s="80">
        <v>8</v>
      </c>
      <c r="U99" s="80">
        <v>8</v>
      </c>
      <c r="V99" s="80">
        <v>8</v>
      </c>
      <c r="W99" s="80">
        <v>8</v>
      </c>
      <c r="X99" s="80">
        <v>8</v>
      </c>
      <c r="Y99" s="80">
        <v>8</v>
      </c>
      <c r="Z99" s="80"/>
      <c r="AA99" s="80">
        <v>8</v>
      </c>
      <c r="AB99" s="80">
        <v>8</v>
      </c>
      <c r="AC99" s="80">
        <v>8</v>
      </c>
      <c r="AD99" s="80">
        <v>8</v>
      </c>
      <c r="AE99" s="80">
        <v>8</v>
      </c>
      <c r="AF99" s="80">
        <v>8</v>
      </c>
      <c r="AG99" s="80"/>
      <c r="AH99" s="80">
        <v>8</v>
      </c>
      <c r="AI99" s="80">
        <v>8</v>
      </c>
      <c r="AJ99" s="80"/>
      <c r="AK99" s="378">
        <f t="shared" ref="AK99" si="67">((SUM(F99:AJ99))/8)-(SUMIF($F$6:$AJ$6,"C.Nhật",F99:AJ99)/8)</f>
        <v>21.5</v>
      </c>
      <c r="AL99" s="378">
        <f t="shared" ref="AL99" si="68">SUM(F100:AJ100)/8*1.5</f>
        <v>1.125</v>
      </c>
      <c r="AM99" s="380">
        <f t="shared" ref="AM99" si="69">SUMIF($F$6:$AJ$6,"C.Nhật",$F99:$AJ100)/8*2</f>
        <v>8</v>
      </c>
      <c r="AN99" s="382">
        <f t="shared" ref="AN99" si="70">SUM(AK99:AM100)</f>
        <v>30.625</v>
      </c>
      <c r="AO99" s="384">
        <v>0</v>
      </c>
      <c r="AP99" s="382"/>
      <c r="AQ99" s="382"/>
      <c r="AR99" s="382"/>
      <c r="AS99" s="372"/>
      <c r="AT99" s="314"/>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82"/>
      <c r="G100" s="82"/>
      <c r="H100" s="82">
        <v>4</v>
      </c>
      <c r="I100" s="82">
        <v>2</v>
      </c>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379"/>
      <c r="AL100" s="379"/>
      <c r="AM100" s="381"/>
      <c r="AN100" s="383"/>
      <c r="AO100" s="385"/>
      <c r="AP100" s="383"/>
      <c r="AQ100" s="383"/>
      <c r="AR100" s="383"/>
      <c r="AS100" s="373"/>
      <c r="AT100" s="314"/>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3</v>
      </c>
      <c r="B101" s="386" t="s">
        <v>98</v>
      </c>
      <c r="C101" s="374" t="str">
        <f>VLOOKUP(B101,DS,2,0)</f>
        <v>Nguyễn Thị Rong</v>
      </c>
      <c r="D101" s="376" t="str">
        <f>VLOOKUP(B101,DS,3,0)</f>
        <v>Công nhân</v>
      </c>
      <c r="E101" s="79" t="s">
        <v>33</v>
      </c>
      <c r="F101" s="80">
        <v>8</v>
      </c>
      <c r="G101" s="80"/>
      <c r="H101" s="80">
        <v>8</v>
      </c>
      <c r="I101" s="80">
        <v>8</v>
      </c>
      <c r="J101" s="80">
        <v>8</v>
      </c>
      <c r="K101" s="80">
        <v>8</v>
      </c>
      <c r="L101" s="80">
        <v>4</v>
      </c>
      <c r="M101" s="80">
        <v>8</v>
      </c>
      <c r="N101" s="80">
        <v>8</v>
      </c>
      <c r="O101" s="80">
        <v>8</v>
      </c>
      <c r="P101" s="80">
        <v>8</v>
      </c>
      <c r="Q101" s="80">
        <v>8</v>
      </c>
      <c r="R101" s="80">
        <v>8</v>
      </c>
      <c r="S101" s="80"/>
      <c r="T101" s="80">
        <v>8</v>
      </c>
      <c r="U101" s="80">
        <v>8</v>
      </c>
      <c r="V101" s="80">
        <v>8</v>
      </c>
      <c r="W101" s="80">
        <v>8</v>
      </c>
      <c r="X101" s="80">
        <v>8</v>
      </c>
      <c r="Y101" s="80">
        <v>8</v>
      </c>
      <c r="Z101" s="80"/>
      <c r="AA101" s="80">
        <v>8</v>
      </c>
      <c r="AB101" s="80">
        <v>8</v>
      </c>
      <c r="AC101" s="80">
        <v>8</v>
      </c>
      <c r="AD101" s="80">
        <v>8</v>
      </c>
      <c r="AE101" s="80">
        <v>8</v>
      </c>
      <c r="AF101" s="80">
        <v>8</v>
      </c>
      <c r="AG101" s="80"/>
      <c r="AH101" s="80">
        <v>8</v>
      </c>
      <c r="AI101" s="80">
        <v>8</v>
      </c>
      <c r="AJ101" s="80"/>
      <c r="AK101" s="378">
        <f t="shared" ref="AK101" si="71">((SUM(F101:AJ101))/8)-(SUMIF($F$6:$AJ$6,"C.Nhật",F101:AJ101)/8)</f>
        <v>21.5</v>
      </c>
      <c r="AL101" s="378">
        <f t="shared" ref="AL101" si="72">SUM(F102:AJ102)/8*1.5</f>
        <v>1.125</v>
      </c>
      <c r="AM101" s="380">
        <f t="shared" ref="AM101" si="73">SUMIF($F$6:$AJ$6,"C.Nhật",$F101:$AJ102)/8*2</f>
        <v>8</v>
      </c>
      <c r="AN101" s="382">
        <f t="shared" ref="AN101" si="74">SUM(AK101:AM102)</f>
        <v>30.625</v>
      </c>
      <c r="AO101" s="384">
        <v>0</v>
      </c>
      <c r="AP101" s="382"/>
      <c r="AQ101" s="382"/>
      <c r="AR101" s="382"/>
      <c r="AS101" s="372"/>
      <c r="AT101" s="314"/>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82"/>
      <c r="G102" s="82"/>
      <c r="H102" s="82">
        <v>4</v>
      </c>
      <c r="I102" s="82">
        <v>2</v>
      </c>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379"/>
      <c r="AL102" s="379"/>
      <c r="AM102" s="381"/>
      <c r="AN102" s="383"/>
      <c r="AO102" s="385"/>
      <c r="AP102" s="383"/>
      <c r="AQ102" s="383"/>
      <c r="AR102" s="383"/>
      <c r="AS102" s="373"/>
      <c r="AT102" s="314"/>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4</v>
      </c>
      <c r="B103" s="386" t="s">
        <v>99</v>
      </c>
      <c r="C103" s="374" t="str">
        <f>VLOOKUP(B103,DS,2,0)</f>
        <v>Sơn Thị Nil</v>
      </c>
      <c r="D103" s="376" t="str">
        <f>VLOOKUP(B103,DS,3,0)</f>
        <v>Công nhân</v>
      </c>
      <c r="E103" s="79" t="s">
        <v>33</v>
      </c>
      <c r="F103" s="80">
        <v>8</v>
      </c>
      <c r="G103" s="80"/>
      <c r="H103" s="80">
        <v>8</v>
      </c>
      <c r="I103" s="80">
        <v>8</v>
      </c>
      <c r="J103" s="80">
        <v>8</v>
      </c>
      <c r="K103" s="80">
        <v>8</v>
      </c>
      <c r="L103" s="80">
        <v>4</v>
      </c>
      <c r="M103" s="80">
        <v>8</v>
      </c>
      <c r="N103" s="80">
        <v>8</v>
      </c>
      <c r="O103" s="80">
        <v>8</v>
      </c>
      <c r="P103" s="80">
        <v>8</v>
      </c>
      <c r="Q103" s="80">
        <v>8</v>
      </c>
      <c r="R103" s="80">
        <v>8</v>
      </c>
      <c r="S103" s="80"/>
      <c r="T103" s="80">
        <v>8</v>
      </c>
      <c r="U103" s="80">
        <v>8</v>
      </c>
      <c r="V103" s="80">
        <v>8</v>
      </c>
      <c r="W103" s="80">
        <v>8</v>
      </c>
      <c r="X103" s="80">
        <v>8</v>
      </c>
      <c r="Y103" s="80">
        <v>8</v>
      </c>
      <c r="Z103" s="80"/>
      <c r="AA103" s="80">
        <v>8</v>
      </c>
      <c r="AB103" s="80">
        <v>8</v>
      </c>
      <c r="AC103" s="80">
        <v>8</v>
      </c>
      <c r="AD103" s="80">
        <v>8</v>
      </c>
      <c r="AE103" s="80">
        <v>8</v>
      </c>
      <c r="AF103" s="80">
        <v>8</v>
      </c>
      <c r="AG103" s="80"/>
      <c r="AH103" s="80">
        <v>8</v>
      </c>
      <c r="AI103" s="80">
        <v>8</v>
      </c>
      <c r="AJ103" s="80"/>
      <c r="AK103" s="378">
        <f t="shared" ref="AK103" si="75">((SUM(F103:AJ103))/8)-(SUMIF($F$6:$AJ$6,"C.Nhật",F103:AJ103)/8)</f>
        <v>21.5</v>
      </c>
      <c r="AL103" s="378">
        <f t="shared" ref="AL103" si="76">SUM(F104:AJ104)/8*1.5</f>
        <v>1.125</v>
      </c>
      <c r="AM103" s="380">
        <f t="shared" ref="AM103" si="77">SUMIF($F$6:$AJ$6,"C.Nhật",$F103:$AJ104)/8*2</f>
        <v>8</v>
      </c>
      <c r="AN103" s="382">
        <f t="shared" ref="AN103" si="78">SUM(AK103:AM104)</f>
        <v>30.625</v>
      </c>
      <c r="AO103" s="384">
        <v>0</v>
      </c>
      <c r="AP103" s="382"/>
      <c r="AQ103" s="382"/>
      <c r="AR103" s="382"/>
      <c r="AS103" s="372"/>
      <c r="AT103" s="314"/>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82"/>
      <c r="G104" s="82"/>
      <c r="H104" s="82">
        <v>4</v>
      </c>
      <c r="I104" s="82">
        <v>2</v>
      </c>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379"/>
      <c r="AL104" s="379"/>
      <c r="AM104" s="381"/>
      <c r="AN104" s="383"/>
      <c r="AO104" s="385"/>
      <c r="AP104" s="383"/>
      <c r="AQ104" s="383"/>
      <c r="AR104" s="383"/>
      <c r="AS104" s="373"/>
      <c r="AT104" s="314"/>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5</v>
      </c>
      <c r="B105" s="386" t="s">
        <v>100</v>
      </c>
      <c r="C105" s="374" t="str">
        <f>VLOOKUP(B105,DS,2,0)</f>
        <v>Huỳnh Thị Bé Tha</v>
      </c>
      <c r="D105" s="376" t="str">
        <f>VLOOKUP(B105,DS,3,0)</f>
        <v>Công nhân</v>
      </c>
      <c r="E105" s="79" t="s">
        <v>33</v>
      </c>
      <c r="F105" s="80">
        <v>8</v>
      </c>
      <c r="G105" s="80"/>
      <c r="H105" s="80">
        <v>8</v>
      </c>
      <c r="I105" s="80">
        <v>8</v>
      </c>
      <c r="J105" s="80">
        <v>8</v>
      </c>
      <c r="K105" s="80">
        <v>8</v>
      </c>
      <c r="L105" s="80">
        <v>4</v>
      </c>
      <c r="M105" s="80">
        <v>8</v>
      </c>
      <c r="N105" s="80">
        <v>8</v>
      </c>
      <c r="O105" s="80">
        <v>8</v>
      </c>
      <c r="P105" s="80">
        <v>8</v>
      </c>
      <c r="Q105" s="80">
        <v>8</v>
      </c>
      <c r="R105" s="80">
        <v>8</v>
      </c>
      <c r="S105" s="80"/>
      <c r="T105" s="80">
        <v>8</v>
      </c>
      <c r="U105" s="80">
        <v>8</v>
      </c>
      <c r="V105" s="80">
        <v>8</v>
      </c>
      <c r="W105" s="80">
        <v>8</v>
      </c>
      <c r="X105" s="80">
        <v>8</v>
      </c>
      <c r="Y105" s="80">
        <v>8</v>
      </c>
      <c r="Z105" s="80"/>
      <c r="AA105" s="80">
        <v>8</v>
      </c>
      <c r="AB105" s="80">
        <v>8</v>
      </c>
      <c r="AC105" s="80">
        <v>8</v>
      </c>
      <c r="AD105" s="80">
        <v>8</v>
      </c>
      <c r="AE105" s="80">
        <v>8</v>
      </c>
      <c r="AF105" s="80">
        <v>8</v>
      </c>
      <c r="AG105" s="80"/>
      <c r="AH105" s="80">
        <v>8</v>
      </c>
      <c r="AI105" s="80">
        <v>8</v>
      </c>
      <c r="AJ105" s="80"/>
      <c r="AK105" s="378">
        <f t="shared" ref="AK105" si="79">((SUM(F105:AJ105))/8)-(SUMIF($F$6:$AJ$6,"C.Nhật",F105:AJ105)/8)</f>
        <v>21.5</v>
      </c>
      <c r="AL105" s="378">
        <f t="shared" ref="AL105" si="80">SUM(F106:AJ106)/8*1.5</f>
        <v>1.125</v>
      </c>
      <c r="AM105" s="380">
        <f t="shared" ref="AM105" si="81">SUMIF($F$6:$AJ$6,"C.Nhật",$F105:$AJ106)/8*2</f>
        <v>8</v>
      </c>
      <c r="AN105" s="382">
        <f t="shared" ref="AN105" si="82">SUM(AK105:AM106)</f>
        <v>30.625</v>
      </c>
      <c r="AO105" s="384">
        <v>0</v>
      </c>
      <c r="AP105" s="382"/>
      <c r="AQ105" s="382"/>
      <c r="AR105" s="382"/>
      <c r="AS105" s="372"/>
      <c r="AT105" s="314"/>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82"/>
      <c r="G106" s="82"/>
      <c r="H106" s="82">
        <v>4</v>
      </c>
      <c r="I106" s="82">
        <v>2</v>
      </c>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379"/>
      <c r="AL106" s="379"/>
      <c r="AM106" s="381"/>
      <c r="AN106" s="383"/>
      <c r="AO106" s="385"/>
      <c r="AP106" s="383"/>
      <c r="AQ106" s="383"/>
      <c r="AR106" s="383"/>
      <c r="AS106" s="373"/>
      <c r="AT106" s="314"/>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A105+1</f>
        <v>6</v>
      </c>
      <c r="B107" s="386" t="s">
        <v>101</v>
      </c>
      <c r="C107" s="374" t="str">
        <f>VLOOKUP(B107,DS,2,0)</f>
        <v>Huỳnh Thị Bé Thi</v>
      </c>
      <c r="D107" s="376" t="str">
        <f>VLOOKUP(B107,DS,3,0)</f>
        <v>Công nhân</v>
      </c>
      <c r="E107" s="79" t="s">
        <v>33</v>
      </c>
      <c r="F107" s="80">
        <v>8</v>
      </c>
      <c r="G107" s="80"/>
      <c r="H107" s="80">
        <v>8</v>
      </c>
      <c r="I107" s="80">
        <v>8</v>
      </c>
      <c r="J107" s="80">
        <v>8</v>
      </c>
      <c r="K107" s="80">
        <v>8</v>
      </c>
      <c r="L107" s="80">
        <v>4</v>
      </c>
      <c r="M107" s="80">
        <v>8</v>
      </c>
      <c r="N107" s="80">
        <v>8</v>
      </c>
      <c r="O107" s="80">
        <v>8</v>
      </c>
      <c r="P107" s="80">
        <v>8</v>
      </c>
      <c r="Q107" s="80">
        <v>8</v>
      </c>
      <c r="R107" s="80">
        <v>8</v>
      </c>
      <c r="S107" s="80"/>
      <c r="T107" s="80">
        <v>8</v>
      </c>
      <c r="U107" s="80">
        <v>8</v>
      </c>
      <c r="V107" s="80">
        <v>8</v>
      </c>
      <c r="W107" s="80">
        <v>8</v>
      </c>
      <c r="X107" s="80">
        <v>8</v>
      </c>
      <c r="Y107" s="80">
        <v>8</v>
      </c>
      <c r="Z107" s="80"/>
      <c r="AA107" s="80">
        <v>8</v>
      </c>
      <c r="AB107" s="80">
        <v>8</v>
      </c>
      <c r="AC107" s="80">
        <v>8</v>
      </c>
      <c r="AD107" s="80">
        <v>8</v>
      </c>
      <c r="AE107" s="80">
        <v>8</v>
      </c>
      <c r="AF107" s="80">
        <v>8</v>
      </c>
      <c r="AG107" s="80"/>
      <c r="AH107" s="80">
        <v>8</v>
      </c>
      <c r="AI107" s="80">
        <v>8</v>
      </c>
      <c r="AJ107" s="80"/>
      <c r="AK107" s="378">
        <f t="shared" ref="AK107" si="83">((SUM(F107:AJ107))/8)-(SUMIF($F$6:$AJ$6,"C.Nhật",F107:AJ107)/8)</f>
        <v>21.5</v>
      </c>
      <c r="AL107" s="378">
        <f t="shared" ref="AL107" si="84">SUM(F108:AJ108)/8*1.5</f>
        <v>1.125</v>
      </c>
      <c r="AM107" s="380">
        <f t="shared" ref="AM107" si="85">SUMIF($F$6:$AJ$6,"C.Nhật",$F107:$AJ108)/8*2</f>
        <v>8</v>
      </c>
      <c r="AN107" s="382">
        <f t="shared" ref="AN107" si="86">SUM(AK107:AM108)</f>
        <v>30.625</v>
      </c>
      <c r="AO107" s="384">
        <v>0</v>
      </c>
      <c r="AP107" s="382"/>
      <c r="AQ107" s="382"/>
      <c r="AR107" s="382"/>
      <c r="AS107" s="372"/>
      <c r="AT107" s="314"/>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82"/>
      <c r="G108" s="82"/>
      <c r="H108" s="82">
        <v>4</v>
      </c>
      <c r="I108" s="82">
        <v>2</v>
      </c>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379"/>
      <c r="AL108" s="379"/>
      <c r="AM108" s="381"/>
      <c r="AN108" s="383"/>
      <c r="AO108" s="385"/>
      <c r="AP108" s="383"/>
      <c r="AQ108" s="383"/>
      <c r="AR108" s="383"/>
      <c r="AS108" s="373"/>
      <c r="AT108" s="314"/>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f>A107+1</f>
        <v>7</v>
      </c>
      <c r="B109" s="386" t="s">
        <v>102</v>
      </c>
      <c r="C109" s="374" t="str">
        <f>VLOOKUP(B109,DS,2,0)</f>
        <v>Nguyễn Thị Kim Hồng</v>
      </c>
      <c r="D109" s="376" t="str">
        <f>VLOOKUP(B109,DS,3,0)</f>
        <v>Công nhân</v>
      </c>
      <c r="E109" s="79" t="s">
        <v>33</v>
      </c>
      <c r="F109" s="80">
        <v>8</v>
      </c>
      <c r="G109" s="80"/>
      <c r="H109" s="80">
        <v>8</v>
      </c>
      <c r="I109" s="80">
        <v>8</v>
      </c>
      <c r="J109" s="80">
        <v>8</v>
      </c>
      <c r="K109" s="80">
        <v>8</v>
      </c>
      <c r="L109" s="80">
        <v>4</v>
      </c>
      <c r="M109" s="80">
        <v>8</v>
      </c>
      <c r="N109" s="80">
        <v>8</v>
      </c>
      <c r="O109" s="80">
        <v>8</v>
      </c>
      <c r="P109" s="80">
        <v>8</v>
      </c>
      <c r="Q109" s="80">
        <v>8</v>
      </c>
      <c r="R109" s="80">
        <v>8</v>
      </c>
      <c r="S109" s="80"/>
      <c r="T109" s="80">
        <v>8</v>
      </c>
      <c r="U109" s="80">
        <v>8</v>
      </c>
      <c r="V109" s="80">
        <v>8</v>
      </c>
      <c r="W109" s="80">
        <v>8</v>
      </c>
      <c r="X109" s="80">
        <v>8</v>
      </c>
      <c r="Y109" s="80">
        <v>8</v>
      </c>
      <c r="Z109" s="80"/>
      <c r="AA109" s="80">
        <v>8</v>
      </c>
      <c r="AB109" s="80">
        <v>8</v>
      </c>
      <c r="AC109" s="80">
        <v>8</v>
      </c>
      <c r="AD109" s="80">
        <v>8</v>
      </c>
      <c r="AE109" s="80">
        <v>8</v>
      </c>
      <c r="AF109" s="80">
        <v>8</v>
      </c>
      <c r="AG109" s="80"/>
      <c r="AH109" s="80">
        <v>8</v>
      </c>
      <c r="AI109" s="80">
        <v>8</v>
      </c>
      <c r="AJ109" s="80"/>
      <c r="AK109" s="378">
        <f t="shared" ref="AK109" si="87">((SUM(F109:AJ109))/8)-(SUMIF($F$6:$AJ$6,"C.Nhật",F109:AJ109)/8)</f>
        <v>21.5</v>
      </c>
      <c r="AL109" s="378">
        <f t="shared" ref="AL109" si="88">SUM(F110:AJ110)/8*1.5</f>
        <v>1.125</v>
      </c>
      <c r="AM109" s="380">
        <f t="shared" ref="AM109" si="89">SUMIF($F$6:$AJ$6,"C.Nhật",$F109:$AJ110)/8*2</f>
        <v>8</v>
      </c>
      <c r="AN109" s="382">
        <f t="shared" ref="AN109" si="90">SUM(AK109:AM110)</f>
        <v>30.625</v>
      </c>
      <c r="AO109" s="384">
        <v>0</v>
      </c>
      <c r="AP109" s="382"/>
      <c r="AQ109" s="382"/>
      <c r="AR109" s="382"/>
      <c r="AS109" s="372"/>
      <c r="AT109" s="314"/>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82"/>
      <c r="G110" s="82"/>
      <c r="H110" s="82">
        <v>4</v>
      </c>
      <c r="I110" s="82">
        <v>2</v>
      </c>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379"/>
      <c r="AL110" s="379"/>
      <c r="AM110" s="381"/>
      <c r="AN110" s="383"/>
      <c r="AO110" s="385"/>
      <c r="AP110" s="383"/>
      <c r="AQ110" s="383"/>
      <c r="AR110" s="383"/>
      <c r="AS110" s="373"/>
      <c r="AT110" s="314"/>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v>8</v>
      </c>
      <c r="B111" s="386" t="s">
        <v>103</v>
      </c>
      <c r="C111" s="374" t="str">
        <f>VLOOKUP(B111,DS,2,0)</f>
        <v>Nguyễn Thị Lựu</v>
      </c>
      <c r="D111" s="376" t="str">
        <f>VLOOKUP(B111,DS,3,0)</f>
        <v>Công nhân</v>
      </c>
      <c r="E111" s="79" t="s">
        <v>33</v>
      </c>
      <c r="F111" s="80">
        <v>8</v>
      </c>
      <c r="G111" s="80"/>
      <c r="H111" s="80">
        <v>8</v>
      </c>
      <c r="I111" s="80">
        <v>8</v>
      </c>
      <c r="J111" s="80">
        <v>8</v>
      </c>
      <c r="K111" s="80">
        <v>8</v>
      </c>
      <c r="L111" s="80">
        <v>4</v>
      </c>
      <c r="M111" s="80">
        <v>8</v>
      </c>
      <c r="N111" s="80">
        <v>8</v>
      </c>
      <c r="O111" s="80">
        <v>8</v>
      </c>
      <c r="P111" s="80">
        <v>8</v>
      </c>
      <c r="Q111" s="80">
        <v>8</v>
      </c>
      <c r="R111" s="80">
        <v>8</v>
      </c>
      <c r="S111" s="80"/>
      <c r="T111" s="80">
        <v>8</v>
      </c>
      <c r="U111" s="80">
        <v>8</v>
      </c>
      <c r="V111" s="80">
        <v>8</v>
      </c>
      <c r="W111" s="80">
        <v>8</v>
      </c>
      <c r="X111" s="80">
        <v>8</v>
      </c>
      <c r="Y111" s="80">
        <v>8</v>
      </c>
      <c r="Z111" s="80"/>
      <c r="AA111" s="80">
        <v>8</v>
      </c>
      <c r="AB111" s="80">
        <v>8</v>
      </c>
      <c r="AC111" s="80">
        <v>8</v>
      </c>
      <c r="AD111" s="80">
        <v>8</v>
      </c>
      <c r="AE111" s="80">
        <v>8</v>
      </c>
      <c r="AF111" s="80">
        <v>8</v>
      </c>
      <c r="AG111" s="80"/>
      <c r="AH111" s="80">
        <v>8</v>
      </c>
      <c r="AI111" s="80">
        <v>8</v>
      </c>
      <c r="AJ111" s="80"/>
      <c r="AK111" s="378">
        <f t="shared" ref="AK111" si="91">((SUM(F111:AJ111))/8)-(SUMIF($F$6:$AJ$6,"C.Nhật",F111:AJ111)/8)</f>
        <v>21.5</v>
      </c>
      <c r="AL111" s="378">
        <f t="shared" ref="AL111" si="92">SUM(F112:AJ112)/8*1.5</f>
        <v>1.125</v>
      </c>
      <c r="AM111" s="380">
        <f t="shared" ref="AM111" si="93">SUMIF($F$6:$AJ$6,"C.Nhật",$F111:$AJ112)/8*2</f>
        <v>8</v>
      </c>
      <c r="AN111" s="382">
        <f t="shared" ref="AN111" si="94">SUM(AK111:AM112)</f>
        <v>30.625</v>
      </c>
      <c r="AO111" s="384">
        <v>0</v>
      </c>
      <c r="AP111" s="382"/>
      <c r="AQ111" s="382"/>
      <c r="AR111" s="382"/>
      <c r="AS111" s="372"/>
      <c r="AT111" s="314"/>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82"/>
      <c r="G112" s="82"/>
      <c r="H112" s="82">
        <v>4</v>
      </c>
      <c r="I112" s="82">
        <v>2</v>
      </c>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379"/>
      <c r="AL112" s="379"/>
      <c r="AM112" s="381"/>
      <c r="AN112" s="383"/>
      <c r="AO112" s="385"/>
      <c r="AP112" s="383"/>
      <c r="AQ112" s="383"/>
      <c r="AR112" s="383"/>
      <c r="AS112" s="373"/>
      <c r="AT112" s="314"/>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v>9</v>
      </c>
      <c r="B113" s="386" t="s">
        <v>104</v>
      </c>
      <c r="C113" s="374" t="str">
        <f>VLOOKUP(B113,DS,2,0)</f>
        <v>Lý Thị Được</v>
      </c>
      <c r="D113" s="376" t="str">
        <f>VLOOKUP(B113,DS,3,0)</f>
        <v>Công nhân</v>
      </c>
      <c r="E113" s="79" t="s">
        <v>33</v>
      </c>
      <c r="F113" s="80">
        <v>8</v>
      </c>
      <c r="G113" s="80"/>
      <c r="H113" s="80">
        <v>8</v>
      </c>
      <c r="I113" s="80">
        <v>8</v>
      </c>
      <c r="J113" s="80">
        <v>8</v>
      </c>
      <c r="K113" s="80">
        <v>8</v>
      </c>
      <c r="L113" s="80">
        <v>4</v>
      </c>
      <c r="M113" s="80">
        <v>8</v>
      </c>
      <c r="N113" s="80">
        <v>8</v>
      </c>
      <c r="O113" s="80">
        <v>8</v>
      </c>
      <c r="P113" s="80">
        <v>8</v>
      </c>
      <c r="Q113" s="80">
        <v>8</v>
      </c>
      <c r="R113" s="80">
        <v>8</v>
      </c>
      <c r="S113" s="80"/>
      <c r="T113" s="80">
        <v>8</v>
      </c>
      <c r="U113" s="80">
        <v>8</v>
      </c>
      <c r="V113" s="80">
        <v>8</v>
      </c>
      <c r="W113" s="80">
        <v>8</v>
      </c>
      <c r="X113" s="80">
        <v>8</v>
      </c>
      <c r="Y113" s="80">
        <v>8</v>
      </c>
      <c r="Z113" s="80"/>
      <c r="AA113" s="80">
        <v>8</v>
      </c>
      <c r="AB113" s="80">
        <v>8</v>
      </c>
      <c r="AC113" s="80">
        <v>8</v>
      </c>
      <c r="AD113" s="80">
        <v>8</v>
      </c>
      <c r="AE113" s="80">
        <v>8</v>
      </c>
      <c r="AF113" s="80">
        <v>8</v>
      </c>
      <c r="AG113" s="80"/>
      <c r="AH113" s="80">
        <v>8</v>
      </c>
      <c r="AI113" s="80">
        <v>8</v>
      </c>
      <c r="AJ113" s="80"/>
      <c r="AK113" s="378">
        <f t="shared" ref="AK113" si="95">((SUM(F113:AJ113))/8)-(SUMIF($F$6:$AJ$6,"C.Nhật",F113:AJ113)/8)</f>
        <v>21.5</v>
      </c>
      <c r="AL113" s="378">
        <f t="shared" ref="AL113" si="96">SUM(F114:AJ114)/8*1.5</f>
        <v>1.125</v>
      </c>
      <c r="AM113" s="380">
        <f t="shared" ref="AM113" si="97">SUMIF($F$6:$AJ$6,"C.Nhật",$F113:$AJ114)/8*2</f>
        <v>8</v>
      </c>
      <c r="AN113" s="382">
        <f t="shared" ref="AN113" si="98">SUM(AK113:AM114)</f>
        <v>30.625</v>
      </c>
      <c r="AO113" s="384">
        <v>0</v>
      </c>
      <c r="AP113" s="382"/>
      <c r="AQ113" s="382"/>
      <c r="AR113" s="382"/>
      <c r="AS113" s="372"/>
      <c r="AT113" s="314"/>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82"/>
      <c r="G114" s="82"/>
      <c r="H114" s="82">
        <v>4</v>
      </c>
      <c r="I114" s="82">
        <v>2</v>
      </c>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379"/>
      <c r="AL114" s="379"/>
      <c r="AM114" s="381"/>
      <c r="AN114" s="383"/>
      <c r="AO114" s="385"/>
      <c r="AP114" s="383"/>
      <c r="AQ114" s="383"/>
      <c r="AR114" s="383"/>
      <c r="AS114" s="373"/>
      <c r="AT114" s="314"/>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10</v>
      </c>
      <c r="B115" s="386" t="s">
        <v>105</v>
      </c>
      <c r="C115" s="374" t="str">
        <f>VLOOKUP(B115,DS,2,0)</f>
        <v>Lý La Quan</v>
      </c>
      <c r="D115" s="376" t="str">
        <f>VLOOKUP(B115,DS,3,0)</f>
        <v>Công nhân</v>
      </c>
      <c r="E115" s="79" t="s">
        <v>33</v>
      </c>
      <c r="F115" s="80">
        <v>8</v>
      </c>
      <c r="G115" s="80"/>
      <c r="H115" s="80">
        <v>8</v>
      </c>
      <c r="I115" s="80">
        <v>8</v>
      </c>
      <c r="J115" s="80">
        <v>8</v>
      </c>
      <c r="K115" s="80">
        <v>8</v>
      </c>
      <c r="L115" s="80">
        <v>4</v>
      </c>
      <c r="M115" s="80">
        <v>8</v>
      </c>
      <c r="N115" s="80">
        <v>8</v>
      </c>
      <c r="O115" s="80">
        <v>8</v>
      </c>
      <c r="P115" s="80">
        <v>8</v>
      </c>
      <c r="Q115" s="80">
        <v>8</v>
      </c>
      <c r="R115" s="80">
        <v>8</v>
      </c>
      <c r="S115" s="80"/>
      <c r="T115" s="80">
        <v>8</v>
      </c>
      <c r="U115" s="80">
        <v>8</v>
      </c>
      <c r="V115" s="80">
        <v>8</v>
      </c>
      <c r="W115" s="80">
        <v>8</v>
      </c>
      <c r="X115" s="80">
        <v>8</v>
      </c>
      <c r="Y115" s="80">
        <v>8</v>
      </c>
      <c r="Z115" s="80"/>
      <c r="AA115" s="80">
        <v>8</v>
      </c>
      <c r="AB115" s="80">
        <v>8</v>
      </c>
      <c r="AC115" s="80">
        <v>8</v>
      </c>
      <c r="AD115" s="80">
        <v>8</v>
      </c>
      <c r="AE115" s="80">
        <v>8</v>
      </c>
      <c r="AF115" s="80">
        <v>8</v>
      </c>
      <c r="AG115" s="80"/>
      <c r="AH115" s="80">
        <v>8</v>
      </c>
      <c r="AI115" s="80">
        <v>8</v>
      </c>
      <c r="AJ115" s="80"/>
      <c r="AK115" s="378">
        <f t="shared" ref="AK115" si="99">((SUM(F115:AJ115))/8)-(SUMIF($F$6:$AJ$6,"C.Nhật",F115:AJ115)/8)</f>
        <v>21.5</v>
      </c>
      <c r="AL115" s="378">
        <f t="shared" ref="AL115" si="100">SUM(F116:AJ116)/8*1.5</f>
        <v>1.125</v>
      </c>
      <c r="AM115" s="380">
        <f t="shared" ref="AM115" si="101">SUMIF($F$6:$AJ$6,"C.Nhật",$F115:$AJ116)/8*2</f>
        <v>8</v>
      </c>
      <c r="AN115" s="382">
        <f t="shared" ref="AN115" si="102">SUM(AK115:AM116)</f>
        <v>30.625</v>
      </c>
      <c r="AO115" s="384">
        <v>0</v>
      </c>
      <c r="AP115" s="382"/>
      <c r="AQ115" s="382"/>
      <c r="AR115" s="382"/>
      <c r="AS115" s="372"/>
      <c r="AT115" s="314"/>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82"/>
      <c r="G116" s="82"/>
      <c r="H116" s="82">
        <v>4</v>
      </c>
      <c r="I116" s="82">
        <v>2</v>
      </c>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379"/>
      <c r="AL116" s="379"/>
      <c r="AM116" s="381"/>
      <c r="AN116" s="383"/>
      <c r="AO116" s="385"/>
      <c r="AP116" s="383"/>
      <c r="AQ116" s="383"/>
      <c r="AR116" s="383"/>
      <c r="AS116" s="373"/>
      <c r="AT116" s="314"/>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A115+1</f>
        <v>11</v>
      </c>
      <c r="B117" s="386" t="s">
        <v>106</v>
      </c>
      <c r="C117" s="374" t="str">
        <f>VLOOKUP(B117,DS,2,0)</f>
        <v>Trà Thị Soi</v>
      </c>
      <c r="D117" s="376" t="str">
        <f>VLOOKUP(B117,DS,3,0)</f>
        <v>Công nhân</v>
      </c>
      <c r="E117" s="79" t="s">
        <v>33</v>
      </c>
      <c r="F117" s="80">
        <v>8</v>
      </c>
      <c r="G117" s="80"/>
      <c r="H117" s="80">
        <v>8</v>
      </c>
      <c r="I117" s="80">
        <v>8</v>
      </c>
      <c r="J117" s="80">
        <v>8</v>
      </c>
      <c r="K117" s="80">
        <v>8</v>
      </c>
      <c r="L117" s="80">
        <v>4</v>
      </c>
      <c r="M117" s="80">
        <v>8</v>
      </c>
      <c r="N117" s="80">
        <v>8</v>
      </c>
      <c r="O117" s="80">
        <v>8</v>
      </c>
      <c r="P117" s="80">
        <v>8</v>
      </c>
      <c r="Q117" s="80">
        <v>8</v>
      </c>
      <c r="R117" s="80">
        <v>8</v>
      </c>
      <c r="S117" s="80"/>
      <c r="T117" s="80">
        <v>8</v>
      </c>
      <c r="U117" s="80">
        <v>8</v>
      </c>
      <c r="V117" s="80">
        <v>8</v>
      </c>
      <c r="W117" s="80">
        <v>8</v>
      </c>
      <c r="X117" s="80">
        <v>8</v>
      </c>
      <c r="Y117" s="80">
        <v>8</v>
      </c>
      <c r="Z117" s="80"/>
      <c r="AA117" s="80">
        <v>8</v>
      </c>
      <c r="AB117" s="80">
        <v>8</v>
      </c>
      <c r="AC117" s="80">
        <v>8</v>
      </c>
      <c r="AD117" s="80">
        <v>8</v>
      </c>
      <c r="AE117" s="80">
        <v>8</v>
      </c>
      <c r="AF117" s="80">
        <v>8</v>
      </c>
      <c r="AG117" s="80"/>
      <c r="AH117" s="80">
        <v>8</v>
      </c>
      <c r="AI117" s="80">
        <v>8</v>
      </c>
      <c r="AJ117" s="80"/>
      <c r="AK117" s="378">
        <f t="shared" ref="AK117" si="103">((SUM(F117:AJ117))/8)-(SUMIF($F$6:$AJ$6,"C.Nhật",F117:AJ117)/8)</f>
        <v>21.5</v>
      </c>
      <c r="AL117" s="378">
        <f t="shared" ref="AL117" si="104">SUM(F118:AJ118)/8*1.5</f>
        <v>1.125</v>
      </c>
      <c r="AM117" s="380">
        <f t="shared" ref="AM117" si="105">SUMIF($F$6:$AJ$6,"C.Nhật",$F117:$AJ118)/8*2</f>
        <v>8</v>
      </c>
      <c r="AN117" s="382">
        <f t="shared" ref="AN117" si="106">SUM(AK117:AM118)</f>
        <v>30.625</v>
      </c>
      <c r="AO117" s="384">
        <v>0</v>
      </c>
      <c r="AP117" s="382"/>
      <c r="AQ117" s="382"/>
      <c r="AR117" s="382"/>
      <c r="AS117" s="372"/>
      <c r="AT117" s="314"/>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82"/>
      <c r="G118" s="82"/>
      <c r="H118" s="82">
        <v>4</v>
      </c>
      <c r="I118" s="82">
        <v>2</v>
      </c>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379"/>
      <c r="AL118" s="379"/>
      <c r="AM118" s="381"/>
      <c r="AN118" s="383"/>
      <c r="AO118" s="385"/>
      <c r="AP118" s="383"/>
      <c r="AQ118" s="383"/>
      <c r="AR118" s="383"/>
      <c r="AS118" s="373"/>
      <c r="AT118" s="314"/>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A117+1</f>
        <v>12</v>
      </c>
      <c r="B119" s="386" t="s">
        <v>107</v>
      </c>
      <c r="C119" s="374" t="str">
        <f>VLOOKUP(B119,DS,2,0)</f>
        <v>Nguyễn Thị Diễm Hương</v>
      </c>
      <c r="D119" s="376" t="str">
        <f>VLOOKUP(B119,DS,3,0)</f>
        <v>Công nhân</v>
      </c>
      <c r="E119" s="79" t="s">
        <v>33</v>
      </c>
      <c r="F119" s="80">
        <v>8</v>
      </c>
      <c r="G119" s="80"/>
      <c r="H119" s="80">
        <v>8</v>
      </c>
      <c r="I119" s="80">
        <v>8</v>
      </c>
      <c r="J119" s="80">
        <v>8</v>
      </c>
      <c r="K119" s="80">
        <v>8</v>
      </c>
      <c r="L119" s="80">
        <v>4</v>
      </c>
      <c r="M119" s="80">
        <v>8</v>
      </c>
      <c r="N119" s="80">
        <v>8</v>
      </c>
      <c r="O119" s="80">
        <v>8</v>
      </c>
      <c r="P119" s="80">
        <v>8</v>
      </c>
      <c r="Q119" s="80">
        <v>8</v>
      </c>
      <c r="R119" s="80">
        <v>8</v>
      </c>
      <c r="S119" s="80"/>
      <c r="T119" s="80">
        <v>8</v>
      </c>
      <c r="U119" s="80">
        <v>8</v>
      </c>
      <c r="V119" s="80">
        <v>8</v>
      </c>
      <c r="W119" s="80">
        <v>8</v>
      </c>
      <c r="X119" s="80">
        <v>8</v>
      </c>
      <c r="Y119" s="80">
        <v>8</v>
      </c>
      <c r="Z119" s="80"/>
      <c r="AA119" s="80">
        <v>8</v>
      </c>
      <c r="AB119" s="80">
        <v>8</v>
      </c>
      <c r="AC119" s="80">
        <v>8</v>
      </c>
      <c r="AD119" s="80">
        <v>8</v>
      </c>
      <c r="AE119" s="80">
        <v>8</v>
      </c>
      <c r="AF119" s="80">
        <v>8</v>
      </c>
      <c r="AG119" s="80"/>
      <c r="AH119" s="80">
        <v>8</v>
      </c>
      <c r="AI119" s="80">
        <v>8</v>
      </c>
      <c r="AJ119" s="80"/>
      <c r="AK119" s="378">
        <f t="shared" ref="AK119" si="107">((SUM(F119:AJ119))/8)-(SUMIF($F$6:$AJ$6,"C.Nhật",F119:AJ119)/8)</f>
        <v>21.5</v>
      </c>
      <c r="AL119" s="378">
        <f t="shared" ref="AL119" si="108">SUM(F120:AJ120)/8*1.5</f>
        <v>1.125</v>
      </c>
      <c r="AM119" s="380">
        <f t="shared" ref="AM119" si="109">SUMIF($F$6:$AJ$6,"C.Nhật",$F119:$AJ120)/8*2</f>
        <v>8</v>
      </c>
      <c r="AN119" s="382">
        <f t="shared" ref="AN119" si="110">SUM(AK119:AM120)</f>
        <v>30.625</v>
      </c>
      <c r="AO119" s="384">
        <v>0</v>
      </c>
      <c r="AP119" s="382"/>
      <c r="AQ119" s="382"/>
      <c r="AR119" s="382"/>
      <c r="AS119" s="372"/>
      <c r="AT119" s="314"/>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82"/>
      <c r="G120" s="82"/>
      <c r="H120" s="82">
        <v>4</v>
      </c>
      <c r="I120" s="82">
        <v>2</v>
      </c>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379"/>
      <c r="AL120" s="379"/>
      <c r="AM120" s="381"/>
      <c r="AN120" s="383"/>
      <c r="AO120" s="385"/>
      <c r="AP120" s="383"/>
      <c r="AQ120" s="383"/>
      <c r="AR120" s="383"/>
      <c r="AS120" s="373"/>
      <c r="AT120" s="314"/>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A119+1</f>
        <v>13</v>
      </c>
      <c r="B121" s="386" t="s">
        <v>108</v>
      </c>
      <c r="C121" s="374" t="str">
        <f>VLOOKUP(B121,DS,2,0)</f>
        <v>Sơn Thị Muỗi Tron</v>
      </c>
      <c r="D121" s="376" t="str">
        <f>VLOOKUP(B121,DS,3,0)</f>
        <v>Công nhân</v>
      </c>
      <c r="E121" s="79" t="s">
        <v>33</v>
      </c>
      <c r="F121" s="80">
        <v>8</v>
      </c>
      <c r="G121" s="80"/>
      <c r="H121" s="80">
        <v>8</v>
      </c>
      <c r="I121" s="80">
        <v>8</v>
      </c>
      <c r="J121" s="80">
        <v>8</v>
      </c>
      <c r="K121" s="80">
        <v>8</v>
      </c>
      <c r="L121" s="80">
        <v>4</v>
      </c>
      <c r="M121" s="80">
        <v>8</v>
      </c>
      <c r="N121" s="80">
        <v>8</v>
      </c>
      <c r="O121" s="80">
        <v>8</v>
      </c>
      <c r="P121" s="80">
        <v>8</v>
      </c>
      <c r="Q121" s="80">
        <v>8</v>
      </c>
      <c r="R121" s="80">
        <v>8</v>
      </c>
      <c r="S121" s="80"/>
      <c r="T121" s="80">
        <v>8</v>
      </c>
      <c r="U121" s="80">
        <v>8</v>
      </c>
      <c r="V121" s="80">
        <v>8</v>
      </c>
      <c r="W121" s="80">
        <v>8</v>
      </c>
      <c r="X121" s="80">
        <v>8</v>
      </c>
      <c r="Y121" s="80">
        <v>8</v>
      </c>
      <c r="Z121" s="80"/>
      <c r="AA121" s="80">
        <v>8</v>
      </c>
      <c r="AB121" s="80">
        <v>8</v>
      </c>
      <c r="AC121" s="80">
        <v>8</v>
      </c>
      <c r="AD121" s="80">
        <v>8</v>
      </c>
      <c r="AE121" s="80">
        <v>8</v>
      </c>
      <c r="AF121" s="80">
        <v>8</v>
      </c>
      <c r="AG121" s="80"/>
      <c r="AH121" s="80">
        <v>8</v>
      </c>
      <c r="AI121" s="80">
        <v>8</v>
      </c>
      <c r="AJ121" s="80"/>
      <c r="AK121" s="378">
        <f t="shared" ref="AK121" si="111">((SUM(F121:AJ121))/8)-(SUMIF($F$6:$AJ$6,"C.Nhật",F121:AJ121)/8)</f>
        <v>21.5</v>
      </c>
      <c r="AL121" s="378">
        <f t="shared" ref="AL121" si="112">SUM(F122:AJ122)/8*1.5</f>
        <v>1.125</v>
      </c>
      <c r="AM121" s="380">
        <f t="shared" ref="AM121" si="113">SUMIF($F$6:$AJ$6,"C.Nhật",$F121:$AJ122)/8*2</f>
        <v>8</v>
      </c>
      <c r="AN121" s="382">
        <f t="shared" ref="AN121" si="114">SUM(AK121:AM122)</f>
        <v>30.625</v>
      </c>
      <c r="AO121" s="384">
        <v>0</v>
      </c>
      <c r="AP121" s="382"/>
      <c r="AQ121" s="382"/>
      <c r="AR121" s="382"/>
      <c r="AS121" s="372"/>
      <c r="AT121" s="314"/>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82"/>
      <c r="G122" s="82"/>
      <c r="H122" s="82">
        <v>4</v>
      </c>
      <c r="I122" s="82">
        <v>2</v>
      </c>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379"/>
      <c r="AL122" s="379"/>
      <c r="AM122" s="381"/>
      <c r="AN122" s="383"/>
      <c r="AO122" s="385"/>
      <c r="AP122" s="383"/>
      <c r="AQ122" s="383"/>
      <c r="AR122" s="383"/>
      <c r="AS122" s="373"/>
      <c r="AT122" s="314"/>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A121+1</f>
        <v>14</v>
      </c>
      <c r="B123" s="386" t="s">
        <v>109</v>
      </c>
      <c r="C123" s="374" t="str">
        <f>VLOOKUP(B123,DS,2,0)</f>
        <v>Sơn Thị Thương</v>
      </c>
      <c r="D123" s="376" t="str">
        <f>VLOOKUP(B123,DS,3,0)</f>
        <v>Công nhân</v>
      </c>
      <c r="E123" s="79" t="s">
        <v>33</v>
      </c>
      <c r="F123" s="80">
        <v>8</v>
      </c>
      <c r="G123" s="80"/>
      <c r="H123" s="80">
        <v>8</v>
      </c>
      <c r="I123" s="80">
        <v>8</v>
      </c>
      <c r="J123" s="80">
        <v>8</v>
      </c>
      <c r="K123" s="80">
        <v>8</v>
      </c>
      <c r="L123" s="80">
        <v>4</v>
      </c>
      <c r="M123" s="80">
        <v>8</v>
      </c>
      <c r="N123" s="80">
        <v>8</v>
      </c>
      <c r="O123" s="80">
        <v>8</v>
      </c>
      <c r="P123" s="80">
        <v>8</v>
      </c>
      <c r="Q123" s="80">
        <v>8</v>
      </c>
      <c r="R123" s="80">
        <v>8</v>
      </c>
      <c r="S123" s="80"/>
      <c r="T123" s="80">
        <v>8</v>
      </c>
      <c r="U123" s="80">
        <v>8</v>
      </c>
      <c r="V123" s="80">
        <v>8</v>
      </c>
      <c r="W123" s="80">
        <v>8</v>
      </c>
      <c r="X123" s="80">
        <v>8</v>
      </c>
      <c r="Y123" s="80">
        <v>8</v>
      </c>
      <c r="Z123" s="80"/>
      <c r="AA123" s="80">
        <v>8</v>
      </c>
      <c r="AB123" s="80">
        <v>8</v>
      </c>
      <c r="AC123" s="80">
        <v>8</v>
      </c>
      <c r="AD123" s="80">
        <v>8</v>
      </c>
      <c r="AE123" s="80">
        <v>8</v>
      </c>
      <c r="AF123" s="80">
        <v>8</v>
      </c>
      <c r="AG123" s="80"/>
      <c r="AH123" s="80">
        <v>8</v>
      </c>
      <c r="AI123" s="80">
        <v>8</v>
      </c>
      <c r="AJ123" s="80"/>
      <c r="AK123" s="378">
        <f t="shared" ref="AK123" si="115">((SUM(F123:AJ123))/8)-(SUMIF($F$6:$AJ$6,"C.Nhật",F123:AJ123)/8)</f>
        <v>21.5</v>
      </c>
      <c r="AL123" s="378">
        <f t="shared" ref="AL123" si="116">SUM(F124:AJ124)/8*1.5</f>
        <v>1.125</v>
      </c>
      <c r="AM123" s="380">
        <f t="shared" ref="AM123" si="117">SUMIF($F$6:$AJ$6,"C.Nhật",$F123:$AJ124)/8*2</f>
        <v>8</v>
      </c>
      <c r="AN123" s="382">
        <f t="shared" ref="AN123" si="118">SUM(AK123:AM124)</f>
        <v>30.625</v>
      </c>
      <c r="AO123" s="384">
        <v>0</v>
      </c>
      <c r="AP123" s="382"/>
      <c r="AQ123" s="382"/>
      <c r="AR123" s="382"/>
      <c r="AS123" s="372"/>
      <c r="AT123" s="314"/>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82"/>
      <c r="G124" s="82"/>
      <c r="H124" s="82">
        <v>4</v>
      </c>
      <c r="I124" s="82">
        <v>2</v>
      </c>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379"/>
      <c r="AL124" s="379"/>
      <c r="AM124" s="381"/>
      <c r="AN124" s="383"/>
      <c r="AO124" s="385"/>
      <c r="AP124" s="383"/>
      <c r="AQ124" s="383"/>
      <c r="AR124" s="383"/>
      <c r="AS124" s="373"/>
      <c r="AT124" s="314"/>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A123+1</f>
        <v>15</v>
      </c>
      <c r="B125" s="386" t="s">
        <v>110</v>
      </c>
      <c r="C125" s="374" t="str">
        <f>VLOOKUP(B125,DS,2,0)</f>
        <v>Thạch Thị Som Ươne</v>
      </c>
      <c r="D125" s="376" t="str">
        <f>VLOOKUP(B125,DS,3,0)</f>
        <v>Công nhân</v>
      </c>
      <c r="E125" s="79" t="s">
        <v>33</v>
      </c>
      <c r="F125" s="80">
        <v>8</v>
      </c>
      <c r="G125" s="80"/>
      <c r="H125" s="80">
        <v>8</v>
      </c>
      <c r="I125" s="80">
        <v>8</v>
      </c>
      <c r="J125" s="80">
        <v>8</v>
      </c>
      <c r="K125" s="80">
        <v>8</v>
      </c>
      <c r="L125" s="80">
        <v>4</v>
      </c>
      <c r="M125" s="80">
        <v>8</v>
      </c>
      <c r="N125" s="80">
        <v>8</v>
      </c>
      <c r="O125" s="80">
        <v>8</v>
      </c>
      <c r="P125" s="80">
        <v>8</v>
      </c>
      <c r="Q125" s="80">
        <v>8</v>
      </c>
      <c r="R125" s="80">
        <v>8</v>
      </c>
      <c r="S125" s="80"/>
      <c r="T125" s="80">
        <v>8</v>
      </c>
      <c r="U125" s="80">
        <v>8</v>
      </c>
      <c r="V125" s="80">
        <v>8</v>
      </c>
      <c r="W125" s="80">
        <v>8</v>
      </c>
      <c r="X125" s="80">
        <v>8</v>
      </c>
      <c r="Y125" s="80">
        <v>8</v>
      </c>
      <c r="Z125" s="80"/>
      <c r="AA125" s="80">
        <v>8</v>
      </c>
      <c r="AB125" s="80">
        <v>8</v>
      </c>
      <c r="AC125" s="80">
        <v>8</v>
      </c>
      <c r="AD125" s="80">
        <v>8</v>
      </c>
      <c r="AE125" s="80">
        <v>8</v>
      </c>
      <c r="AF125" s="80">
        <v>8</v>
      </c>
      <c r="AG125" s="80"/>
      <c r="AH125" s="80">
        <v>8</v>
      </c>
      <c r="AI125" s="80">
        <v>8</v>
      </c>
      <c r="AJ125" s="80"/>
      <c r="AK125" s="378">
        <f t="shared" ref="AK125" si="119">((SUM(F125:AJ125))/8)-(SUMIF($F$6:$AJ$6,"C.Nhật",F125:AJ125)/8)</f>
        <v>21.5</v>
      </c>
      <c r="AL125" s="378">
        <f t="shared" ref="AL125" si="120">SUM(F126:AJ126)/8*1.5</f>
        <v>1.125</v>
      </c>
      <c r="AM125" s="380">
        <f t="shared" ref="AM125" si="121">SUMIF($F$6:$AJ$6,"C.Nhật",$F125:$AJ126)/8*2</f>
        <v>8</v>
      </c>
      <c r="AN125" s="382">
        <f t="shared" ref="AN125" si="122">SUM(AK125:AM126)</f>
        <v>30.625</v>
      </c>
      <c r="AO125" s="384">
        <v>0</v>
      </c>
      <c r="AP125" s="382"/>
      <c r="AQ125" s="382"/>
      <c r="AR125" s="382"/>
      <c r="AS125" s="372"/>
      <c r="AT125" s="314"/>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82"/>
      <c r="G126" s="82"/>
      <c r="H126" s="82">
        <v>4</v>
      </c>
      <c r="I126" s="82">
        <v>2</v>
      </c>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379"/>
      <c r="AL126" s="379"/>
      <c r="AM126" s="381"/>
      <c r="AN126" s="383"/>
      <c r="AO126" s="385"/>
      <c r="AP126" s="383"/>
      <c r="AQ126" s="383"/>
      <c r="AR126" s="383"/>
      <c r="AS126" s="373"/>
      <c r="AT126" s="314"/>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A125+1</f>
        <v>16</v>
      </c>
      <c r="B127" s="386" t="s">
        <v>111</v>
      </c>
      <c r="C127" s="374" t="str">
        <f>VLOOKUP(B127,DS,2,0)</f>
        <v>Huỳnh Thị Như</v>
      </c>
      <c r="D127" s="376" t="str">
        <f>VLOOKUP(B127,DS,3,0)</f>
        <v>Công nhân</v>
      </c>
      <c r="E127" s="79" t="s">
        <v>33</v>
      </c>
      <c r="F127" s="80">
        <v>8</v>
      </c>
      <c r="G127" s="80"/>
      <c r="H127" s="80">
        <v>8</v>
      </c>
      <c r="I127" s="80">
        <v>8</v>
      </c>
      <c r="J127" s="80">
        <v>8</v>
      </c>
      <c r="K127" s="80">
        <v>8</v>
      </c>
      <c r="L127" s="80">
        <v>4</v>
      </c>
      <c r="M127" s="80">
        <v>8</v>
      </c>
      <c r="N127" s="80">
        <v>8</v>
      </c>
      <c r="O127" s="80">
        <v>8</v>
      </c>
      <c r="P127" s="80">
        <v>8</v>
      </c>
      <c r="Q127" s="80">
        <v>8</v>
      </c>
      <c r="R127" s="80">
        <v>8</v>
      </c>
      <c r="S127" s="80"/>
      <c r="T127" s="80">
        <v>8</v>
      </c>
      <c r="U127" s="80">
        <v>8</v>
      </c>
      <c r="V127" s="80">
        <v>8</v>
      </c>
      <c r="W127" s="80">
        <v>8</v>
      </c>
      <c r="X127" s="80">
        <v>8</v>
      </c>
      <c r="Y127" s="80">
        <v>8</v>
      </c>
      <c r="Z127" s="80"/>
      <c r="AA127" s="80">
        <v>8</v>
      </c>
      <c r="AB127" s="80">
        <v>8</v>
      </c>
      <c r="AC127" s="80">
        <v>8</v>
      </c>
      <c r="AD127" s="80">
        <v>8</v>
      </c>
      <c r="AE127" s="80">
        <v>8</v>
      </c>
      <c r="AF127" s="80">
        <v>8</v>
      </c>
      <c r="AG127" s="80"/>
      <c r="AH127" s="80">
        <v>8</v>
      </c>
      <c r="AI127" s="80">
        <v>8</v>
      </c>
      <c r="AJ127" s="80"/>
      <c r="AK127" s="378">
        <f t="shared" ref="AK127" si="123">((SUM(F127:AJ127))/8)-(SUMIF($F$6:$AJ$6,"C.Nhật",F127:AJ127)/8)</f>
        <v>21.5</v>
      </c>
      <c r="AL127" s="378">
        <f t="shared" ref="AL127" si="124">SUM(F128:AJ128)/8*1.5</f>
        <v>1.125</v>
      </c>
      <c r="AM127" s="380">
        <f t="shared" ref="AM127" si="125">SUMIF($F$6:$AJ$6,"C.Nhật",$F127:$AJ128)/8*2</f>
        <v>8</v>
      </c>
      <c r="AN127" s="382">
        <f t="shared" ref="AN127" si="126">SUM(AK127:AM128)</f>
        <v>30.625</v>
      </c>
      <c r="AO127" s="384">
        <v>0</v>
      </c>
      <c r="AP127" s="382"/>
      <c r="AQ127" s="382"/>
      <c r="AR127" s="382"/>
      <c r="AS127" s="372"/>
      <c r="AT127" s="314"/>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82"/>
      <c r="G128" s="82"/>
      <c r="H128" s="82">
        <v>4</v>
      </c>
      <c r="I128" s="82">
        <v>2</v>
      </c>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379"/>
      <c r="AL128" s="379"/>
      <c r="AM128" s="381"/>
      <c r="AN128" s="383"/>
      <c r="AO128" s="385"/>
      <c r="AP128" s="383"/>
      <c r="AQ128" s="383"/>
      <c r="AR128" s="383"/>
      <c r="AS128" s="373"/>
      <c r="AT128" s="314"/>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A127+1</f>
        <v>17</v>
      </c>
      <c r="B129" s="386" t="s">
        <v>112</v>
      </c>
      <c r="C129" s="374" t="str">
        <f>VLOOKUP(B129,DS,2,0)</f>
        <v>Sơn Thị Chành Ny</v>
      </c>
      <c r="D129" s="376" t="str">
        <f>VLOOKUP(B129,DS,3,0)</f>
        <v>Công nhân</v>
      </c>
      <c r="E129" s="79" t="s">
        <v>33</v>
      </c>
      <c r="F129" s="80">
        <v>8</v>
      </c>
      <c r="G129" s="80"/>
      <c r="H129" s="80">
        <v>8</v>
      </c>
      <c r="I129" s="80">
        <v>8</v>
      </c>
      <c r="J129" s="80">
        <v>8</v>
      </c>
      <c r="K129" s="80">
        <v>8</v>
      </c>
      <c r="L129" s="80">
        <v>4</v>
      </c>
      <c r="M129" s="80">
        <v>8</v>
      </c>
      <c r="N129" s="80">
        <v>8</v>
      </c>
      <c r="O129" s="80">
        <v>8</v>
      </c>
      <c r="P129" s="80">
        <v>8</v>
      </c>
      <c r="Q129" s="80">
        <v>8</v>
      </c>
      <c r="R129" s="80">
        <v>8</v>
      </c>
      <c r="S129" s="80"/>
      <c r="T129" s="80">
        <v>8</v>
      </c>
      <c r="U129" s="80">
        <v>8</v>
      </c>
      <c r="V129" s="80">
        <v>8</v>
      </c>
      <c r="W129" s="80">
        <v>8</v>
      </c>
      <c r="X129" s="80">
        <v>8</v>
      </c>
      <c r="Y129" s="80">
        <v>8</v>
      </c>
      <c r="Z129" s="80"/>
      <c r="AA129" s="80">
        <v>8</v>
      </c>
      <c r="AB129" s="80">
        <v>8</v>
      </c>
      <c r="AC129" s="80">
        <v>8</v>
      </c>
      <c r="AD129" s="80">
        <v>8</v>
      </c>
      <c r="AE129" s="80">
        <v>8</v>
      </c>
      <c r="AF129" s="80">
        <v>8</v>
      </c>
      <c r="AG129" s="80"/>
      <c r="AH129" s="80">
        <v>8</v>
      </c>
      <c r="AI129" s="80">
        <v>8</v>
      </c>
      <c r="AJ129" s="80"/>
      <c r="AK129" s="378">
        <f t="shared" ref="AK129" si="127">((SUM(F129:AJ129))/8)-(SUMIF($F$6:$AJ$6,"C.Nhật",F129:AJ129)/8)</f>
        <v>21.5</v>
      </c>
      <c r="AL129" s="378">
        <f t="shared" ref="AL129" si="128">SUM(F130:AJ130)/8*1.5</f>
        <v>1.03125</v>
      </c>
      <c r="AM129" s="380">
        <f t="shared" ref="AM129" si="129">SUMIF($F$6:$AJ$6,"C.Nhật",$F129:$AJ130)/8*2</f>
        <v>8</v>
      </c>
      <c r="AN129" s="382">
        <f t="shared" ref="AN129" si="130">SUM(AK129:AM130)</f>
        <v>30.53125</v>
      </c>
      <c r="AO129" s="384">
        <v>0</v>
      </c>
      <c r="AP129" s="382"/>
      <c r="AQ129" s="382"/>
      <c r="AR129" s="382"/>
      <c r="AS129" s="372"/>
      <c r="AT129" s="314"/>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82"/>
      <c r="G130" s="82"/>
      <c r="H130" s="82">
        <v>4</v>
      </c>
      <c r="I130" s="82">
        <v>1.5</v>
      </c>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379"/>
      <c r="AL130" s="379"/>
      <c r="AM130" s="381"/>
      <c r="AN130" s="383"/>
      <c r="AO130" s="385"/>
      <c r="AP130" s="383"/>
      <c r="AQ130" s="383"/>
      <c r="AR130" s="383"/>
      <c r="AS130" s="373"/>
      <c r="AT130" s="314"/>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A129+1</f>
        <v>18</v>
      </c>
      <c r="B131" s="386" t="s">
        <v>113</v>
      </c>
      <c r="C131" s="374" t="str">
        <f>VLOOKUP(B131,DS,2,0)</f>
        <v>Sơn Thị Chành Đa</v>
      </c>
      <c r="D131" s="376" t="str">
        <f>VLOOKUP(B131,DS,3,0)</f>
        <v>Công nhân</v>
      </c>
      <c r="E131" s="79" t="s">
        <v>33</v>
      </c>
      <c r="F131" s="80">
        <v>8</v>
      </c>
      <c r="G131" s="80"/>
      <c r="H131" s="80">
        <v>8</v>
      </c>
      <c r="I131" s="80">
        <v>8</v>
      </c>
      <c r="J131" s="80">
        <v>8</v>
      </c>
      <c r="K131" s="80">
        <v>8</v>
      </c>
      <c r="L131" s="80">
        <v>4</v>
      </c>
      <c r="M131" s="80">
        <v>8</v>
      </c>
      <c r="N131" s="80">
        <v>8</v>
      </c>
      <c r="O131" s="80">
        <v>8</v>
      </c>
      <c r="P131" s="80">
        <v>8</v>
      </c>
      <c r="Q131" s="80">
        <v>8</v>
      </c>
      <c r="R131" s="80">
        <v>8</v>
      </c>
      <c r="S131" s="80"/>
      <c r="T131" s="80">
        <v>8</v>
      </c>
      <c r="U131" s="80">
        <v>8</v>
      </c>
      <c r="V131" s="80">
        <v>8</v>
      </c>
      <c r="W131" s="80">
        <v>8</v>
      </c>
      <c r="X131" s="80">
        <v>8</v>
      </c>
      <c r="Y131" s="80">
        <v>8</v>
      </c>
      <c r="Z131" s="80"/>
      <c r="AA131" s="80">
        <v>8</v>
      </c>
      <c r="AB131" s="80">
        <v>8</v>
      </c>
      <c r="AC131" s="80">
        <v>8</v>
      </c>
      <c r="AD131" s="80">
        <v>8</v>
      </c>
      <c r="AE131" s="80">
        <v>8</v>
      </c>
      <c r="AF131" s="80">
        <v>8</v>
      </c>
      <c r="AG131" s="80"/>
      <c r="AH131" s="80">
        <v>8</v>
      </c>
      <c r="AI131" s="80">
        <v>8</v>
      </c>
      <c r="AJ131" s="80"/>
      <c r="AK131" s="378">
        <f t="shared" ref="AK131" si="131">((SUM(F131:AJ131))/8)-(SUMIF($F$6:$AJ$6,"C.Nhật",F131:AJ131)/8)</f>
        <v>21.5</v>
      </c>
      <c r="AL131" s="378">
        <f t="shared" ref="AL131" si="132">SUM(F132:AJ132)/8*1.5</f>
        <v>1.125</v>
      </c>
      <c r="AM131" s="380">
        <f t="shared" ref="AM131" si="133">SUMIF($F$6:$AJ$6,"C.Nhật",$F131:$AJ132)/8*2</f>
        <v>8</v>
      </c>
      <c r="AN131" s="382">
        <f t="shared" ref="AN131" si="134">SUM(AK131:AM132)</f>
        <v>30.625</v>
      </c>
      <c r="AO131" s="384">
        <v>0</v>
      </c>
      <c r="AP131" s="382"/>
      <c r="AQ131" s="382"/>
      <c r="AR131" s="382"/>
      <c r="AS131" s="372"/>
      <c r="AT131" s="314"/>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82"/>
      <c r="G132" s="82"/>
      <c r="H132" s="82">
        <v>4</v>
      </c>
      <c r="I132" s="82">
        <v>2</v>
      </c>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379"/>
      <c r="AL132" s="379"/>
      <c r="AM132" s="381"/>
      <c r="AN132" s="383"/>
      <c r="AO132" s="385"/>
      <c r="AP132" s="383"/>
      <c r="AQ132" s="383"/>
      <c r="AR132" s="383"/>
      <c r="AS132" s="373"/>
      <c r="AT132" s="314"/>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A131+1</f>
        <v>19</v>
      </c>
      <c r="B133" s="386" t="s">
        <v>114</v>
      </c>
      <c r="C133" s="374" t="str">
        <f>VLOOKUP(B133,DS,2,0)</f>
        <v>Trần Thị Bích Phượng</v>
      </c>
      <c r="D133" s="376" t="str">
        <f>VLOOKUP(B133,DS,3,0)</f>
        <v>Công nhân</v>
      </c>
      <c r="E133" s="79" t="s">
        <v>33</v>
      </c>
      <c r="F133" s="80">
        <v>8</v>
      </c>
      <c r="G133" s="80"/>
      <c r="H133" s="80">
        <v>8</v>
      </c>
      <c r="I133" s="80">
        <v>8</v>
      </c>
      <c r="J133" s="80">
        <v>8</v>
      </c>
      <c r="K133" s="80">
        <v>8</v>
      </c>
      <c r="L133" s="80">
        <v>4</v>
      </c>
      <c r="M133" s="80">
        <v>8</v>
      </c>
      <c r="N133" s="80">
        <v>8</v>
      </c>
      <c r="O133" s="80">
        <v>8</v>
      </c>
      <c r="P133" s="80">
        <v>8</v>
      </c>
      <c r="Q133" s="80">
        <v>8</v>
      </c>
      <c r="R133" s="80">
        <v>8</v>
      </c>
      <c r="S133" s="80"/>
      <c r="T133" s="80">
        <v>8</v>
      </c>
      <c r="U133" s="80">
        <v>8</v>
      </c>
      <c r="V133" s="80">
        <v>8</v>
      </c>
      <c r="W133" s="80">
        <v>8</v>
      </c>
      <c r="X133" s="80">
        <v>8</v>
      </c>
      <c r="Y133" s="80">
        <v>8</v>
      </c>
      <c r="Z133" s="80"/>
      <c r="AA133" s="80">
        <v>8</v>
      </c>
      <c r="AB133" s="80">
        <v>8</v>
      </c>
      <c r="AC133" s="80">
        <v>8</v>
      </c>
      <c r="AD133" s="80">
        <v>8</v>
      </c>
      <c r="AE133" s="80">
        <v>8</v>
      </c>
      <c r="AF133" s="80">
        <v>8</v>
      </c>
      <c r="AG133" s="80"/>
      <c r="AH133" s="80">
        <v>8</v>
      </c>
      <c r="AI133" s="80">
        <v>8</v>
      </c>
      <c r="AJ133" s="80"/>
      <c r="AK133" s="378">
        <f t="shared" ref="AK133" si="135">((SUM(F133:AJ133))/8)-(SUMIF($F$6:$AJ$6,"C.Nhật",F133:AJ133)/8)</f>
        <v>21.5</v>
      </c>
      <c r="AL133" s="378">
        <f t="shared" ref="AL133" si="136">SUM(F134:AJ134)/8*1.5</f>
        <v>0.75</v>
      </c>
      <c r="AM133" s="380">
        <f t="shared" ref="AM133" si="137">SUMIF($F$6:$AJ$6,"C.Nhật",$F133:$AJ134)/8*2</f>
        <v>8</v>
      </c>
      <c r="AN133" s="382">
        <f t="shared" ref="AN133" si="138">SUM(AK133:AM134)</f>
        <v>30.25</v>
      </c>
      <c r="AO133" s="384">
        <v>0</v>
      </c>
      <c r="AP133" s="382"/>
      <c r="AQ133" s="382"/>
      <c r="AR133" s="382"/>
      <c r="AS133" s="372"/>
      <c r="AT133" s="314"/>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82"/>
      <c r="G134" s="82"/>
      <c r="H134" s="82">
        <v>4</v>
      </c>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379"/>
      <c r="AL134" s="379"/>
      <c r="AM134" s="381"/>
      <c r="AN134" s="383"/>
      <c r="AO134" s="385"/>
      <c r="AP134" s="383"/>
      <c r="AQ134" s="383"/>
      <c r="AR134" s="383"/>
      <c r="AS134" s="373"/>
      <c r="AT134" s="314"/>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A133+1</f>
        <v>20</v>
      </c>
      <c r="B135" s="386" t="s">
        <v>115</v>
      </c>
      <c r="C135" s="374" t="str">
        <f>VLOOKUP(B135,DS,2,0)</f>
        <v>Sơn Thị Trường Sa</v>
      </c>
      <c r="D135" s="376" t="str">
        <f>VLOOKUP(B135,DS,3,0)</f>
        <v>Công nhân</v>
      </c>
      <c r="E135" s="79" t="s">
        <v>33</v>
      </c>
      <c r="F135" s="80">
        <v>8</v>
      </c>
      <c r="G135" s="80"/>
      <c r="H135" s="80">
        <v>8</v>
      </c>
      <c r="I135" s="80">
        <v>8</v>
      </c>
      <c r="J135" s="80">
        <v>8</v>
      </c>
      <c r="K135" s="80">
        <v>8</v>
      </c>
      <c r="L135" s="80">
        <v>4</v>
      </c>
      <c r="M135" s="80">
        <v>8</v>
      </c>
      <c r="N135" s="80">
        <v>8</v>
      </c>
      <c r="O135" s="80">
        <v>8</v>
      </c>
      <c r="P135" s="80">
        <v>8</v>
      </c>
      <c r="Q135" s="80">
        <v>8</v>
      </c>
      <c r="R135" s="80">
        <v>8</v>
      </c>
      <c r="S135" s="80"/>
      <c r="T135" s="80">
        <v>8</v>
      </c>
      <c r="U135" s="80">
        <v>8</v>
      </c>
      <c r="V135" s="80">
        <v>8</v>
      </c>
      <c r="W135" s="80">
        <v>8</v>
      </c>
      <c r="X135" s="80">
        <v>8</v>
      </c>
      <c r="Y135" s="80">
        <v>8</v>
      </c>
      <c r="Z135" s="80"/>
      <c r="AA135" s="80">
        <v>8</v>
      </c>
      <c r="AB135" s="80">
        <v>8</v>
      </c>
      <c r="AC135" s="80">
        <v>8</v>
      </c>
      <c r="AD135" s="80">
        <v>8</v>
      </c>
      <c r="AE135" s="80">
        <v>8</v>
      </c>
      <c r="AF135" s="80">
        <v>8</v>
      </c>
      <c r="AG135" s="80"/>
      <c r="AH135" s="80">
        <v>8</v>
      </c>
      <c r="AI135" s="80">
        <v>8</v>
      </c>
      <c r="AJ135" s="80"/>
      <c r="AK135" s="378">
        <f t="shared" ref="AK135" si="139">((SUM(F135:AJ135))/8)-(SUMIF($F$6:$AJ$6,"C.Nhật",F135:AJ135)/8)</f>
        <v>21.5</v>
      </c>
      <c r="AL135" s="378">
        <f t="shared" ref="AL135" si="140">SUM(F136:AJ136)/8*1.5</f>
        <v>1.125</v>
      </c>
      <c r="AM135" s="380">
        <f t="shared" ref="AM135" si="141">SUMIF($F$6:$AJ$6,"C.Nhật",$F135:$AJ136)/8*2</f>
        <v>8</v>
      </c>
      <c r="AN135" s="382">
        <f t="shared" ref="AN135" si="142">SUM(AK135:AM136)</f>
        <v>30.625</v>
      </c>
      <c r="AO135" s="384">
        <v>0</v>
      </c>
      <c r="AP135" s="382"/>
      <c r="AQ135" s="382"/>
      <c r="AR135" s="382"/>
      <c r="AS135" s="372"/>
      <c r="AT135" s="314"/>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82"/>
      <c r="G136" s="82"/>
      <c r="H136" s="82">
        <v>4</v>
      </c>
      <c r="I136" s="82">
        <v>2</v>
      </c>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379"/>
      <c r="AL136" s="379"/>
      <c r="AM136" s="381"/>
      <c r="AN136" s="383"/>
      <c r="AO136" s="385"/>
      <c r="AP136" s="383"/>
      <c r="AQ136" s="383"/>
      <c r="AR136" s="383"/>
      <c r="AS136" s="373"/>
      <c r="AT136" s="314"/>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A135+1</f>
        <v>21</v>
      </c>
      <c r="B137" s="386" t="s">
        <v>116</v>
      </c>
      <c r="C137" s="374" t="str">
        <f>VLOOKUP(B137,DS,2,0)</f>
        <v>Lâm Thị Sà Mít</v>
      </c>
      <c r="D137" s="376" t="str">
        <f>VLOOKUP(B137,DS,3,0)</f>
        <v>Công nhân</v>
      </c>
      <c r="E137" s="79" t="s">
        <v>33</v>
      </c>
      <c r="F137" s="80">
        <v>8</v>
      </c>
      <c r="G137" s="80"/>
      <c r="H137" s="80">
        <v>8</v>
      </c>
      <c r="I137" s="80">
        <v>8</v>
      </c>
      <c r="J137" s="80">
        <v>8</v>
      </c>
      <c r="K137" s="80">
        <v>8</v>
      </c>
      <c r="L137" s="80">
        <v>4</v>
      </c>
      <c r="M137" s="80">
        <v>8</v>
      </c>
      <c r="N137" s="80">
        <v>8</v>
      </c>
      <c r="O137" s="80">
        <v>8</v>
      </c>
      <c r="P137" s="80">
        <v>8</v>
      </c>
      <c r="Q137" s="80">
        <v>8</v>
      </c>
      <c r="R137" s="80">
        <v>8</v>
      </c>
      <c r="S137" s="80"/>
      <c r="T137" s="80">
        <v>8</v>
      </c>
      <c r="U137" s="80">
        <v>8</v>
      </c>
      <c r="V137" s="80">
        <v>8</v>
      </c>
      <c r="W137" s="80">
        <v>8</v>
      </c>
      <c r="X137" s="80">
        <v>8</v>
      </c>
      <c r="Y137" s="80">
        <v>8</v>
      </c>
      <c r="Z137" s="80"/>
      <c r="AA137" s="80">
        <v>8</v>
      </c>
      <c r="AB137" s="80">
        <v>8</v>
      </c>
      <c r="AC137" s="80">
        <v>8</v>
      </c>
      <c r="AD137" s="80">
        <v>8</v>
      </c>
      <c r="AE137" s="80">
        <v>8</v>
      </c>
      <c r="AF137" s="80">
        <v>8</v>
      </c>
      <c r="AG137" s="80"/>
      <c r="AH137" s="80">
        <v>8</v>
      </c>
      <c r="AI137" s="80">
        <v>8</v>
      </c>
      <c r="AJ137" s="80"/>
      <c r="AK137" s="378">
        <f t="shared" ref="AK137" si="143">((SUM(F137:AJ137))/8)-(SUMIF($F$6:$AJ$6,"C.Nhật",F137:AJ137)/8)</f>
        <v>21.5</v>
      </c>
      <c r="AL137" s="378">
        <f t="shared" ref="AL137" si="144">SUM(F138:AJ138)/8*1.5</f>
        <v>0.75</v>
      </c>
      <c r="AM137" s="380">
        <f t="shared" ref="AM137" si="145">SUMIF($F$6:$AJ$6,"C.Nhật",$F137:$AJ138)/8*2</f>
        <v>8</v>
      </c>
      <c r="AN137" s="382">
        <f t="shared" ref="AN137" si="146">SUM(AK137:AM138)</f>
        <v>30.25</v>
      </c>
      <c r="AO137" s="384">
        <v>0</v>
      </c>
      <c r="AP137" s="382"/>
      <c r="AQ137" s="382"/>
      <c r="AR137" s="382"/>
      <c r="AS137" s="372"/>
      <c r="AT137" s="314"/>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82"/>
      <c r="G138" s="82"/>
      <c r="H138" s="82">
        <v>4</v>
      </c>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379"/>
      <c r="AL138" s="379"/>
      <c r="AM138" s="381"/>
      <c r="AN138" s="383"/>
      <c r="AO138" s="385"/>
      <c r="AP138" s="383"/>
      <c r="AQ138" s="383"/>
      <c r="AR138" s="383"/>
      <c r="AS138" s="373"/>
      <c r="AT138" s="314"/>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A137+1</f>
        <v>22</v>
      </c>
      <c r="B139" s="386" t="s">
        <v>117</v>
      </c>
      <c r="C139" s="374" t="str">
        <f>VLOOKUP(B139,DS,2,0)</f>
        <v>Trần Thị Toan</v>
      </c>
      <c r="D139" s="376" t="str">
        <f>VLOOKUP(B139,DS,3,0)</f>
        <v>Công nhân</v>
      </c>
      <c r="E139" s="79" t="s">
        <v>33</v>
      </c>
      <c r="F139" s="80">
        <v>8</v>
      </c>
      <c r="G139" s="80"/>
      <c r="H139" s="80">
        <v>8</v>
      </c>
      <c r="I139" s="80">
        <v>8</v>
      </c>
      <c r="J139" s="80">
        <v>8</v>
      </c>
      <c r="K139" s="80">
        <v>8</v>
      </c>
      <c r="L139" s="80">
        <v>4</v>
      </c>
      <c r="M139" s="80">
        <v>8</v>
      </c>
      <c r="N139" s="80">
        <v>8</v>
      </c>
      <c r="O139" s="80">
        <v>8</v>
      </c>
      <c r="P139" s="80">
        <v>8</v>
      </c>
      <c r="Q139" s="80">
        <v>8</v>
      </c>
      <c r="R139" s="80">
        <v>8</v>
      </c>
      <c r="S139" s="80"/>
      <c r="T139" s="80">
        <v>8</v>
      </c>
      <c r="U139" s="80">
        <v>8</v>
      </c>
      <c r="V139" s="80">
        <v>8</v>
      </c>
      <c r="W139" s="80">
        <v>8</v>
      </c>
      <c r="X139" s="80">
        <v>8</v>
      </c>
      <c r="Y139" s="80">
        <v>8</v>
      </c>
      <c r="Z139" s="80"/>
      <c r="AA139" s="80">
        <v>8</v>
      </c>
      <c r="AB139" s="80">
        <v>8</v>
      </c>
      <c r="AC139" s="80">
        <v>8</v>
      </c>
      <c r="AD139" s="80">
        <v>8</v>
      </c>
      <c r="AE139" s="80">
        <v>8</v>
      </c>
      <c r="AF139" s="80">
        <v>8</v>
      </c>
      <c r="AG139" s="80"/>
      <c r="AH139" s="80">
        <v>8</v>
      </c>
      <c r="AI139" s="80">
        <v>8</v>
      </c>
      <c r="AJ139" s="80"/>
      <c r="AK139" s="378">
        <f t="shared" ref="AK139" si="147">((SUM(F139:AJ139))/8)-(SUMIF($F$6:$AJ$6,"C.Nhật",F139:AJ139)/8)</f>
        <v>21.5</v>
      </c>
      <c r="AL139" s="378">
        <f t="shared" ref="AL139" si="148">SUM(F140:AJ140)/8*1.5</f>
        <v>0.75</v>
      </c>
      <c r="AM139" s="380">
        <f t="shared" ref="AM139" si="149">SUMIF($F$6:$AJ$6,"C.Nhật",$F139:$AJ140)/8*2</f>
        <v>8</v>
      </c>
      <c r="AN139" s="382">
        <f t="shared" ref="AN139" si="150">SUM(AK139:AM140)</f>
        <v>30.25</v>
      </c>
      <c r="AO139" s="384">
        <v>0</v>
      </c>
      <c r="AP139" s="382"/>
      <c r="AQ139" s="382"/>
      <c r="AR139" s="382"/>
      <c r="AS139" s="372"/>
      <c r="AT139" s="314"/>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82"/>
      <c r="G140" s="82"/>
      <c r="H140" s="82">
        <v>4</v>
      </c>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379"/>
      <c r="AL140" s="379"/>
      <c r="AM140" s="381"/>
      <c r="AN140" s="383"/>
      <c r="AO140" s="385"/>
      <c r="AP140" s="383"/>
      <c r="AQ140" s="383"/>
      <c r="AR140" s="383"/>
      <c r="AS140" s="373"/>
      <c r="AT140" s="314"/>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51">A139+1</f>
        <v>23</v>
      </c>
      <c r="B141" s="386" t="s">
        <v>118</v>
      </c>
      <c r="C141" s="374" t="str">
        <f>VLOOKUP(B141,DS,2,0)</f>
        <v>Nguyễn Hữu Nhơn</v>
      </c>
      <c r="D141" s="376" t="str">
        <f>VLOOKUP(B141,DS,3,0)</f>
        <v>Công nhân</v>
      </c>
      <c r="E141" s="79" t="s">
        <v>33</v>
      </c>
      <c r="F141" s="80">
        <v>8</v>
      </c>
      <c r="G141" s="80"/>
      <c r="H141" s="80">
        <v>8</v>
      </c>
      <c r="I141" s="80">
        <v>8</v>
      </c>
      <c r="J141" s="80">
        <v>8</v>
      </c>
      <c r="K141" s="80">
        <v>8</v>
      </c>
      <c r="L141" s="80">
        <v>4</v>
      </c>
      <c r="M141" s="80">
        <v>8</v>
      </c>
      <c r="N141" s="80">
        <v>8</v>
      </c>
      <c r="O141" s="80">
        <v>8</v>
      </c>
      <c r="P141" s="80">
        <v>8</v>
      </c>
      <c r="Q141" s="80">
        <v>8</v>
      </c>
      <c r="R141" s="80">
        <v>8</v>
      </c>
      <c r="S141" s="80"/>
      <c r="T141" s="80">
        <v>8</v>
      </c>
      <c r="U141" s="80">
        <v>8</v>
      </c>
      <c r="V141" s="80">
        <v>8</v>
      </c>
      <c r="W141" s="80">
        <v>8</v>
      </c>
      <c r="X141" s="80">
        <v>8</v>
      </c>
      <c r="Y141" s="80">
        <v>8</v>
      </c>
      <c r="Z141" s="80"/>
      <c r="AA141" s="80">
        <v>8</v>
      </c>
      <c r="AB141" s="80">
        <v>8</v>
      </c>
      <c r="AC141" s="80">
        <v>8</v>
      </c>
      <c r="AD141" s="80">
        <v>8</v>
      </c>
      <c r="AE141" s="80">
        <v>8</v>
      </c>
      <c r="AF141" s="80">
        <v>8</v>
      </c>
      <c r="AG141" s="80"/>
      <c r="AH141" s="80">
        <v>8</v>
      </c>
      <c r="AI141" s="80">
        <v>8</v>
      </c>
      <c r="AJ141" s="80"/>
      <c r="AK141" s="378">
        <f t="shared" ref="AK141" si="152">((SUM(F141:AJ141))/8)-(SUMIF($F$6:$AJ$6,"C.Nhật",F141:AJ141)/8)</f>
        <v>21.5</v>
      </c>
      <c r="AL141" s="378">
        <f t="shared" ref="AL141" si="153">SUM(F142:AJ142)/8*1.5</f>
        <v>0.75</v>
      </c>
      <c r="AM141" s="380">
        <f t="shared" ref="AM141" si="154">SUMIF($F$6:$AJ$6,"C.Nhật",$F141:$AJ142)/8*2</f>
        <v>8</v>
      </c>
      <c r="AN141" s="382">
        <f t="shared" ref="AN141" si="155">SUM(AK141:AM142)</f>
        <v>30.25</v>
      </c>
      <c r="AO141" s="384">
        <v>0</v>
      </c>
      <c r="AP141" s="382"/>
      <c r="AQ141" s="382"/>
      <c r="AR141" s="382"/>
      <c r="AS141" s="372"/>
      <c r="AT141" s="314"/>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82"/>
      <c r="G142" s="82"/>
      <c r="H142" s="82">
        <v>4</v>
      </c>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379"/>
      <c r="AL142" s="379"/>
      <c r="AM142" s="381"/>
      <c r="AN142" s="383"/>
      <c r="AO142" s="385"/>
      <c r="AP142" s="383"/>
      <c r="AQ142" s="383"/>
      <c r="AR142" s="383"/>
      <c r="AS142" s="373"/>
      <c r="AT142" s="314"/>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56">A141+1</f>
        <v>24</v>
      </c>
      <c r="B143" s="386" t="s">
        <v>119</v>
      </c>
      <c r="C143" s="374" t="str">
        <f>VLOOKUP(B143,DS,2,0)</f>
        <v>Huỳnh Minh Hiếu</v>
      </c>
      <c r="D143" s="376" t="str">
        <f>VLOOKUP(B143,DS,3,0)</f>
        <v>Công nhân</v>
      </c>
      <c r="E143" s="79" t="s">
        <v>33</v>
      </c>
      <c r="F143" s="80">
        <v>8</v>
      </c>
      <c r="G143" s="80"/>
      <c r="H143" s="80">
        <v>8</v>
      </c>
      <c r="I143" s="80">
        <v>8</v>
      </c>
      <c r="J143" s="80">
        <v>8</v>
      </c>
      <c r="K143" s="80">
        <v>8</v>
      </c>
      <c r="L143" s="80">
        <v>4</v>
      </c>
      <c r="M143" s="80">
        <v>8</v>
      </c>
      <c r="N143" s="80">
        <v>8</v>
      </c>
      <c r="O143" s="80">
        <v>8</v>
      </c>
      <c r="P143" s="80">
        <v>8</v>
      </c>
      <c r="Q143" s="80">
        <v>8</v>
      </c>
      <c r="R143" s="80">
        <v>8</v>
      </c>
      <c r="S143" s="80"/>
      <c r="T143" s="80">
        <v>8</v>
      </c>
      <c r="U143" s="80">
        <v>8</v>
      </c>
      <c r="V143" s="80">
        <v>8</v>
      </c>
      <c r="W143" s="80">
        <v>8</v>
      </c>
      <c r="X143" s="80">
        <v>8</v>
      </c>
      <c r="Y143" s="80">
        <v>8</v>
      </c>
      <c r="Z143" s="80"/>
      <c r="AA143" s="80">
        <v>8</v>
      </c>
      <c r="AB143" s="80">
        <v>8</v>
      </c>
      <c r="AC143" s="80">
        <v>8</v>
      </c>
      <c r="AD143" s="80">
        <v>8</v>
      </c>
      <c r="AE143" s="80">
        <v>8</v>
      </c>
      <c r="AF143" s="80">
        <v>8</v>
      </c>
      <c r="AG143" s="80"/>
      <c r="AH143" s="80">
        <v>8</v>
      </c>
      <c r="AI143" s="80">
        <v>8</v>
      </c>
      <c r="AJ143" s="80"/>
      <c r="AK143" s="378">
        <f t="shared" ref="AK143" si="157">((SUM(F143:AJ143))/8)-(SUMIF($F$6:$AJ$6,"C.Nhật",F143:AJ143)/8)</f>
        <v>21.5</v>
      </c>
      <c r="AL143" s="378">
        <f t="shared" ref="AL143" si="158">SUM(F144:AJ144)/8*1.5</f>
        <v>0.75</v>
      </c>
      <c r="AM143" s="380">
        <f t="shared" ref="AM143" si="159">SUMIF($F$6:$AJ$6,"C.Nhật",$F143:$AJ144)/8*2</f>
        <v>8</v>
      </c>
      <c r="AN143" s="382">
        <f t="shared" ref="AN143" si="160">SUM(AK143:AM144)</f>
        <v>30.25</v>
      </c>
      <c r="AO143" s="384">
        <v>0</v>
      </c>
      <c r="AP143" s="382"/>
      <c r="AQ143" s="382"/>
      <c r="AR143" s="382"/>
      <c r="AS143" s="372"/>
      <c r="AT143" s="314"/>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82"/>
      <c r="G144" s="82"/>
      <c r="H144" s="82">
        <v>4</v>
      </c>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379"/>
      <c r="AL144" s="379"/>
      <c r="AM144" s="381"/>
      <c r="AN144" s="383"/>
      <c r="AO144" s="385"/>
      <c r="AP144" s="383"/>
      <c r="AQ144" s="383"/>
      <c r="AR144" s="383"/>
      <c r="AS144" s="373"/>
      <c r="AT144" s="314"/>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61">A143+1</f>
        <v>25</v>
      </c>
      <c r="B145" s="386" t="s">
        <v>120</v>
      </c>
      <c r="C145" s="374" t="str">
        <f>VLOOKUP(B145,DS,2,0)</f>
        <v>Lý Thị Sà Kha</v>
      </c>
      <c r="D145" s="376" t="str">
        <f>VLOOKUP(B145,DS,3,0)</f>
        <v>Công nhân</v>
      </c>
      <c r="E145" s="79" t="s">
        <v>33</v>
      </c>
      <c r="F145" s="80">
        <v>8</v>
      </c>
      <c r="G145" s="80"/>
      <c r="H145" s="80">
        <v>8</v>
      </c>
      <c r="I145" s="80">
        <v>8</v>
      </c>
      <c r="J145" s="80">
        <v>8</v>
      </c>
      <c r="K145" s="80">
        <v>8</v>
      </c>
      <c r="L145" s="80">
        <v>4</v>
      </c>
      <c r="M145" s="80">
        <v>8</v>
      </c>
      <c r="N145" s="80">
        <v>8</v>
      </c>
      <c r="O145" s="80">
        <v>8</v>
      </c>
      <c r="P145" s="80">
        <v>8</v>
      </c>
      <c r="Q145" s="80">
        <v>8</v>
      </c>
      <c r="R145" s="80">
        <v>8</v>
      </c>
      <c r="S145" s="80"/>
      <c r="T145" s="80">
        <v>8</v>
      </c>
      <c r="U145" s="80">
        <v>8</v>
      </c>
      <c r="V145" s="80">
        <v>8</v>
      </c>
      <c r="W145" s="80">
        <v>8</v>
      </c>
      <c r="X145" s="80">
        <v>8</v>
      </c>
      <c r="Y145" s="80">
        <v>8</v>
      </c>
      <c r="Z145" s="80"/>
      <c r="AA145" s="80">
        <v>8</v>
      </c>
      <c r="AB145" s="80">
        <v>8</v>
      </c>
      <c r="AC145" s="80">
        <v>8</v>
      </c>
      <c r="AD145" s="80">
        <v>8</v>
      </c>
      <c r="AE145" s="80">
        <v>8</v>
      </c>
      <c r="AF145" s="80">
        <v>8</v>
      </c>
      <c r="AG145" s="80"/>
      <c r="AH145" s="80">
        <v>8</v>
      </c>
      <c r="AI145" s="80">
        <v>8</v>
      </c>
      <c r="AJ145" s="80"/>
      <c r="AK145" s="378">
        <f t="shared" ref="AK145" si="162">((SUM(F145:AJ145))/8)-(SUMIF($F$6:$AJ$6,"C.Nhật",F145:AJ145)/8)</f>
        <v>21.5</v>
      </c>
      <c r="AL145" s="378">
        <f t="shared" ref="AL145" si="163">SUM(F146:AJ146)/8*1.5</f>
        <v>0.75</v>
      </c>
      <c r="AM145" s="380">
        <f t="shared" ref="AM145" si="164">SUMIF($F$6:$AJ$6,"C.Nhật",$F145:$AJ146)/8*2</f>
        <v>8</v>
      </c>
      <c r="AN145" s="382">
        <f t="shared" ref="AN145" si="165">SUM(AK145:AM146)</f>
        <v>30.25</v>
      </c>
      <c r="AO145" s="384">
        <v>0</v>
      </c>
      <c r="AP145" s="382"/>
      <c r="AQ145" s="382"/>
      <c r="AR145" s="382"/>
      <c r="AS145" s="372"/>
      <c r="AT145" s="314"/>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82"/>
      <c r="G146" s="82"/>
      <c r="H146" s="82">
        <v>4</v>
      </c>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379"/>
      <c r="AL146" s="379"/>
      <c r="AM146" s="381"/>
      <c r="AN146" s="383"/>
      <c r="AO146" s="385"/>
      <c r="AP146" s="383"/>
      <c r="AQ146" s="383"/>
      <c r="AR146" s="383"/>
      <c r="AS146" s="373"/>
      <c r="AT146" s="314"/>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 si="166">A145+1</f>
        <v>26</v>
      </c>
      <c r="B147" s="386" t="s">
        <v>121</v>
      </c>
      <c r="C147" s="374" t="str">
        <f>VLOOKUP(B147,DS,2,0)</f>
        <v>Phạm Thành Đô</v>
      </c>
      <c r="D147" s="376" t="str">
        <f>VLOOKUP(B147,DS,3,0)</f>
        <v>Công nhân</v>
      </c>
      <c r="E147" s="79" t="s">
        <v>33</v>
      </c>
      <c r="F147" s="80">
        <v>8</v>
      </c>
      <c r="G147" s="80"/>
      <c r="H147" s="80">
        <v>8</v>
      </c>
      <c r="I147" s="80">
        <v>8</v>
      </c>
      <c r="J147" s="80">
        <v>8</v>
      </c>
      <c r="K147" s="80">
        <v>8</v>
      </c>
      <c r="L147" s="80">
        <v>4</v>
      </c>
      <c r="M147" s="80">
        <v>8</v>
      </c>
      <c r="N147" s="80">
        <v>8</v>
      </c>
      <c r="O147" s="80">
        <v>8</v>
      </c>
      <c r="P147" s="80">
        <v>8</v>
      </c>
      <c r="Q147" s="80">
        <v>8</v>
      </c>
      <c r="R147" s="80">
        <v>8</v>
      </c>
      <c r="S147" s="80"/>
      <c r="T147" s="80">
        <v>8</v>
      </c>
      <c r="U147" s="80">
        <v>8</v>
      </c>
      <c r="V147" s="80">
        <v>8</v>
      </c>
      <c r="W147" s="80">
        <v>8</v>
      </c>
      <c r="X147" s="80">
        <v>8</v>
      </c>
      <c r="Y147" s="80">
        <v>8</v>
      </c>
      <c r="Z147" s="80"/>
      <c r="AA147" s="80">
        <v>8</v>
      </c>
      <c r="AB147" s="80">
        <v>8</v>
      </c>
      <c r="AC147" s="80">
        <v>8</v>
      </c>
      <c r="AD147" s="80">
        <v>8</v>
      </c>
      <c r="AE147" s="80">
        <v>8</v>
      </c>
      <c r="AF147" s="80">
        <v>8</v>
      </c>
      <c r="AG147" s="80"/>
      <c r="AH147" s="80">
        <v>8</v>
      </c>
      <c r="AI147" s="80">
        <v>8</v>
      </c>
      <c r="AJ147" s="80"/>
      <c r="AK147" s="378">
        <f t="shared" ref="AK147" si="167">((SUM(F147:AJ147))/8)-(SUMIF($F$6:$AJ$6,"C.Nhật",F147:AJ147)/8)</f>
        <v>21.5</v>
      </c>
      <c r="AL147" s="378">
        <f t="shared" ref="AL147" si="168">SUM(F148:AJ148)/8*1.5</f>
        <v>0.75</v>
      </c>
      <c r="AM147" s="380">
        <f t="shared" ref="AM147" si="169">SUMIF($F$6:$AJ$6,"C.Nhật",$F147:$AJ148)/8*2</f>
        <v>8</v>
      </c>
      <c r="AN147" s="382">
        <f t="shared" ref="AN147" si="170">SUM(AK147:AM148)</f>
        <v>30.25</v>
      </c>
      <c r="AO147" s="384">
        <v>0</v>
      </c>
      <c r="AP147" s="382"/>
      <c r="AQ147" s="382"/>
      <c r="AR147" s="382"/>
      <c r="AS147" s="372"/>
      <c r="AT147" s="314"/>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82"/>
      <c r="G148" s="82"/>
      <c r="H148" s="82">
        <v>4</v>
      </c>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379"/>
      <c r="AL148" s="379"/>
      <c r="AM148" s="381"/>
      <c r="AN148" s="383"/>
      <c r="AO148" s="385"/>
      <c r="AP148" s="383"/>
      <c r="AQ148" s="383"/>
      <c r="AR148" s="383"/>
      <c r="AS148" s="373"/>
      <c r="AT148" s="314"/>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A147+1</f>
        <v>27</v>
      </c>
      <c r="B149" s="386" t="s">
        <v>123</v>
      </c>
      <c r="C149" s="374" t="e">
        <f>VLOOKUP(B149,DS,2,0)</f>
        <v>#N/A</v>
      </c>
      <c r="D149" s="376" t="e">
        <f>VLOOKUP(B149,DS,3,0)</f>
        <v>#N/A</v>
      </c>
      <c r="E149" s="79" t="s">
        <v>33</v>
      </c>
      <c r="F149" s="80">
        <v>8</v>
      </c>
      <c r="G149" s="80"/>
      <c r="H149" s="80">
        <v>8</v>
      </c>
      <c r="I149" s="80">
        <v>8</v>
      </c>
      <c r="J149" s="80">
        <v>8</v>
      </c>
      <c r="K149" s="80">
        <v>8</v>
      </c>
      <c r="L149" s="80">
        <v>4</v>
      </c>
      <c r="M149" s="80">
        <v>8</v>
      </c>
      <c r="N149" s="80">
        <v>8</v>
      </c>
      <c r="O149" s="80">
        <v>8</v>
      </c>
      <c r="P149" s="80">
        <v>8</v>
      </c>
      <c r="Q149" s="80">
        <v>8</v>
      </c>
      <c r="R149" s="80">
        <v>8</v>
      </c>
      <c r="S149" s="80"/>
      <c r="T149" s="80">
        <v>8</v>
      </c>
      <c r="U149" s="80">
        <v>8</v>
      </c>
      <c r="V149" s="80">
        <v>8</v>
      </c>
      <c r="W149" s="80">
        <v>8</v>
      </c>
      <c r="X149" s="80">
        <v>8</v>
      </c>
      <c r="Y149" s="80">
        <v>8</v>
      </c>
      <c r="Z149" s="80"/>
      <c r="AA149" s="80">
        <v>8</v>
      </c>
      <c r="AB149" s="80">
        <v>8</v>
      </c>
      <c r="AC149" s="80">
        <v>8</v>
      </c>
      <c r="AD149" s="80">
        <v>8</v>
      </c>
      <c r="AE149" s="80">
        <v>8</v>
      </c>
      <c r="AF149" s="80">
        <v>8</v>
      </c>
      <c r="AG149" s="80"/>
      <c r="AH149" s="80">
        <v>8</v>
      </c>
      <c r="AI149" s="80">
        <v>8</v>
      </c>
      <c r="AJ149" s="80"/>
      <c r="AK149" s="378">
        <f t="shared" ref="AK149" si="171">((SUM(F149:AJ149))/8)-(SUMIF($F$6:$AJ$6,"C.Nhật",F149:AJ149)/8)</f>
        <v>21.5</v>
      </c>
      <c r="AL149" s="378">
        <f t="shared" ref="AL149" si="172">SUM(F150:AJ150)/8*1.5</f>
        <v>0.75</v>
      </c>
      <c r="AM149" s="380">
        <f t="shared" ref="AM149" si="173">SUMIF($F$6:$AJ$6,"C.Nhật",$F149:$AJ150)/8*2</f>
        <v>8</v>
      </c>
      <c r="AN149" s="382">
        <f t="shared" ref="AN149" si="174">SUM(AK149:AM150)</f>
        <v>30.25</v>
      </c>
      <c r="AO149" s="384">
        <v>0</v>
      </c>
      <c r="AP149" s="382"/>
      <c r="AQ149" s="382"/>
      <c r="AR149" s="382"/>
      <c r="AS149" s="372"/>
      <c r="AT149" s="314"/>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82"/>
      <c r="G150" s="82"/>
      <c r="H150" s="82">
        <v>4</v>
      </c>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379"/>
      <c r="AL150" s="379"/>
      <c r="AM150" s="381"/>
      <c r="AN150" s="383"/>
      <c r="AO150" s="385"/>
      <c r="AP150" s="383"/>
      <c r="AQ150" s="383"/>
      <c r="AR150" s="383"/>
      <c r="AS150" s="373"/>
      <c r="AT150" s="314"/>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A149+1</f>
        <v>28</v>
      </c>
      <c r="B151" s="386" t="s">
        <v>126</v>
      </c>
      <c r="C151" s="374" t="str">
        <f>VLOOKUP(B151,DS,2,0)</f>
        <v>Nguyễn Văn Bé Hai</v>
      </c>
      <c r="D151" s="376" t="str">
        <f>VLOOKUP(B151,DS,3,0)</f>
        <v>Công nhân</v>
      </c>
      <c r="E151" s="79" t="s">
        <v>33</v>
      </c>
      <c r="F151" s="80">
        <v>8</v>
      </c>
      <c r="G151" s="80"/>
      <c r="H151" s="80">
        <v>8</v>
      </c>
      <c r="I151" s="80">
        <v>8</v>
      </c>
      <c r="J151" s="80">
        <v>8</v>
      </c>
      <c r="K151" s="80">
        <v>8</v>
      </c>
      <c r="L151" s="80">
        <v>4</v>
      </c>
      <c r="M151" s="80">
        <v>8</v>
      </c>
      <c r="N151" s="80">
        <v>8</v>
      </c>
      <c r="O151" s="80">
        <v>8</v>
      </c>
      <c r="P151" s="80">
        <v>8</v>
      </c>
      <c r="Q151" s="80">
        <v>8</v>
      </c>
      <c r="R151" s="80">
        <v>8</v>
      </c>
      <c r="S151" s="80"/>
      <c r="T151" s="80">
        <v>8</v>
      </c>
      <c r="U151" s="80">
        <v>8</v>
      </c>
      <c r="V151" s="80">
        <v>8</v>
      </c>
      <c r="W151" s="80">
        <v>8</v>
      </c>
      <c r="X151" s="80">
        <v>8</v>
      </c>
      <c r="Y151" s="80">
        <v>8</v>
      </c>
      <c r="Z151" s="80"/>
      <c r="AA151" s="80">
        <v>8</v>
      </c>
      <c r="AB151" s="80">
        <v>8</v>
      </c>
      <c r="AC151" s="80">
        <v>8</v>
      </c>
      <c r="AD151" s="80">
        <v>8</v>
      </c>
      <c r="AE151" s="80">
        <v>8</v>
      </c>
      <c r="AF151" s="80">
        <v>8</v>
      </c>
      <c r="AG151" s="80"/>
      <c r="AH151" s="80">
        <v>8</v>
      </c>
      <c r="AI151" s="80">
        <v>8</v>
      </c>
      <c r="AJ151" s="80"/>
      <c r="AK151" s="378">
        <f t="shared" ref="AK151" si="175">((SUM(F151:AJ151))/8)-(SUMIF($F$6:$AJ$6,"C.Nhật",F151:AJ151)/8)</f>
        <v>21.5</v>
      </c>
      <c r="AL151" s="378">
        <f t="shared" ref="AL151" si="176">SUM(F152:AJ152)/8*1.5</f>
        <v>0.75</v>
      </c>
      <c r="AM151" s="380">
        <f t="shared" ref="AM151" si="177">SUMIF($F$6:$AJ$6,"C.Nhật",$F151:$AJ152)/8*2</f>
        <v>8</v>
      </c>
      <c r="AN151" s="382">
        <f t="shared" ref="AN151" si="178">SUM(AK151:AM152)</f>
        <v>30.25</v>
      </c>
      <c r="AO151" s="384">
        <v>0</v>
      </c>
      <c r="AP151" s="382"/>
      <c r="AQ151" s="382"/>
      <c r="AR151" s="382"/>
      <c r="AS151" s="372"/>
      <c r="AT151" s="314"/>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82"/>
      <c r="G152" s="82"/>
      <c r="H152" s="82">
        <v>4</v>
      </c>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379"/>
      <c r="AL152" s="379"/>
      <c r="AM152" s="381"/>
      <c r="AN152" s="383"/>
      <c r="AO152" s="385"/>
      <c r="AP152" s="383"/>
      <c r="AQ152" s="383"/>
      <c r="AR152" s="383"/>
      <c r="AS152" s="373"/>
      <c r="AT152" s="314"/>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179">A151+1</f>
        <v>29</v>
      </c>
      <c r="B153" s="386" t="s">
        <v>127</v>
      </c>
      <c r="C153" s="374" t="str">
        <f>VLOOKUP(B153,DS,2,0)</f>
        <v>Thạch Tiền</v>
      </c>
      <c r="D153" s="376" t="str">
        <f>VLOOKUP(B153,DS,3,0)</f>
        <v>Công nhân</v>
      </c>
      <c r="E153" s="79" t="s">
        <v>33</v>
      </c>
      <c r="F153" s="80">
        <v>8</v>
      </c>
      <c r="G153" s="80"/>
      <c r="H153" s="80">
        <v>8</v>
      </c>
      <c r="I153" s="80">
        <v>8</v>
      </c>
      <c r="J153" s="80">
        <v>8</v>
      </c>
      <c r="K153" s="80">
        <v>8</v>
      </c>
      <c r="L153" s="80">
        <v>4</v>
      </c>
      <c r="M153" s="80">
        <v>8</v>
      </c>
      <c r="N153" s="80">
        <v>8</v>
      </c>
      <c r="O153" s="80">
        <v>8</v>
      </c>
      <c r="P153" s="80">
        <v>8</v>
      </c>
      <c r="Q153" s="80">
        <v>8</v>
      </c>
      <c r="R153" s="80">
        <v>8</v>
      </c>
      <c r="S153" s="80"/>
      <c r="T153" s="80"/>
      <c r="U153" s="80">
        <v>8</v>
      </c>
      <c r="V153" s="80">
        <v>8</v>
      </c>
      <c r="W153" s="80">
        <v>8</v>
      </c>
      <c r="X153" s="80">
        <v>8</v>
      </c>
      <c r="Y153" s="80">
        <v>8</v>
      </c>
      <c r="Z153" s="80"/>
      <c r="AA153" s="80">
        <v>8</v>
      </c>
      <c r="AB153" s="80">
        <v>8</v>
      </c>
      <c r="AC153" s="80">
        <v>8</v>
      </c>
      <c r="AD153" s="80">
        <v>8</v>
      </c>
      <c r="AE153" s="80">
        <v>8</v>
      </c>
      <c r="AF153" s="80">
        <v>8</v>
      </c>
      <c r="AG153" s="80"/>
      <c r="AH153" s="80">
        <v>8</v>
      </c>
      <c r="AI153" s="80">
        <v>8</v>
      </c>
      <c r="AJ153" s="80"/>
      <c r="AK153" s="378">
        <f t="shared" ref="AK153" si="180">((SUM(F153:AJ153))/8)-(SUMIF($F$6:$AJ$6,"C.Nhật",F153:AJ153)/8)</f>
        <v>20.5</v>
      </c>
      <c r="AL153" s="378">
        <f t="shared" ref="AL153" si="181">SUM(F154:AJ154)/8*1.5</f>
        <v>0.75</v>
      </c>
      <c r="AM153" s="380">
        <f t="shared" ref="AM153" si="182">SUMIF($F$6:$AJ$6,"C.Nhật",$F153:$AJ154)/8*2</f>
        <v>8</v>
      </c>
      <c r="AN153" s="382">
        <f t="shared" ref="AN153" si="183">SUM(AK153:AM154)</f>
        <v>29.25</v>
      </c>
      <c r="AO153" s="384">
        <v>0</v>
      </c>
      <c r="AP153" s="382"/>
      <c r="AQ153" s="382"/>
      <c r="AR153" s="382"/>
      <c r="AS153" s="372"/>
      <c r="AT153" s="314"/>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82"/>
      <c r="G154" s="82"/>
      <c r="H154" s="82">
        <v>4</v>
      </c>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379"/>
      <c r="AL154" s="379"/>
      <c r="AM154" s="381"/>
      <c r="AN154" s="383"/>
      <c r="AO154" s="385"/>
      <c r="AP154" s="383"/>
      <c r="AQ154" s="383"/>
      <c r="AR154" s="383"/>
      <c r="AS154" s="373"/>
      <c r="AT154" s="314"/>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ref="A155" si="184">A153+1</f>
        <v>30</v>
      </c>
      <c r="B155" s="386" t="s">
        <v>128</v>
      </c>
      <c r="C155" s="374" t="str">
        <f>VLOOKUP(B155,DS,2,0)</f>
        <v>Hứa Hậu</v>
      </c>
      <c r="D155" s="376" t="str">
        <f>VLOOKUP(B155,DS,3,0)</f>
        <v>Công nhân</v>
      </c>
      <c r="E155" s="79" t="s">
        <v>33</v>
      </c>
      <c r="F155" s="80">
        <v>8</v>
      </c>
      <c r="G155" s="80"/>
      <c r="H155" s="80">
        <v>8</v>
      </c>
      <c r="I155" s="80">
        <v>8</v>
      </c>
      <c r="J155" s="80">
        <v>8</v>
      </c>
      <c r="K155" s="80">
        <v>8</v>
      </c>
      <c r="L155" s="80">
        <v>4</v>
      </c>
      <c r="M155" s="80">
        <v>8</v>
      </c>
      <c r="N155" s="80">
        <v>8</v>
      </c>
      <c r="O155" s="80">
        <v>8</v>
      </c>
      <c r="P155" s="80">
        <v>8</v>
      </c>
      <c r="Q155" s="80">
        <v>8</v>
      </c>
      <c r="R155" s="80">
        <v>8</v>
      </c>
      <c r="S155" s="80"/>
      <c r="T155" s="80">
        <v>8</v>
      </c>
      <c r="U155" s="80">
        <v>8</v>
      </c>
      <c r="V155" s="80">
        <v>8</v>
      </c>
      <c r="W155" s="80">
        <v>8</v>
      </c>
      <c r="X155" s="80">
        <v>8</v>
      </c>
      <c r="Y155" s="80">
        <v>8</v>
      </c>
      <c r="Z155" s="80"/>
      <c r="AA155" s="80">
        <v>8</v>
      </c>
      <c r="AB155" s="80">
        <v>8</v>
      </c>
      <c r="AC155" s="80">
        <v>8</v>
      </c>
      <c r="AD155" s="80">
        <v>8</v>
      </c>
      <c r="AE155" s="80">
        <v>8</v>
      </c>
      <c r="AF155" s="80">
        <v>8</v>
      </c>
      <c r="AG155" s="80"/>
      <c r="AH155" s="80">
        <v>8</v>
      </c>
      <c r="AI155" s="80">
        <v>8</v>
      </c>
      <c r="AJ155" s="80"/>
      <c r="AK155" s="378">
        <f t="shared" ref="AK155" si="185">((SUM(F155:AJ155))/8)-(SUMIF($F$6:$AJ$6,"C.Nhật",F155:AJ155)/8)</f>
        <v>21.5</v>
      </c>
      <c r="AL155" s="378">
        <f t="shared" ref="AL155" si="186">SUM(F156:AJ156)/8*1.5</f>
        <v>0.75</v>
      </c>
      <c r="AM155" s="380">
        <f t="shared" ref="AM155" si="187">SUMIF($F$6:$AJ$6,"C.Nhật",$F155:$AJ156)/8*2</f>
        <v>8</v>
      </c>
      <c r="AN155" s="382">
        <f t="shared" ref="AN155" si="188">SUM(AK155:AM156)</f>
        <v>30.25</v>
      </c>
      <c r="AO155" s="384">
        <v>0</v>
      </c>
      <c r="AP155" s="382"/>
      <c r="AQ155" s="382"/>
      <c r="AR155" s="382"/>
      <c r="AS155" s="372"/>
      <c r="AT155" s="35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82"/>
      <c r="G156" s="82"/>
      <c r="H156" s="82">
        <v>4</v>
      </c>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379"/>
      <c r="AL156" s="379"/>
      <c r="AM156" s="381"/>
      <c r="AN156" s="383"/>
      <c r="AO156" s="385"/>
      <c r="AP156" s="383"/>
      <c r="AQ156" s="383"/>
      <c r="AR156" s="383"/>
      <c r="AS156" s="373"/>
      <c r="AT156" s="35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ref="A157" si="189">A155+1</f>
        <v>31</v>
      </c>
      <c r="B157" s="386" t="s">
        <v>129</v>
      </c>
      <c r="C157" s="374" t="str">
        <f>VLOOKUP(B157,DS,2,0)</f>
        <v>Sơn Pép</v>
      </c>
      <c r="D157" s="376" t="str">
        <f>VLOOKUP(B157,DS,3,0)</f>
        <v>Công nhân</v>
      </c>
      <c r="E157" s="79" t="s">
        <v>33</v>
      </c>
      <c r="F157" s="80">
        <v>8</v>
      </c>
      <c r="G157" s="80"/>
      <c r="H157" s="80">
        <v>8</v>
      </c>
      <c r="I157" s="80">
        <v>8</v>
      </c>
      <c r="J157" s="80">
        <v>8</v>
      </c>
      <c r="K157" s="80">
        <v>8</v>
      </c>
      <c r="L157" s="80">
        <v>4</v>
      </c>
      <c r="M157" s="80">
        <v>8</v>
      </c>
      <c r="N157" s="80">
        <v>8</v>
      </c>
      <c r="O157" s="80">
        <v>8</v>
      </c>
      <c r="P157" s="80">
        <v>8</v>
      </c>
      <c r="Q157" s="80">
        <v>8</v>
      </c>
      <c r="R157" s="80">
        <v>8</v>
      </c>
      <c r="S157" s="80"/>
      <c r="T157" s="80">
        <v>8</v>
      </c>
      <c r="U157" s="80">
        <v>8</v>
      </c>
      <c r="V157" s="80">
        <v>8</v>
      </c>
      <c r="W157" s="80">
        <v>8</v>
      </c>
      <c r="X157" s="80">
        <v>8</v>
      </c>
      <c r="Y157" s="80">
        <v>8</v>
      </c>
      <c r="Z157" s="80"/>
      <c r="AA157" s="80">
        <v>8</v>
      </c>
      <c r="AB157" s="80">
        <v>8</v>
      </c>
      <c r="AC157" s="80">
        <v>8</v>
      </c>
      <c r="AD157" s="80">
        <v>8</v>
      </c>
      <c r="AE157" s="80">
        <v>8</v>
      </c>
      <c r="AF157" s="80">
        <v>8</v>
      </c>
      <c r="AG157" s="80"/>
      <c r="AH157" s="80">
        <v>8</v>
      </c>
      <c r="AI157" s="80">
        <v>8</v>
      </c>
      <c r="AJ157" s="80"/>
      <c r="AK157" s="378">
        <f t="shared" ref="AK157" si="190">((SUM(F157:AJ157))/8)-(SUMIF($F$6:$AJ$6,"C.Nhật",F157:AJ157)/8)</f>
        <v>21.5</v>
      </c>
      <c r="AL157" s="378">
        <f t="shared" ref="AL157" si="191">SUM(F158:AJ158)/8*1.5</f>
        <v>0.75</v>
      </c>
      <c r="AM157" s="380">
        <f t="shared" ref="AM157" si="192">SUMIF($F$6:$AJ$6,"C.Nhật",$F157:$AJ158)/8*2</f>
        <v>8</v>
      </c>
      <c r="AN157" s="382">
        <f t="shared" ref="AN157" si="193">SUM(AK157:AM158)</f>
        <v>30.25</v>
      </c>
      <c r="AO157" s="384">
        <v>0</v>
      </c>
      <c r="AP157" s="382"/>
      <c r="AQ157" s="382"/>
      <c r="AR157" s="382"/>
      <c r="AS157" s="372"/>
      <c r="AT157" s="35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82"/>
      <c r="G158" s="82"/>
      <c r="H158" s="82">
        <v>4</v>
      </c>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379"/>
      <c r="AL158" s="379"/>
      <c r="AM158" s="381"/>
      <c r="AN158" s="383"/>
      <c r="AO158" s="385"/>
      <c r="AP158" s="383"/>
      <c r="AQ158" s="383"/>
      <c r="AR158" s="383"/>
      <c r="AS158" s="373"/>
      <c r="AT158" s="35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ref="A159" si="194">A157+1</f>
        <v>32</v>
      </c>
      <c r="B159" s="386" t="s">
        <v>130</v>
      </c>
      <c r="C159" s="374" t="str">
        <f>VLOOKUP(B159,DS,2,0)</f>
        <v>Nguyễn Văn Tâm</v>
      </c>
      <c r="D159" s="376" t="str">
        <f>VLOOKUP(B159,DS,3,0)</f>
        <v>Công nhân</v>
      </c>
      <c r="E159" s="79" t="s">
        <v>33</v>
      </c>
      <c r="F159" s="80">
        <v>8</v>
      </c>
      <c r="G159" s="80"/>
      <c r="H159" s="80">
        <v>8</v>
      </c>
      <c r="I159" s="80">
        <v>8</v>
      </c>
      <c r="J159" s="80">
        <v>8</v>
      </c>
      <c r="K159" s="80">
        <v>8</v>
      </c>
      <c r="L159" s="80">
        <v>4</v>
      </c>
      <c r="M159" s="80">
        <v>8</v>
      </c>
      <c r="N159" s="80">
        <v>8</v>
      </c>
      <c r="O159" s="80">
        <v>8</v>
      </c>
      <c r="P159" s="80">
        <v>8</v>
      </c>
      <c r="Q159" s="80">
        <v>8</v>
      </c>
      <c r="R159" s="80">
        <v>8</v>
      </c>
      <c r="S159" s="80"/>
      <c r="T159" s="80">
        <v>8</v>
      </c>
      <c r="U159" s="80">
        <v>8</v>
      </c>
      <c r="V159" s="80">
        <v>8</v>
      </c>
      <c r="W159" s="80">
        <v>8</v>
      </c>
      <c r="X159" s="80">
        <v>8</v>
      </c>
      <c r="Y159" s="80">
        <v>8</v>
      </c>
      <c r="Z159" s="80"/>
      <c r="AA159" s="80">
        <v>8</v>
      </c>
      <c r="AB159" s="80">
        <v>8</v>
      </c>
      <c r="AC159" s="80">
        <v>8</v>
      </c>
      <c r="AD159" s="80">
        <v>8</v>
      </c>
      <c r="AE159" s="80">
        <v>8</v>
      </c>
      <c r="AF159" s="80">
        <v>8</v>
      </c>
      <c r="AG159" s="80"/>
      <c r="AH159" s="80">
        <v>8</v>
      </c>
      <c r="AI159" s="80">
        <v>8</v>
      </c>
      <c r="AJ159" s="80"/>
      <c r="AK159" s="378">
        <f t="shared" ref="AK159" si="195">((SUM(F159:AJ159))/8)-(SUMIF($F$6:$AJ$6,"C.Nhật",F159:AJ159)/8)</f>
        <v>21.5</v>
      </c>
      <c r="AL159" s="378">
        <f t="shared" ref="AL159" si="196">SUM(F160:AJ160)/8*1.5</f>
        <v>0.75</v>
      </c>
      <c r="AM159" s="380">
        <f t="shared" ref="AM159" si="197">SUMIF($F$6:$AJ$6,"C.Nhật",$F159:$AJ160)/8*2</f>
        <v>8</v>
      </c>
      <c r="AN159" s="382">
        <f t="shared" ref="AN159" si="198">SUM(AK159:AM160)</f>
        <v>30.25</v>
      </c>
      <c r="AO159" s="384">
        <v>0</v>
      </c>
      <c r="AP159" s="382"/>
      <c r="AQ159" s="382"/>
      <c r="AR159" s="382"/>
      <c r="AS159" s="372"/>
      <c r="AT159" s="35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82"/>
      <c r="G160" s="82"/>
      <c r="H160" s="82">
        <v>4</v>
      </c>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379"/>
      <c r="AL160" s="379"/>
      <c r="AM160" s="381"/>
      <c r="AN160" s="383"/>
      <c r="AO160" s="385"/>
      <c r="AP160" s="383"/>
      <c r="AQ160" s="383"/>
      <c r="AR160" s="383"/>
      <c r="AS160" s="373"/>
      <c r="AT160" s="35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ref="A161" si="199">A159+1</f>
        <v>33</v>
      </c>
      <c r="B161" s="386" t="s">
        <v>131</v>
      </c>
      <c r="C161" s="374" t="str">
        <f>VLOOKUP(B161,DS,2,0)</f>
        <v>Sơn Lét</v>
      </c>
      <c r="D161" s="376" t="str">
        <f>VLOOKUP(B161,DS,3,0)</f>
        <v>Công nhân</v>
      </c>
      <c r="E161" s="79" t="s">
        <v>33</v>
      </c>
      <c r="F161" s="80">
        <v>8</v>
      </c>
      <c r="G161" s="80"/>
      <c r="H161" s="80">
        <v>8</v>
      </c>
      <c r="I161" s="80">
        <v>8</v>
      </c>
      <c r="J161" s="80">
        <v>8</v>
      </c>
      <c r="K161" s="80">
        <v>8</v>
      </c>
      <c r="L161" s="80">
        <v>4</v>
      </c>
      <c r="M161" s="80">
        <v>8</v>
      </c>
      <c r="N161" s="80">
        <v>8</v>
      </c>
      <c r="O161" s="80">
        <v>8</v>
      </c>
      <c r="P161" s="80">
        <v>8</v>
      </c>
      <c r="Q161" s="80">
        <v>8</v>
      </c>
      <c r="R161" s="80">
        <v>8</v>
      </c>
      <c r="S161" s="80"/>
      <c r="T161" s="80">
        <v>8</v>
      </c>
      <c r="U161" s="80">
        <v>8</v>
      </c>
      <c r="V161" s="80">
        <v>8</v>
      </c>
      <c r="W161" s="80">
        <v>8</v>
      </c>
      <c r="X161" s="80">
        <v>8</v>
      </c>
      <c r="Y161" s="80">
        <v>8</v>
      </c>
      <c r="Z161" s="80"/>
      <c r="AA161" s="80"/>
      <c r="AB161" s="80">
        <v>8</v>
      </c>
      <c r="AC161" s="80">
        <v>8</v>
      </c>
      <c r="AD161" s="80">
        <v>8</v>
      </c>
      <c r="AE161" s="80">
        <v>8</v>
      </c>
      <c r="AF161" s="80">
        <v>8</v>
      </c>
      <c r="AG161" s="80"/>
      <c r="AH161" s="80">
        <v>8</v>
      </c>
      <c r="AI161" s="80">
        <v>8</v>
      </c>
      <c r="AJ161" s="80"/>
      <c r="AK161" s="378">
        <f t="shared" ref="AK161" si="200">((SUM(F161:AJ161))/8)-(SUMIF($F$6:$AJ$6,"C.Nhật",F161:AJ161)/8)</f>
        <v>20.5</v>
      </c>
      <c r="AL161" s="378">
        <f t="shared" ref="AL161" si="201">SUM(F162:AJ162)/8*1.5</f>
        <v>0.75</v>
      </c>
      <c r="AM161" s="380">
        <f t="shared" ref="AM161" si="202">SUMIF($F$6:$AJ$6,"C.Nhật",$F161:$AJ162)/8*2</f>
        <v>8</v>
      </c>
      <c r="AN161" s="382">
        <f t="shared" ref="AN161" si="203">SUM(AK161:AM162)</f>
        <v>29.25</v>
      </c>
      <c r="AO161" s="384">
        <v>0</v>
      </c>
      <c r="AP161" s="382"/>
      <c r="AQ161" s="382"/>
      <c r="AR161" s="382"/>
      <c r="AS161" s="372"/>
      <c r="AT161" s="35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82"/>
      <c r="G162" s="82"/>
      <c r="H162" s="82">
        <v>4</v>
      </c>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379"/>
      <c r="AL162" s="379"/>
      <c r="AM162" s="381"/>
      <c r="AN162" s="383"/>
      <c r="AO162" s="385"/>
      <c r="AP162" s="383"/>
      <c r="AQ162" s="383"/>
      <c r="AR162" s="383"/>
      <c r="AS162" s="373"/>
      <c r="AT162" s="35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ref="A163" si="204">A161+1</f>
        <v>34</v>
      </c>
      <c r="B163" s="386" t="s">
        <v>132</v>
      </c>
      <c r="C163" s="374" t="str">
        <f>VLOOKUP(B163,DS,2,0)</f>
        <v>Trần Nhiên</v>
      </c>
      <c r="D163" s="376" t="str">
        <f>VLOOKUP(B163,DS,3,0)</f>
        <v>Công nhân</v>
      </c>
      <c r="E163" s="79" t="s">
        <v>33</v>
      </c>
      <c r="F163" s="80">
        <v>8</v>
      </c>
      <c r="G163" s="80"/>
      <c r="H163" s="80">
        <v>8</v>
      </c>
      <c r="I163" s="80">
        <v>8</v>
      </c>
      <c r="J163" s="80">
        <v>8</v>
      </c>
      <c r="K163" s="80">
        <v>8</v>
      </c>
      <c r="L163" s="80">
        <v>4</v>
      </c>
      <c r="M163" s="80">
        <v>8</v>
      </c>
      <c r="N163" s="80">
        <v>8</v>
      </c>
      <c r="O163" s="80">
        <v>8</v>
      </c>
      <c r="P163" s="80">
        <v>8</v>
      </c>
      <c r="Q163" s="80">
        <v>8</v>
      </c>
      <c r="R163" s="80">
        <v>8</v>
      </c>
      <c r="S163" s="80"/>
      <c r="T163" s="80">
        <v>8</v>
      </c>
      <c r="U163" s="80">
        <v>8</v>
      </c>
      <c r="V163" s="80">
        <v>8</v>
      </c>
      <c r="W163" s="80">
        <v>8</v>
      </c>
      <c r="X163" s="80">
        <v>8</v>
      </c>
      <c r="Y163" s="80">
        <v>8</v>
      </c>
      <c r="Z163" s="80"/>
      <c r="AA163" s="80">
        <v>8</v>
      </c>
      <c r="AB163" s="80">
        <v>8</v>
      </c>
      <c r="AC163" s="80">
        <v>8</v>
      </c>
      <c r="AD163" s="80">
        <v>8</v>
      </c>
      <c r="AE163" s="80">
        <v>8</v>
      </c>
      <c r="AF163" s="80">
        <v>8</v>
      </c>
      <c r="AG163" s="80"/>
      <c r="AH163" s="80">
        <v>8</v>
      </c>
      <c r="AI163" s="80">
        <v>8</v>
      </c>
      <c r="AJ163" s="80"/>
      <c r="AK163" s="378">
        <f t="shared" ref="AK163" si="205">((SUM(F163:AJ163))/8)-(SUMIF($F$6:$AJ$6,"C.Nhật",F163:AJ163)/8)</f>
        <v>21.5</v>
      </c>
      <c r="AL163" s="378">
        <f t="shared" ref="AL163" si="206">SUM(F164:AJ164)/8*1.5</f>
        <v>0.75</v>
      </c>
      <c r="AM163" s="380">
        <f t="shared" ref="AM163" si="207">SUMIF($F$6:$AJ$6,"C.Nhật",$F163:$AJ164)/8*2</f>
        <v>8</v>
      </c>
      <c r="AN163" s="382">
        <f t="shared" ref="AN163" si="208">SUM(AK163:AM164)</f>
        <v>30.25</v>
      </c>
      <c r="AO163" s="384">
        <v>0</v>
      </c>
      <c r="AP163" s="382"/>
      <c r="AQ163" s="382"/>
      <c r="AR163" s="382"/>
      <c r="AS163" s="372"/>
      <c r="AT163" s="35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82"/>
      <c r="G164" s="82"/>
      <c r="H164" s="82">
        <v>4</v>
      </c>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379"/>
      <c r="AL164" s="379"/>
      <c r="AM164" s="381"/>
      <c r="AN164" s="383"/>
      <c r="AO164" s="385"/>
      <c r="AP164" s="383"/>
      <c r="AQ164" s="383"/>
      <c r="AR164" s="383"/>
      <c r="AS164" s="373"/>
      <c r="AT164" s="35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ref="A165" si="209">A163+1</f>
        <v>35</v>
      </c>
      <c r="B165" s="386" t="s">
        <v>133</v>
      </c>
      <c r="C165" s="374" t="str">
        <f>VLOOKUP(B165,DS,2,0)</f>
        <v>Thạch Giang</v>
      </c>
      <c r="D165" s="376" t="str">
        <f>VLOOKUP(B165,DS,3,0)</f>
        <v>Công nhân</v>
      </c>
      <c r="E165" s="79" t="s">
        <v>33</v>
      </c>
      <c r="F165" s="80">
        <v>8</v>
      </c>
      <c r="G165" s="80"/>
      <c r="H165" s="80">
        <v>8</v>
      </c>
      <c r="I165" s="80">
        <v>8</v>
      </c>
      <c r="J165" s="80">
        <v>8</v>
      </c>
      <c r="K165" s="80">
        <v>8</v>
      </c>
      <c r="L165" s="80">
        <v>4</v>
      </c>
      <c r="M165" s="80">
        <v>8</v>
      </c>
      <c r="N165" s="80">
        <v>8</v>
      </c>
      <c r="O165" s="80">
        <v>8</v>
      </c>
      <c r="P165" s="80">
        <v>8</v>
      </c>
      <c r="Q165" s="80">
        <v>8</v>
      </c>
      <c r="R165" s="80">
        <v>8</v>
      </c>
      <c r="S165" s="80"/>
      <c r="T165" s="80">
        <v>8</v>
      </c>
      <c r="U165" s="80">
        <v>8</v>
      </c>
      <c r="V165" s="80">
        <v>8</v>
      </c>
      <c r="W165" s="80">
        <v>8</v>
      </c>
      <c r="X165" s="80">
        <v>8</v>
      </c>
      <c r="Y165" s="80">
        <v>8</v>
      </c>
      <c r="Z165" s="80"/>
      <c r="AA165" s="80">
        <v>8</v>
      </c>
      <c r="AB165" s="80">
        <v>8</v>
      </c>
      <c r="AC165" s="80">
        <v>8</v>
      </c>
      <c r="AD165" s="80">
        <v>8</v>
      </c>
      <c r="AE165" s="80">
        <v>8</v>
      </c>
      <c r="AF165" s="80">
        <v>8</v>
      </c>
      <c r="AG165" s="80"/>
      <c r="AH165" s="80">
        <v>8</v>
      </c>
      <c r="AI165" s="80">
        <v>8</v>
      </c>
      <c r="AJ165" s="80"/>
      <c r="AK165" s="378">
        <f t="shared" ref="AK165" si="210">((SUM(F165:AJ165))/8)-(SUMIF($F$6:$AJ$6,"C.Nhật",F165:AJ165)/8)</f>
        <v>21.5</v>
      </c>
      <c r="AL165" s="378">
        <f t="shared" ref="AL165" si="211">SUM(F166:AJ166)/8*1.5</f>
        <v>0.75</v>
      </c>
      <c r="AM165" s="380">
        <f t="shared" ref="AM165" si="212">SUMIF($F$6:$AJ$6,"C.Nhật",$F165:$AJ166)/8*2</f>
        <v>8</v>
      </c>
      <c r="AN165" s="382">
        <f t="shared" ref="AN165" si="213">SUM(AK165:AM166)</f>
        <v>30.25</v>
      </c>
      <c r="AO165" s="384">
        <v>0</v>
      </c>
      <c r="AP165" s="382"/>
      <c r="AQ165" s="382"/>
      <c r="AR165" s="382"/>
      <c r="AS165" s="372"/>
      <c r="AT165" s="35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82"/>
      <c r="G166" s="82"/>
      <c r="H166" s="82">
        <v>4</v>
      </c>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379"/>
      <c r="AL166" s="379"/>
      <c r="AM166" s="381"/>
      <c r="AN166" s="383"/>
      <c r="AO166" s="385"/>
      <c r="AP166" s="383"/>
      <c r="AQ166" s="383"/>
      <c r="AR166" s="383"/>
      <c r="AS166" s="373"/>
      <c r="AT166" s="35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78" customFormat="1" ht="18" customHeight="1">
      <c r="A167" s="386">
        <f t="shared" ref="A167" si="214">A165+1</f>
        <v>36</v>
      </c>
      <c r="B167" s="386" t="s">
        <v>134</v>
      </c>
      <c r="C167" s="374" t="str">
        <f>VLOOKUP(B167,DS,2,0)</f>
        <v>Thạch Quyền</v>
      </c>
      <c r="D167" s="376" t="str">
        <f>VLOOKUP(B167,DS,3,0)</f>
        <v>Công nhân</v>
      </c>
      <c r="E167" s="79" t="s">
        <v>33</v>
      </c>
      <c r="F167" s="80">
        <v>8</v>
      </c>
      <c r="G167" s="80"/>
      <c r="H167" s="80">
        <v>8</v>
      </c>
      <c r="I167" s="80">
        <v>8</v>
      </c>
      <c r="J167" s="80">
        <v>8</v>
      </c>
      <c r="K167" s="80">
        <v>8</v>
      </c>
      <c r="L167" s="80">
        <v>4</v>
      </c>
      <c r="M167" s="80">
        <v>8</v>
      </c>
      <c r="N167" s="80"/>
      <c r="O167" s="80">
        <v>8</v>
      </c>
      <c r="P167" s="80">
        <v>8</v>
      </c>
      <c r="Q167" s="80">
        <v>8</v>
      </c>
      <c r="R167" s="80">
        <v>8</v>
      </c>
      <c r="S167" s="80"/>
      <c r="T167" s="80">
        <v>8</v>
      </c>
      <c r="U167" s="80">
        <v>8</v>
      </c>
      <c r="V167" s="80">
        <v>8</v>
      </c>
      <c r="W167" s="80">
        <v>8</v>
      </c>
      <c r="X167" s="80">
        <v>8</v>
      </c>
      <c r="Y167" s="80">
        <v>8</v>
      </c>
      <c r="Z167" s="80"/>
      <c r="AA167" s="80">
        <v>8</v>
      </c>
      <c r="AB167" s="80">
        <v>8</v>
      </c>
      <c r="AC167" s="80">
        <v>8</v>
      </c>
      <c r="AD167" s="80">
        <v>8</v>
      </c>
      <c r="AE167" s="80">
        <v>8</v>
      </c>
      <c r="AF167" s="80">
        <v>8</v>
      </c>
      <c r="AG167" s="80"/>
      <c r="AH167" s="80">
        <v>8</v>
      </c>
      <c r="AI167" s="80">
        <v>8</v>
      </c>
      <c r="AJ167" s="80"/>
      <c r="AK167" s="378">
        <f t="shared" ref="AK167" si="215">((SUM(F167:AJ167))/8)-(SUMIF($F$6:$AJ$6,"C.Nhật",F167:AJ167)/8)</f>
        <v>20.5</v>
      </c>
      <c r="AL167" s="378">
        <f t="shared" ref="AL167" si="216">SUM(F168:AJ168)/8*1.5</f>
        <v>0.75</v>
      </c>
      <c r="AM167" s="380">
        <f t="shared" ref="AM167" si="217">SUMIF($F$6:$AJ$6,"C.Nhật",$F167:$AJ168)/8*2</f>
        <v>8</v>
      </c>
      <c r="AN167" s="382">
        <f t="shared" ref="AN167" si="218">SUM(AK167:AM168)</f>
        <v>29.25</v>
      </c>
      <c r="AO167" s="384">
        <v>0</v>
      </c>
      <c r="AP167" s="382"/>
      <c r="AQ167" s="382"/>
      <c r="AR167" s="382"/>
      <c r="AS167" s="372"/>
      <c r="AT167" s="314"/>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s="78" customFormat="1" ht="18" customHeight="1">
      <c r="A168" s="387"/>
      <c r="B168" s="387"/>
      <c r="C168" s="375"/>
      <c r="D168" s="377"/>
      <c r="E168" s="81" t="s">
        <v>32</v>
      </c>
      <c r="F168" s="82"/>
      <c r="G168" s="82"/>
      <c r="H168" s="82">
        <v>4</v>
      </c>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379"/>
      <c r="AL168" s="379"/>
      <c r="AM168" s="381"/>
      <c r="AN168" s="383"/>
      <c r="AO168" s="385"/>
      <c r="AP168" s="383"/>
      <c r="AQ168" s="383"/>
      <c r="AR168" s="383"/>
      <c r="AS168" s="373"/>
      <c r="AT168" s="314"/>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s="78" customFormat="1" ht="18" customHeight="1">
      <c r="A169" s="386">
        <f t="shared" ref="A169" si="219">A167+1</f>
        <v>37</v>
      </c>
      <c r="B169" s="386" t="s">
        <v>135</v>
      </c>
      <c r="C169" s="374" t="str">
        <f>VLOOKUP(B169,DS,2,0)</f>
        <v>Lâm Lin</v>
      </c>
      <c r="D169" s="376" t="str">
        <f>VLOOKUP(B169,DS,3,0)</f>
        <v>Công nhân</v>
      </c>
      <c r="E169" s="79" t="s">
        <v>33</v>
      </c>
      <c r="F169" s="80">
        <v>8</v>
      </c>
      <c r="G169" s="80"/>
      <c r="H169" s="80">
        <v>8</v>
      </c>
      <c r="I169" s="80">
        <v>8</v>
      </c>
      <c r="J169" s="80">
        <v>8</v>
      </c>
      <c r="K169" s="80">
        <v>8</v>
      </c>
      <c r="L169" s="80">
        <v>4</v>
      </c>
      <c r="M169" s="80">
        <v>8</v>
      </c>
      <c r="N169" s="80">
        <v>8</v>
      </c>
      <c r="O169" s="80">
        <v>8</v>
      </c>
      <c r="P169" s="80">
        <v>8</v>
      </c>
      <c r="Q169" s="80">
        <v>8</v>
      </c>
      <c r="R169" s="80">
        <v>8</v>
      </c>
      <c r="S169" s="80"/>
      <c r="T169" s="80">
        <v>8</v>
      </c>
      <c r="U169" s="80">
        <v>8</v>
      </c>
      <c r="V169" s="80">
        <v>8</v>
      </c>
      <c r="W169" s="80">
        <v>8</v>
      </c>
      <c r="X169" s="80">
        <v>8</v>
      </c>
      <c r="Y169" s="80">
        <v>8</v>
      </c>
      <c r="Z169" s="80"/>
      <c r="AA169" s="80">
        <v>8</v>
      </c>
      <c r="AB169" s="80">
        <v>8</v>
      </c>
      <c r="AC169" s="80">
        <v>8</v>
      </c>
      <c r="AD169" s="80">
        <v>8</v>
      </c>
      <c r="AE169" s="80">
        <v>8</v>
      </c>
      <c r="AF169" s="80">
        <v>8</v>
      </c>
      <c r="AG169" s="80"/>
      <c r="AH169" s="80">
        <v>8</v>
      </c>
      <c r="AI169" s="80">
        <v>8</v>
      </c>
      <c r="AJ169" s="80"/>
      <c r="AK169" s="378">
        <f t="shared" ref="AK169" si="220">((SUM(F169:AJ169))/8)-(SUMIF($F$6:$AJ$6,"C.Nhật",F169:AJ169)/8)</f>
        <v>21.5</v>
      </c>
      <c r="AL169" s="378">
        <f t="shared" ref="AL169" si="221">SUM(F170:AJ170)/8*1.5</f>
        <v>0.75</v>
      </c>
      <c r="AM169" s="380">
        <f t="shared" ref="AM169" si="222">SUMIF($F$6:$AJ$6,"C.Nhật",$F169:$AJ170)/8*2</f>
        <v>8</v>
      </c>
      <c r="AN169" s="382">
        <f t="shared" ref="AN169" si="223">SUM(AK169:AM170)</f>
        <v>30.25</v>
      </c>
      <c r="AO169" s="384">
        <v>0</v>
      </c>
      <c r="AP169" s="382"/>
      <c r="AQ169" s="382"/>
      <c r="AR169" s="382"/>
      <c r="AS169" s="372"/>
      <c r="AT169" s="314"/>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row>
    <row r="170" spans="1:90" s="78" customFormat="1" ht="18" customHeight="1">
      <c r="A170" s="387"/>
      <c r="B170" s="387"/>
      <c r="C170" s="375"/>
      <c r="D170" s="377"/>
      <c r="E170" s="81" t="s">
        <v>32</v>
      </c>
      <c r="F170" s="82"/>
      <c r="G170" s="82"/>
      <c r="H170" s="82">
        <v>4</v>
      </c>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379"/>
      <c r="AL170" s="379"/>
      <c r="AM170" s="381"/>
      <c r="AN170" s="383"/>
      <c r="AO170" s="385"/>
      <c r="AP170" s="383"/>
      <c r="AQ170" s="383"/>
      <c r="AR170" s="383"/>
      <c r="AS170" s="373"/>
      <c r="AT170" s="314"/>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row>
    <row r="171" spans="1:90" s="78" customFormat="1" ht="18" customHeight="1">
      <c r="A171" s="386">
        <f t="shared" ref="A171" si="224">A169+1</f>
        <v>38</v>
      </c>
      <c r="B171" s="386" t="s">
        <v>136</v>
      </c>
      <c r="C171" s="374" t="str">
        <f>VLOOKUP(B171,DS,2,0)</f>
        <v>Lâm Chanh Đa Ra</v>
      </c>
      <c r="D171" s="376" t="str">
        <f>VLOOKUP(B171,DS,3,0)</f>
        <v>Công nhân</v>
      </c>
      <c r="E171" s="79" t="s">
        <v>33</v>
      </c>
      <c r="F171" s="80">
        <v>8</v>
      </c>
      <c r="G171" s="80"/>
      <c r="H171" s="80">
        <v>8</v>
      </c>
      <c r="I171" s="80">
        <v>8</v>
      </c>
      <c r="J171" s="80">
        <v>8</v>
      </c>
      <c r="K171" s="80">
        <v>8</v>
      </c>
      <c r="L171" s="80">
        <v>4</v>
      </c>
      <c r="M171" s="80">
        <v>8</v>
      </c>
      <c r="N171" s="80">
        <v>8</v>
      </c>
      <c r="O171" s="80">
        <v>8</v>
      </c>
      <c r="P171" s="80">
        <v>8</v>
      </c>
      <c r="Q171" s="80">
        <v>8</v>
      </c>
      <c r="R171" s="80">
        <v>8</v>
      </c>
      <c r="S171" s="80"/>
      <c r="T171" s="80">
        <v>8</v>
      </c>
      <c r="U171" s="80">
        <v>8</v>
      </c>
      <c r="V171" s="80">
        <v>8</v>
      </c>
      <c r="W171" s="80">
        <v>8</v>
      </c>
      <c r="X171" s="80">
        <v>8</v>
      </c>
      <c r="Y171" s="80">
        <v>8</v>
      </c>
      <c r="Z171" s="80"/>
      <c r="AA171" s="80">
        <v>8</v>
      </c>
      <c r="AB171" s="80">
        <v>8</v>
      </c>
      <c r="AC171" s="80">
        <v>8</v>
      </c>
      <c r="AD171" s="80">
        <v>8</v>
      </c>
      <c r="AE171" s="80">
        <v>8</v>
      </c>
      <c r="AF171" s="80">
        <v>8</v>
      </c>
      <c r="AG171" s="80"/>
      <c r="AH171" s="80">
        <v>5</v>
      </c>
      <c r="AI171" s="80">
        <v>8</v>
      </c>
      <c r="AJ171" s="80"/>
      <c r="AK171" s="378">
        <f t="shared" ref="AK171" si="225">((SUM(F171:AJ171))/8)-(SUMIF($F$6:$AJ$6,"C.Nhật",F171:AJ171)/8)</f>
        <v>21.125</v>
      </c>
      <c r="AL171" s="378">
        <f t="shared" ref="AL171" si="226">SUM(F172:AJ172)/8*1.5</f>
        <v>0.75</v>
      </c>
      <c r="AM171" s="380">
        <f t="shared" ref="AM171" si="227">SUMIF($F$6:$AJ$6,"C.Nhật",$F171:$AJ172)/8*2</f>
        <v>8</v>
      </c>
      <c r="AN171" s="382">
        <f t="shared" ref="AN171" si="228">SUM(AK171:AM172)</f>
        <v>29.875</v>
      </c>
      <c r="AO171" s="384">
        <v>0</v>
      </c>
      <c r="AP171" s="382"/>
      <c r="AQ171" s="382"/>
      <c r="AR171" s="382"/>
      <c r="AS171" s="372"/>
      <c r="AT171" s="314"/>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row>
    <row r="172" spans="1:90" s="78" customFormat="1" ht="18" customHeight="1">
      <c r="A172" s="387"/>
      <c r="B172" s="387"/>
      <c r="C172" s="375"/>
      <c r="D172" s="377"/>
      <c r="E172" s="81" t="s">
        <v>32</v>
      </c>
      <c r="F172" s="82"/>
      <c r="G172" s="82"/>
      <c r="H172" s="82">
        <v>4</v>
      </c>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379"/>
      <c r="AL172" s="379"/>
      <c r="AM172" s="381"/>
      <c r="AN172" s="383"/>
      <c r="AO172" s="385"/>
      <c r="AP172" s="383"/>
      <c r="AQ172" s="383"/>
      <c r="AR172" s="383"/>
      <c r="AS172" s="373"/>
      <c r="AT172" s="314"/>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row>
    <row r="173" spans="1:90" s="78" customFormat="1" ht="18" customHeight="1">
      <c r="A173" s="386">
        <f t="shared" ref="A173" si="229">A171+1</f>
        <v>39</v>
      </c>
      <c r="B173" s="386" t="s">
        <v>180</v>
      </c>
      <c r="C173" s="374" t="e">
        <f>VLOOKUP(B173,DS,2,0)</f>
        <v>#N/A</v>
      </c>
      <c r="D173" s="376" t="e">
        <f>VLOOKUP(B173,DS,3,0)</f>
        <v>#N/A</v>
      </c>
      <c r="E173" s="79" t="s">
        <v>33</v>
      </c>
      <c r="F173" s="80">
        <v>8</v>
      </c>
      <c r="G173" s="80"/>
      <c r="H173" s="80">
        <v>8</v>
      </c>
      <c r="I173" s="80">
        <v>8</v>
      </c>
      <c r="J173" s="80">
        <v>8</v>
      </c>
      <c r="K173" s="80">
        <v>8</v>
      </c>
      <c r="L173" s="80">
        <v>4</v>
      </c>
      <c r="M173" s="80"/>
      <c r="N173" s="80">
        <v>8</v>
      </c>
      <c r="O173" s="80">
        <v>8</v>
      </c>
      <c r="P173" s="80">
        <v>8</v>
      </c>
      <c r="Q173" s="80">
        <v>8</v>
      </c>
      <c r="R173" s="80">
        <v>8</v>
      </c>
      <c r="S173" s="80"/>
      <c r="T173" s="80">
        <v>8</v>
      </c>
      <c r="U173" s="80">
        <v>8</v>
      </c>
      <c r="V173" s="80">
        <v>8</v>
      </c>
      <c r="W173" s="80">
        <v>8</v>
      </c>
      <c r="X173" s="80">
        <v>8</v>
      </c>
      <c r="Y173" s="80">
        <v>8</v>
      </c>
      <c r="Z173" s="80"/>
      <c r="AA173" s="80">
        <v>8</v>
      </c>
      <c r="AB173" s="80">
        <v>8</v>
      </c>
      <c r="AC173" s="80">
        <v>8</v>
      </c>
      <c r="AD173" s="80">
        <v>8</v>
      </c>
      <c r="AE173" s="80">
        <v>8</v>
      </c>
      <c r="AF173" s="80">
        <v>8</v>
      </c>
      <c r="AG173" s="80"/>
      <c r="AH173" s="80">
        <v>8</v>
      </c>
      <c r="AI173" s="80">
        <v>8</v>
      </c>
      <c r="AJ173" s="80"/>
      <c r="AK173" s="378">
        <f t="shared" ref="AK173" si="230">((SUM(F173:AJ173))/8)-(SUMIF($F$6:$AJ$6,"C.Nhật",F173:AJ173)/8)</f>
        <v>20.5</v>
      </c>
      <c r="AL173" s="378">
        <f t="shared" ref="AL173" si="231">SUM(F174:AJ174)/8*1.5</f>
        <v>0.75</v>
      </c>
      <c r="AM173" s="380">
        <f t="shared" ref="AM173" si="232">SUMIF($F$6:$AJ$6,"C.Nhật",$F173:$AJ174)/8*2</f>
        <v>8</v>
      </c>
      <c r="AN173" s="382">
        <f t="shared" ref="AN173" si="233">SUM(AK173:AM174)</f>
        <v>29.25</v>
      </c>
      <c r="AO173" s="384">
        <v>0</v>
      </c>
      <c r="AP173" s="382"/>
      <c r="AQ173" s="382"/>
      <c r="AR173" s="382"/>
      <c r="AS173" s="372"/>
      <c r="AT173" s="314"/>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row>
    <row r="174" spans="1:90" s="78" customFormat="1" ht="18" customHeight="1">
      <c r="A174" s="387"/>
      <c r="B174" s="387"/>
      <c r="C174" s="375"/>
      <c r="D174" s="377"/>
      <c r="E174" s="81" t="s">
        <v>32</v>
      </c>
      <c r="F174" s="82"/>
      <c r="G174" s="82"/>
      <c r="H174" s="82">
        <v>4</v>
      </c>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379"/>
      <c r="AL174" s="379"/>
      <c r="AM174" s="381"/>
      <c r="AN174" s="383"/>
      <c r="AO174" s="385"/>
      <c r="AP174" s="383"/>
      <c r="AQ174" s="383"/>
      <c r="AR174" s="383"/>
      <c r="AS174" s="373"/>
      <c r="AT174" s="314"/>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row>
    <row r="175" spans="1:90" s="83" customFormat="1" ht="12.75">
      <c r="A175" s="19"/>
      <c r="B175" s="84"/>
      <c r="C175" s="4"/>
      <c r="D175" s="132"/>
      <c r="E175" s="4"/>
      <c r="F175" s="88"/>
      <c r="G175" s="88"/>
      <c r="H175" s="85"/>
      <c r="I175" s="85"/>
      <c r="J175" s="140"/>
      <c r="K175" s="88"/>
      <c r="L175" s="85"/>
      <c r="M175" s="88"/>
      <c r="N175" s="88"/>
      <c r="O175" s="88"/>
      <c r="P175" s="88"/>
      <c r="Q175" s="85"/>
      <c r="R175" s="88"/>
      <c r="S175" s="88"/>
      <c r="T175" s="140"/>
      <c r="U175" s="88"/>
      <c r="V175" s="88"/>
      <c r="W175" s="88"/>
      <c r="X175" s="84"/>
      <c r="Y175" s="88"/>
      <c r="Z175" s="88"/>
      <c r="AA175" s="88"/>
      <c r="AB175" s="88"/>
      <c r="AC175" s="88"/>
      <c r="AD175" s="85"/>
      <c r="AE175" s="88"/>
      <c r="AF175" s="88"/>
      <c r="AG175" s="88"/>
      <c r="AH175" s="88"/>
      <c r="AI175" s="88"/>
      <c r="AJ175" s="88"/>
      <c r="AK175" s="4"/>
      <c r="AL175" s="4"/>
      <c r="AM175" s="117"/>
      <c r="AN175" s="87"/>
      <c r="AO175" s="87"/>
      <c r="AP175" s="87"/>
      <c r="AQ175" s="87"/>
      <c r="AR175" s="87"/>
      <c r="AS175" s="4"/>
      <c r="AT175" s="123"/>
    </row>
    <row r="176" spans="1:90" s="83" customFormat="1" ht="12.75">
      <c r="A176" s="19" t="s">
        <v>14</v>
      </c>
      <c r="B176" s="84"/>
      <c r="C176" s="4"/>
      <c r="D176" s="132"/>
      <c r="E176" s="4"/>
      <c r="F176" s="88"/>
      <c r="G176" s="88"/>
      <c r="H176" s="85"/>
      <c r="I176" s="85"/>
      <c r="J176" s="140"/>
      <c r="K176" s="88"/>
      <c r="L176" s="85"/>
      <c r="M176" s="88"/>
      <c r="N176" s="88"/>
      <c r="O176" s="88"/>
      <c r="P176" s="88"/>
      <c r="Q176" s="85"/>
      <c r="R176" s="88"/>
      <c r="S176" s="88"/>
      <c r="T176" s="140"/>
      <c r="U176" s="88"/>
      <c r="V176" s="88"/>
      <c r="W176" s="88"/>
      <c r="X176" s="84"/>
      <c r="Y176" s="88"/>
      <c r="Z176" s="88"/>
      <c r="AA176" s="88"/>
      <c r="AB176" s="88"/>
      <c r="AC176" s="88"/>
      <c r="AD176" s="85"/>
      <c r="AE176" s="88"/>
      <c r="AF176" s="88"/>
      <c r="AG176" s="88"/>
      <c r="AH176" s="88"/>
      <c r="AI176" s="88"/>
      <c r="AJ176" s="88"/>
      <c r="AK176" s="4"/>
      <c r="AL176" s="4"/>
      <c r="AM176" s="117"/>
      <c r="AN176" s="87"/>
      <c r="AO176" s="87"/>
      <c r="AP176" s="87"/>
      <c r="AQ176" s="87"/>
      <c r="AR176" s="87"/>
      <c r="AS176" s="4"/>
      <c r="AT176" s="123"/>
    </row>
    <row r="177" spans="1:46" s="83" customFormat="1" ht="12.75">
      <c r="A177" s="16"/>
      <c r="B177" s="16"/>
      <c r="C177" s="4"/>
      <c r="D177" s="132"/>
      <c r="E177" s="4"/>
      <c r="F177" s="88"/>
      <c r="G177" s="88"/>
      <c r="H177" s="141"/>
      <c r="I177" s="141"/>
      <c r="J177" s="141"/>
      <c r="K177" s="88"/>
      <c r="L177" s="141"/>
      <c r="M177" s="88"/>
      <c r="N177" s="88"/>
      <c r="O177" s="88"/>
      <c r="P177" s="88"/>
      <c r="Q177" s="88"/>
      <c r="R177" s="88"/>
      <c r="S177" s="88"/>
      <c r="T177" s="88"/>
      <c r="U177" s="88"/>
      <c r="V177" s="88"/>
      <c r="W177" s="88"/>
      <c r="X177" s="88"/>
      <c r="Y177" s="88"/>
      <c r="Z177" s="88"/>
      <c r="AA177" s="88"/>
      <c r="AB177" s="88"/>
      <c r="AC177" s="88"/>
      <c r="AD177" s="141"/>
      <c r="AE177" s="88"/>
      <c r="AF177" s="88"/>
      <c r="AG177" s="88"/>
      <c r="AH177" s="88"/>
      <c r="AI177" s="88"/>
      <c r="AJ177" s="88"/>
      <c r="AK177" s="4"/>
      <c r="AL177" s="4"/>
      <c r="AM177" s="117"/>
      <c r="AN177" s="89"/>
      <c r="AO177" s="89"/>
      <c r="AP177" s="89"/>
      <c r="AQ177" s="89"/>
      <c r="AR177" s="89"/>
      <c r="AS177" s="4"/>
      <c r="AT177" s="123"/>
    </row>
    <row r="178" spans="1:46" s="86" customFormat="1" ht="15" customHeight="1">
      <c r="A178" s="16"/>
      <c r="B178" s="16"/>
      <c r="C178" s="4"/>
      <c r="D178" s="132"/>
      <c r="E178" s="4"/>
      <c r="F178" s="88"/>
      <c r="G178" s="88"/>
      <c r="H178" s="141"/>
      <c r="I178" s="141"/>
      <c r="J178" s="141"/>
      <c r="K178" s="88"/>
      <c r="L178" s="141"/>
      <c r="M178" s="88"/>
      <c r="N178" s="88"/>
      <c r="O178" s="88"/>
      <c r="P178" s="88"/>
      <c r="Q178" s="88"/>
      <c r="R178" s="88"/>
      <c r="S178" s="88"/>
      <c r="T178" s="88"/>
      <c r="U178" s="88"/>
      <c r="V178" s="88"/>
      <c r="W178" s="88"/>
      <c r="X178" s="88"/>
      <c r="Y178" s="88"/>
      <c r="Z178" s="88"/>
      <c r="AA178" s="88"/>
      <c r="AB178" s="88"/>
      <c r="AC178" s="88"/>
      <c r="AD178" s="141"/>
      <c r="AE178" s="88"/>
      <c r="AF178" s="88"/>
      <c r="AG178" s="88"/>
      <c r="AH178" s="88"/>
      <c r="AI178" s="88"/>
      <c r="AJ178" s="88"/>
      <c r="AK178" s="4"/>
      <c r="AL178" s="4"/>
      <c r="AM178" s="117"/>
      <c r="AN178" s="89"/>
      <c r="AO178" s="89"/>
      <c r="AP178" s="89"/>
      <c r="AQ178" s="89"/>
      <c r="AR178" s="89"/>
      <c r="AS178" s="4"/>
      <c r="AT178" s="4"/>
    </row>
    <row r="179" spans="1:46" s="86" customFormat="1" ht="11.25">
      <c r="A179" s="16"/>
      <c r="B179" s="16"/>
      <c r="C179" s="4"/>
      <c r="D179" s="132"/>
      <c r="E179" s="4"/>
      <c r="F179" s="88"/>
      <c r="G179" s="88"/>
      <c r="H179" s="141"/>
      <c r="I179" s="141"/>
      <c r="J179" s="141"/>
      <c r="K179" s="88"/>
      <c r="L179" s="141"/>
      <c r="M179" s="88"/>
      <c r="N179" s="88"/>
      <c r="O179" s="88"/>
      <c r="P179" s="88"/>
      <c r="Q179" s="88"/>
      <c r="R179" s="88"/>
      <c r="S179" s="88"/>
      <c r="T179" s="88"/>
      <c r="U179" s="88"/>
      <c r="V179" s="88"/>
      <c r="W179" s="88"/>
      <c r="X179" s="88"/>
      <c r="Y179" s="88"/>
      <c r="Z179" s="88"/>
      <c r="AA179" s="88"/>
      <c r="AB179" s="88"/>
      <c r="AC179" s="88"/>
      <c r="AD179" s="141"/>
      <c r="AE179" s="88"/>
      <c r="AF179" s="88"/>
      <c r="AG179" s="88"/>
      <c r="AH179" s="88"/>
      <c r="AI179" s="88"/>
      <c r="AJ179" s="88"/>
      <c r="AK179" s="4"/>
      <c r="AL179" s="4"/>
      <c r="AM179" s="117"/>
      <c r="AN179" s="89"/>
      <c r="AO179" s="89"/>
      <c r="AP179" s="89"/>
      <c r="AQ179" s="89"/>
      <c r="AR179" s="89"/>
      <c r="AS179" s="4"/>
      <c r="AT179" s="4"/>
    </row>
    <row r="180" spans="1:46" s="86" customFormat="1" ht="11.25">
      <c r="A180" s="16"/>
      <c r="B180" s="16"/>
      <c r="C180" s="4"/>
      <c r="D180" s="132"/>
      <c r="E180" s="4"/>
      <c r="F180" s="88"/>
      <c r="G180" s="88"/>
      <c r="H180" s="141"/>
      <c r="I180" s="141"/>
      <c r="J180" s="141"/>
      <c r="K180" s="88"/>
      <c r="L180" s="141"/>
      <c r="M180" s="88"/>
      <c r="N180" s="88"/>
      <c r="O180" s="88"/>
      <c r="P180" s="88"/>
      <c r="Q180" s="88"/>
      <c r="R180" s="88"/>
      <c r="S180" s="88"/>
      <c r="T180" s="88"/>
      <c r="U180" s="88"/>
      <c r="V180" s="88"/>
      <c r="W180" s="88"/>
      <c r="X180" s="88"/>
      <c r="Y180" s="88"/>
      <c r="Z180" s="88"/>
      <c r="AA180" s="88"/>
      <c r="AB180" s="88"/>
      <c r="AC180" s="88"/>
      <c r="AD180" s="141"/>
      <c r="AE180" s="88"/>
      <c r="AF180" s="88"/>
      <c r="AG180" s="88"/>
      <c r="AH180" s="88"/>
      <c r="AI180" s="88"/>
      <c r="AJ180" s="88"/>
      <c r="AK180" s="4"/>
      <c r="AL180" s="4"/>
      <c r="AM180" s="117"/>
      <c r="AN180" s="89"/>
      <c r="AO180" s="89"/>
      <c r="AP180" s="89"/>
      <c r="AQ180" s="89"/>
      <c r="AR180" s="89"/>
      <c r="AS180" s="4"/>
      <c r="AT180" s="4"/>
    </row>
    <row r="181" spans="1:46" s="86" customFormat="1" ht="11.25">
      <c r="A181" s="13"/>
      <c r="B181" s="13"/>
      <c r="C181" s="19"/>
      <c r="D181" s="133"/>
      <c r="E181" s="90"/>
      <c r="F181" s="140"/>
      <c r="G181" s="142"/>
      <c r="H181" s="85"/>
      <c r="I181" s="85"/>
      <c r="J181" s="85"/>
      <c r="K181" s="142"/>
      <c r="L181" s="85"/>
      <c r="M181" s="142"/>
      <c r="N181" s="142"/>
      <c r="O181" s="142"/>
      <c r="P181" s="142"/>
      <c r="Q181" s="85"/>
      <c r="R181" s="140"/>
      <c r="S181" s="142"/>
      <c r="T181" s="142"/>
      <c r="U181" s="85"/>
      <c r="V181" s="142"/>
      <c r="W181" s="142"/>
      <c r="X181" s="85"/>
      <c r="Y181" s="142"/>
      <c r="Z181" s="142"/>
      <c r="AA181" s="142"/>
      <c r="AB181" s="142"/>
      <c r="AC181" s="142"/>
      <c r="AD181" s="85"/>
      <c r="AE181" s="142"/>
      <c r="AF181" s="142"/>
      <c r="AG181" s="142"/>
      <c r="AH181" s="142"/>
      <c r="AI181" s="142"/>
      <c r="AJ181" s="142"/>
      <c r="AK181" s="90"/>
      <c r="AM181" s="118"/>
      <c r="AN181" s="13"/>
      <c r="AO181" s="13"/>
      <c r="AP181" s="13"/>
      <c r="AQ181" s="13"/>
      <c r="AR181" s="13"/>
      <c r="AS181" s="19"/>
      <c r="AT181" s="4"/>
    </row>
    <row r="182" spans="1:46" s="86" customFormat="1" ht="12.75">
      <c r="A182" s="2"/>
      <c r="B182" s="2" t="s">
        <v>0</v>
      </c>
      <c r="C182" s="2"/>
      <c r="D182" s="311"/>
      <c r="E182" s="2"/>
      <c r="F182" s="143"/>
      <c r="G182" s="143"/>
      <c r="H182" s="143"/>
      <c r="I182" s="143"/>
      <c r="J182" s="143"/>
      <c r="K182" s="143"/>
      <c r="L182" s="143"/>
      <c r="M182" s="143"/>
      <c r="N182" s="143"/>
      <c r="O182" s="143"/>
      <c r="P182" s="143"/>
      <c r="Q182" s="143"/>
      <c r="R182" s="143"/>
      <c r="S182" s="143"/>
      <c r="T182" s="143"/>
      <c r="U182" s="143"/>
      <c r="V182" s="143"/>
      <c r="W182" s="143"/>
      <c r="X182" s="143"/>
      <c r="Y182" s="143"/>
      <c r="Z182" s="143"/>
      <c r="AA182" s="143"/>
      <c r="AB182" s="143"/>
      <c r="AC182" s="143"/>
      <c r="AD182" s="143"/>
      <c r="AE182" s="143"/>
      <c r="AF182" s="143"/>
      <c r="AG182" s="143"/>
      <c r="AH182" s="144"/>
      <c r="AI182" s="144"/>
      <c r="AJ182" s="144"/>
      <c r="AK182" s="2"/>
      <c r="AL182" s="2"/>
      <c r="AM182" s="119"/>
      <c r="AN182" s="2"/>
      <c r="AO182" s="2"/>
      <c r="AP182" s="2"/>
      <c r="AQ182" s="2"/>
      <c r="AR182" s="2"/>
      <c r="AS182" s="2"/>
      <c r="AT182" s="4"/>
    </row>
    <row r="183" spans="1:46" s="86" customFormat="1" ht="12.75">
      <c r="A183" s="2"/>
      <c r="B183" s="2"/>
      <c r="C183" s="2" t="s">
        <v>48</v>
      </c>
      <c r="D183" s="311"/>
      <c r="E183" s="2"/>
      <c r="F183" s="143"/>
      <c r="G183" s="143"/>
      <c r="H183" s="143"/>
      <c r="I183" s="143"/>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4"/>
      <c r="AI183" s="144"/>
      <c r="AJ183" s="144"/>
      <c r="AK183" s="2"/>
      <c r="AL183" s="2"/>
      <c r="AM183" s="119"/>
      <c r="AN183" s="2"/>
      <c r="AO183" s="2"/>
      <c r="AP183" s="2"/>
      <c r="AQ183" s="2"/>
      <c r="AR183" s="2"/>
      <c r="AS183" s="2"/>
      <c r="AT183" s="19"/>
    </row>
    <row r="184" spans="1:46" ht="15" customHeight="1">
      <c r="C184" s="2" t="s">
        <v>49</v>
      </c>
    </row>
    <row r="185" spans="1:46" ht="15" customHeight="1">
      <c r="C185" s="2" t="s">
        <v>50</v>
      </c>
    </row>
    <row r="186" spans="1:46" ht="15" customHeight="1">
      <c r="C186" s="2" t="s">
        <v>51</v>
      </c>
    </row>
    <row r="187" spans="1:46" ht="15" customHeight="1">
      <c r="C187" s="2" t="s">
        <v>52</v>
      </c>
    </row>
    <row r="188" spans="1:46" ht="15" customHeight="1">
      <c r="C188" s="2" t="s">
        <v>53</v>
      </c>
    </row>
    <row r="189" spans="1:46" ht="15" customHeight="1">
      <c r="C189" s="2" t="s">
        <v>54</v>
      </c>
    </row>
    <row r="190" spans="1:46" ht="15" customHeight="1">
      <c r="C190" s="2" t="s">
        <v>55</v>
      </c>
    </row>
    <row r="191" spans="1:46" ht="15" customHeight="1">
      <c r="C191" s="2" t="s">
        <v>56</v>
      </c>
    </row>
  </sheetData>
  <protectedRanges>
    <protectedRange password="CC78" sqref="A1:A3" name="Range1_2_1"/>
    <protectedRange password="CC78" sqref="A8:A17" name="Range1_1"/>
    <protectedRange password="CC78" sqref="C8:E17 A8:A17" name="Range1_6"/>
    <protectedRange password="CC78" sqref="B8:B17" name="Range1_4"/>
    <protectedRange password="CC78" sqref="J22:J23" name="Range1_1_1_1"/>
    <protectedRange password="CC78" sqref="J24" name="Range1_3_1_1"/>
    <protectedRange password="CC78" sqref="A45:A47 A90:A92" name="Range1_2_1_1"/>
    <protectedRange password="CC78" sqref="A52:A67" name="Range1_1_1"/>
    <protectedRange password="CC78" sqref="C52:E67 A52:A67" name="Range1_6_1"/>
    <protectedRange password="CC78" sqref="B52:B67" name="Range1_4_1"/>
    <protectedRange password="CC78" sqref="J72:J73" name="Range1_1_1_1_1"/>
    <protectedRange password="CC78" sqref="J74" name="Range1_3_1_1_1"/>
    <protectedRange password="CC78" sqref="A97:A174" name="Range1_1_2"/>
    <protectedRange password="CC78" sqref="C97:E174 A97:A174" name="Range1_6_2"/>
    <protectedRange password="CC78" sqref="B97:B150" name="Range1_4_2"/>
    <protectedRange password="CC78" sqref="J179:J180" name="Range1_1_1_1_2"/>
    <protectedRange password="CC78" sqref="J181" name="Range1_3_1_1_2"/>
    <protectedRange password="CC78" sqref="B151:B174" name="Range1_4_2_1_1"/>
  </protectedRanges>
  <autoFilter ref="A7:AS7"/>
  <mergeCells count="718">
    <mergeCell ref="D157:D158"/>
    <mergeCell ref="AK157:AK158"/>
    <mergeCell ref="AL157:AL158"/>
    <mergeCell ref="AM157:AM158"/>
    <mergeCell ref="A163:A164"/>
    <mergeCell ref="B163:B164"/>
    <mergeCell ref="C163:C164"/>
    <mergeCell ref="D163:D164"/>
    <mergeCell ref="AK163:AK164"/>
    <mergeCell ref="AN157:AN158"/>
    <mergeCell ref="AO157:AO158"/>
    <mergeCell ref="AK155:AK156"/>
    <mergeCell ref="AL155:AL156"/>
    <mergeCell ref="AM155:AM156"/>
    <mergeCell ref="AN155:AN156"/>
    <mergeCell ref="AO155:AO156"/>
    <mergeCell ref="A159:A160"/>
    <mergeCell ref="B159:B160"/>
    <mergeCell ref="C159:C160"/>
    <mergeCell ref="D159:D160"/>
    <mergeCell ref="AK159:AK160"/>
    <mergeCell ref="AL159:AL160"/>
    <mergeCell ref="AM159:AM160"/>
    <mergeCell ref="AN159:AN160"/>
    <mergeCell ref="AO159:AO160"/>
    <mergeCell ref="A157:A158"/>
    <mergeCell ref="B157:B158"/>
    <mergeCell ref="C157:C158"/>
    <mergeCell ref="AO103:AO104"/>
    <mergeCell ref="AN107:AN108"/>
    <mergeCell ref="AO107:AO108"/>
    <mergeCell ref="AP103:AP104"/>
    <mergeCell ref="AR155:AR156"/>
    <mergeCell ref="AS155:AS156"/>
    <mergeCell ref="AP163:AP164"/>
    <mergeCell ref="AQ163:AQ164"/>
    <mergeCell ref="AR163:AR164"/>
    <mergeCell ref="AS163:AS164"/>
    <mergeCell ref="AP155:AP156"/>
    <mergeCell ref="AQ155:AQ156"/>
    <mergeCell ref="AP157:AP158"/>
    <mergeCell ref="AQ157:AQ158"/>
    <mergeCell ref="AR157:AR158"/>
    <mergeCell ref="AS157:AS158"/>
    <mergeCell ref="AP159:AP160"/>
    <mergeCell ref="AQ159:AQ160"/>
    <mergeCell ref="AR159:AR160"/>
    <mergeCell ref="AS159:AS160"/>
    <mergeCell ref="AM64:AM65"/>
    <mergeCell ref="AN64:AN65"/>
    <mergeCell ref="AO64:AO65"/>
    <mergeCell ref="AP64:AP65"/>
    <mergeCell ref="AQ64:AQ65"/>
    <mergeCell ref="AK94:AM94"/>
    <mergeCell ref="AN94:AN95"/>
    <mergeCell ref="AL66:AL67"/>
    <mergeCell ref="AM66:AM67"/>
    <mergeCell ref="AN66:AN67"/>
    <mergeCell ref="AO94:AO95"/>
    <mergeCell ref="AP94:AP95"/>
    <mergeCell ref="AQ94:AQ95"/>
    <mergeCell ref="AR64:AR65"/>
    <mergeCell ref="AS64:AS65"/>
    <mergeCell ref="A161:A162"/>
    <mergeCell ref="B161:B162"/>
    <mergeCell ref="C161:C162"/>
    <mergeCell ref="D161:D162"/>
    <mergeCell ref="AK161:AK162"/>
    <mergeCell ref="AL161:AL162"/>
    <mergeCell ref="AM161:AM162"/>
    <mergeCell ref="AN161:AN162"/>
    <mergeCell ref="AO161:AO162"/>
    <mergeCell ref="AP161:AP162"/>
    <mergeCell ref="AQ161:AQ162"/>
    <mergeCell ref="AR161:AR162"/>
    <mergeCell ref="AS161:AS162"/>
    <mergeCell ref="A155:A156"/>
    <mergeCell ref="B155:B156"/>
    <mergeCell ref="C155:C156"/>
    <mergeCell ref="D155:D156"/>
    <mergeCell ref="A94:A95"/>
    <mergeCell ref="B94:B95"/>
    <mergeCell ref="C94:C95"/>
    <mergeCell ref="D94:D95"/>
    <mergeCell ref="E94:E95"/>
    <mergeCell ref="AM1:AS1"/>
    <mergeCell ref="A5:A6"/>
    <mergeCell ref="B5:B6"/>
    <mergeCell ref="C5:C6"/>
    <mergeCell ref="D5:D6"/>
    <mergeCell ref="E5:E6"/>
    <mergeCell ref="AK5:AM5"/>
    <mergeCell ref="AN5:AN6"/>
    <mergeCell ref="AO5:AO6"/>
    <mergeCell ref="AP5:AP6"/>
    <mergeCell ref="AQ5:AQ6"/>
    <mergeCell ref="AR5:AR6"/>
    <mergeCell ref="AS5:AS6"/>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R8:AR9"/>
    <mergeCell ref="AP10:AP11"/>
    <mergeCell ref="A12:A13"/>
    <mergeCell ref="B12:B13"/>
    <mergeCell ref="C12:C13"/>
    <mergeCell ref="D12:D13"/>
    <mergeCell ref="AK12:AK13"/>
    <mergeCell ref="AL12:AL13"/>
    <mergeCell ref="AS12:AS13"/>
    <mergeCell ref="AM12:AM13"/>
    <mergeCell ref="AN12:AN13"/>
    <mergeCell ref="AO12:AO13"/>
    <mergeCell ref="AP12:AP13"/>
    <mergeCell ref="AQ12:AQ13"/>
    <mergeCell ref="AR12:AR13"/>
    <mergeCell ref="D14:D15"/>
    <mergeCell ref="AK14:AK15"/>
    <mergeCell ref="AL14:AL15"/>
    <mergeCell ref="AM14:AM15"/>
    <mergeCell ref="AN14:AN15"/>
    <mergeCell ref="AO14:AO15"/>
    <mergeCell ref="AQ10:AQ11"/>
    <mergeCell ref="AR10:AR11"/>
    <mergeCell ref="AS10:AS11"/>
    <mergeCell ref="AP14:AP15"/>
    <mergeCell ref="AQ14:AQ15"/>
    <mergeCell ref="AR14:AR15"/>
    <mergeCell ref="AS14:AS15"/>
    <mergeCell ref="AP16:AP17"/>
    <mergeCell ref="AQ16:AQ17"/>
    <mergeCell ref="AR16:AR17"/>
    <mergeCell ref="AS16:AS17"/>
    <mergeCell ref="A14:A15"/>
    <mergeCell ref="B14:B15"/>
    <mergeCell ref="C14:C15"/>
    <mergeCell ref="AM45:AS45"/>
    <mergeCell ref="A49:A50"/>
    <mergeCell ref="B49:B50"/>
    <mergeCell ref="C49:C50"/>
    <mergeCell ref="D49:D50"/>
    <mergeCell ref="E49:E50"/>
    <mergeCell ref="AK49:AM49"/>
    <mergeCell ref="AN49:AN50"/>
    <mergeCell ref="AO49:AO50"/>
    <mergeCell ref="AP49:AP50"/>
    <mergeCell ref="AQ49:AQ50"/>
    <mergeCell ref="AR49:AR50"/>
    <mergeCell ref="AS49:AS50"/>
    <mergeCell ref="A16:A17"/>
    <mergeCell ref="B16:B17"/>
    <mergeCell ref="C16:C17"/>
    <mergeCell ref="D16:D17"/>
    <mergeCell ref="AT49:AT50"/>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P52:AP53"/>
    <mergeCell ref="AQ52:AQ53"/>
    <mergeCell ref="AO54:AO55"/>
    <mergeCell ref="AP54:AP55"/>
    <mergeCell ref="AM58:AM59"/>
    <mergeCell ref="AN58:AN59"/>
    <mergeCell ref="AL56:AL57"/>
    <mergeCell ref="AM56:AM57"/>
    <mergeCell ref="AN56:AN57"/>
    <mergeCell ref="AQ54:AQ55"/>
    <mergeCell ref="AR54:AR55"/>
    <mergeCell ref="AS54:AS55"/>
    <mergeCell ref="A56:A57"/>
    <mergeCell ref="B56:B57"/>
    <mergeCell ref="C56:C57"/>
    <mergeCell ref="D56:D57"/>
    <mergeCell ref="AK56:AK57"/>
    <mergeCell ref="AR56:AR57"/>
    <mergeCell ref="AS56:AS57"/>
    <mergeCell ref="AO56:AO57"/>
    <mergeCell ref="AP56:AP57"/>
    <mergeCell ref="AQ56:AQ57"/>
    <mergeCell ref="AL60:AL61"/>
    <mergeCell ref="AM60:AM61"/>
    <mergeCell ref="AN60:AN61"/>
    <mergeCell ref="AO58:AO59"/>
    <mergeCell ref="AP58:AP59"/>
    <mergeCell ref="AQ58:AQ59"/>
    <mergeCell ref="AR58:AR59"/>
    <mergeCell ref="AS58:AS59"/>
    <mergeCell ref="A60:A61"/>
    <mergeCell ref="B60:B61"/>
    <mergeCell ref="C60:C61"/>
    <mergeCell ref="D60:D61"/>
    <mergeCell ref="AK60:AK61"/>
    <mergeCell ref="AR60:AR61"/>
    <mergeCell ref="AS60:AS61"/>
    <mergeCell ref="AO60:AO61"/>
    <mergeCell ref="AP60:AP61"/>
    <mergeCell ref="AQ60:AQ61"/>
    <mergeCell ref="A58:A59"/>
    <mergeCell ref="B58:B59"/>
    <mergeCell ref="C58:C59"/>
    <mergeCell ref="D58:D59"/>
    <mergeCell ref="AK58:AK59"/>
    <mergeCell ref="AL58:AL59"/>
    <mergeCell ref="AO62:AO63"/>
    <mergeCell ref="AP62:AP63"/>
    <mergeCell ref="AQ62:AQ63"/>
    <mergeCell ref="AR62:AR63"/>
    <mergeCell ref="AS62:AS63"/>
    <mergeCell ref="A66:A67"/>
    <mergeCell ref="B66:B67"/>
    <mergeCell ref="C66:C67"/>
    <mergeCell ref="D66:D67"/>
    <mergeCell ref="AK66:AK67"/>
    <mergeCell ref="A62:A63"/>
    <mergeCell ref="B62:B63"/>
    <mergeCell ref="C62:C63"/>
    <mergeCell ref="D62:D63"/>
    <mergeCell ref="AK62:AK63"/>
    <mergeCell ref="AL62:AL63"/>
    <mergeCell ref="AM62:AM63"/>
    <mergeCell ref="AN62:AN63"/>
    <mergeCell ref="A64:A65"/>
    <mergeCell ref="B64:B65"/>
    <mergeCell ref="C64:C65"/>
    <mergeCell ref="D64:D65"/>
    <mergeCell ref="AK64:AK65"/>
    <mergeCell ref="AL64:AL65"/>
    <mergeCell ref="AR94:AR95"/>
    <mergeCell ref="AS94:AS95"/>
    <mergeCell ref="AT94:AT95"/>
    <mergeCell ref="AR66:AR67"/>
    <mergeCell ref="AS66:AS67"/>
    <mergeCell ref="AM90:AS90"/>
    <mergeCell ref="AO66:AO67"/>
    <mergeCell ref="AP66:AP67"/>
    <mergeCell ref="AQ66:AQ67"/>
    <mergeCell ref="AS97:AS98"/>
    <mergeCell ref="A99:A100"/>
    <mergeCell ref="B99:B100"/>
    <mergeCell ref="C99:C100"/>
    <mergeCell ref="D99:D100"/>
    <mergeCell ref="AK99:AK100"/>
    <mergeCell ref="AL99:AL100"/>
    <mergeCell ref="AM99:AM100"/>
    <mergeCell ref="AN99:AN100"/>
    <mergeCell ref="AO99:AO100"/>
    <mergeCell ref="AM97:AM98"/>
    <mergeCell ref="AN97:AN98"/>
    <mergeCell ref="AO97:AO98"/>
    <mergeCell ref="AP97:AP98"/>
    <mergeCell ref="AQ97:AQ98"/>
    <mergeCell ref="AR97:AR98"/>
    <mergeCell ref="A97:A98"/>
    <mergeCell ref="B97:B98"/>
    <mergeCell ref="C97:C98"/>
    <mergeCell ref="D97:D98"/>
    <mergeCell ref="AK97:AK98"/>
    <mergeCell ref="AL97:AL98"/>
    <mergeCell ref="AP99:AP100"/>
    <mergeCell ref="AQ99:AQ100"/>
    <mergeCell ref="AR99:AR100"/>
    <mergeCell ref="AS99:AS100"/>
    <mergeCell ref="A101:A102"/>
    <mergeCell ref="B101:B102"/>
    <mergeCell ref="C101:C102"/>
    <mergeCell ref="D101:D102"/>
    <mergeCell ref="AK101:AK102"/>
    <mergeCell ref="AL101:AL102"/>
    <mergeCell ref="AS101:AS102"/>
    <mergeCell ref="AM101:AM102"/>
    <mergeCell ref="AN101:AN102"/>
    <mergeCell ref="AO101:AO102"/>
    <mergeCell ref="AP101:AP102"/>
    <mergeCell ref="AQ101:AQ102"/>
    <mergeCell ref="AR101:AR102"/>
    <mergeCell ref="AQ103:AQ104"/>
    <mergeCell ref="AR103:AR104"/>
    <mergeCell ref="AS103:AS104"/>
    <mergeCell ref="A105:A106"/>
    <mergeCell ref="B105:B106"/>
    <mergeCell ref="C105:C106"/>
    <mergeCell ref="D105:D106"/>
    <mergeCell ref="AK105:AK106"/>
    <mergeCell ref="AL105:AL106"/>
    <mergeCell ref="AS105:AS106"/>
    <mergeCell ref="AM105:AM106"/>
    <mergeCell ref="AN105:AN106"/>
    <mergeCell ref="AO105:AO106"/>
    <mergeCell ref="AP105:AP106"/>
    <mergeCell ref="AQ105:AQ106"/>
    <mergeCell ref="AR105:AR106"/>
    <mergeCell ref="A103:A104"/>
    <mergeCell ref="B103:B104"/>
    <mergeCell ref="C103:C104"/>
    <mergeCell ref="D103:D104"/>
    <mergeCell ref="AK103:AK104"/>
    <mergeCell ref="AL103:AL104"/>
    <mergeCell ref="AM103:AM104"/>
    <mergeCell ref="AN103:AN104"/>
    <mergeCell ref="AP107:AP108"/>
    <mergeCell ref="AQ107:AQ108"/>
    <mergeCell ref="AR107:AR108"/>
    <mergeCell ref="AS107:AS108"/>
    <mergeCell ref="A109:A110"/>
    <mergeCell ref="B109:B110"/>
    <mergeCell ref="C109:C110"/>
    <mergeCell ref="D109:D110"/>
    <mergeCell ref="AK109:AK110"/>
    <mergeCell ref="AL109:AL110"/>
    <mergeCell ref="AS109:AS110"/>
    <mergeCell ref="AM109:AM110"/>
    <mergeCell ref="AN109:AN110"/>
    <mergeCell ref="AO109:AO110"/>
    <mergeCell ref="AP109:AP110"/>
    <mergeCell ref="AQ109:AQ110"/>
    <mergeCell ref="AR109:AR110"/>
    <mergeCell ref="A107:A108"/>
    <mergeCell ref="B107:B108"/>
    <mergeCell ref="C107:C108"/>
    <mergeCell ref="D107:D108"/>
    <mergeCell ref="AK107:AK108"/>
    <mergeCell ref="AL107:AL108"/>
    <mergeCell ref="AM107:AM108"/>
    <mergeCell ref="AS111:AS112"/>
    <mergeCell ref="A113:A114"/>
    <mergeCell ref="B113:B114"/>
    <mergeCell ref="C113:C114"/>
    <mergeCell ref="D113:D114"/>
    <mergeCell ref="AK113:AK114"/>
    <mergeCell ref="AL113:AL114"/>
    <mergeCell ref="AS113:AS114"/>
    <mergeCell ref="AM113:AM114"/>
    <mergeCell ref="AN113:AN114"/>
    <mergeCell ref="AO113:AO114"/>
    <mergeCell ref="AP113:AP114"/>
    <mergeCell ref="AQ113:AQ114"/>
    <mergeCell ref="AR113:AR114"/>
    <mergeCell ref="A111:A112"/>
    <mergeCell ref="B111:B112"/>
    <mergeCell ref="C111:C112"/>
    <mergeCell ref="D111:D112"/>
    <mergeCell ref="AK111:AK112"/>
    <mergeCell ref="AL111:AL112"/>
    <mergeCell ref="AM111:AM112"/>
    <mergeCell ref="AN111:AN112"/>
    <mergeCell ref="AO111:AO112"/>
    <mergeCell ref="D115:D116"/>
    <mergeCell ref="AK115:AK116"/>
    <mergeCell ref="AL115:AL116"/>
    <mergeCell ref="AM115:AM116"/>
    <mergeCell ref="AN115:AN116"/>
    <mergeCell ref="AO115:AO116"/>
    <mergeCell ref="AP111:AP112"/>
    <mergeCell ref="AQ111:AQ112"/>
    <mergeCell ref="AR111:AR112"/>
    <mergeCell ref="AL119:AL120"/>
    <mergeCell ref="AM119:AM120"/>
    <mergeCell ref="AN119:AN120"/>
    <mergeCell ref="AO119:AO120"/>
    <mergeCell ref="AP115:AP116"/>
    <mergeCell ref="AQ115:AQ116"/>
    <mergeCell ref="AR115:AR116"/>
    <mergeCell ref="AS115:AS116"/>
    <mergeCell ref="A117:A118"/>
    <mergeCell ref="B117:B118"/>
    <mergeCell ref="C117:C118"/>
    <mergeCell ref="D117:D118"/>
    <mergeCell ref="AK117:AK118"/>
    <mergeCell ref="AL117:AL118"/>
    <mergeCell ref="AS117:AS118"/>
    <mergeCell ref="AM117:AM118"/>
    <mergeCell ref="AN117:AN118"/>
    <mergeCell ref="AO117:AO118"/>
    <mergeCell ref="AP117:AP118"/>
    <mergeCell ref="AQ117:AQ118"/>
    <mergeCell ref="AR117:AR118"/>
    <mergeCell ref="A115:A116"/>
    <mergeCell ref="B115:B116"/>
    <mergeCell ref="C115:C116"/>
    <mergeCell ref="AN123:AN124"/>
    <mergeCell ref="AO123:AO124"/>
    <mergeCell ref="AP119:AP120"/>
    <mergeCell ref="AQ119:AQ120"/>
    <mergeCell ref="AR119:AR120"/>
    <mergeCell ref="AS119:AS120"/>
    <mergeCell ref="A121:A122"/>
    <mergeCell ref="B121:B122"/>
    <mergeCell ref="C121:C122"/>
    <mergeCell ref="D121:D122"/>
    <mergeCell ref="AK121:AK122"/>
    <mergeCell ref="AL121:AL122"/>
    <mergeCell ref="AS121:AS122"/>
    <mergeCell ref="AM121:AM122"/>
    <mergeCell ref="AN121:AN122"/>
    <mergeCell ref="AO121:AO122"/>
    <mergeCell ref="AP121:AP122"/>
    <mergeCell ref="AQ121:AQ122"/>
    <mergeCell ref="AR121:AR122"/>
    <mergeCell ref="A119:A120"/>
    <mergeCell ref="B119:B120"/>
    <mergeCell ref="C119:C120"/>
    <mergeCell ref="D119:D120"/>
    <mergeCell ref="AK119:AK120"/>
    <mergeCell ref="AP123:AP124"/>
    <mergeCell ref="AQ123:AQ124"/>
    <mergeCell ref="AR123:AR124"/>
    <mergeCell ref="AS123:AS124"/>
    <mergeCell ref="A125:A126"/>
    <mergeCell ref="B125:B126"/>
    <mergeCell ref="C125:C126"/>
    <mergeCell ref="D125:D126"/>
    <mergeCell ref="AK125:AK126"/>
    <mergeCell ref="AL125:AL126"/>
    <mergeCell ref="AS125:AS126"/>
    <mergeCell ref="AM125:AM126"/>
    <mergeCell ref="AN125:AN126"/>
    <mergeCell ref="AO125:AO126"/>
    <mergeCell ref="AP125:AP126"/>
    <mergeCell ref="AQ125:AQ126"/>
    <mergeCell ref="AR125:AR126"/>
    <mergeCell ref="A123:A124"/>
    <mergeCell ref="B123:B124"/>
    <mergeCell ref="C123:C124"/>
    <mergeCell ref="D123:D124"/>
    <mergeCell ref="AK123:AK124"/>
    <mergeCell ref="AL123:AL124"/>
    <mergeCell ref="AM123:AM124"/>
    <mergeCell ref="AS127:AS128"/>
    <mergeCell ref="A129:A130"/>
    <mergeCell ref="B129:B130"/>
    <mergeCell ref="C129:C130"/>
    <mergeCell ref="D129:D130"/>
    <mergeCell ref="AK129:AK130"/>
    <mergeCell ref="AL129:AL130"/>
    <mergeCell ref="AS129:AS130"/>
    <mergeCell ref="AM129:AM130"/>
    <mergeCell ref="AN129:AN130"/>
    <mergeCell ref="AO129:AO130"/>
    <mergeCell ref="AP129:AP130"/>
    <mergeCell ref="AQ129:AQ130"/>
    <mergeCell ref="AR129:AR130"/>
    <mergeCell ref="A127:A128"/>
    <mergeCell ref="B127:B128"/>
    <mergeCell ref="C127:C128"/>
    <mergeCell ref="D127:D128"/>
    <mergeCell ref="AK127:AK128"/>
    <mergeCell ref="AL127:AL128"/>
    <mergeCell ref="AM127:AM128"/>
    <mergeCell ref="AN127:AN128"/>
    <mergeCell ref="AO127:AO128"/>
    <mergeCell ref="D131:D132"/>
    <mergeCell ref="AK131:AK132"/>
    <mergeCell ref="AL131:AL132"/>
    <mergeCell ref="AM131:AM132"/>
    <mergeCell ref="AN131:AN132"/>
    <mergeCell ref="AO131:AO132"/>
    <mergeCell ref="AP127:AP128"/>
    <mergeCell ref="AQ127:AQ128"/>
    <mergeCell ref="AR127:AR128"/>
    <mergeCell ref="AL135:AL136"/>
    <mergeCell ref="AM135:AM136"/>
    <mergeCell ref="AN135:AN136"/>
    <mergeCell ref="AO135:AO136"/>
    <mergeCell ref="AP131:AP132"/>
    <mergeCell ref="AQ131:AQ132"/>
    <mergeCell ref="AR131:AR132"/>
    <mergeCell ref="AS131:AS132"/>
    <mergeCell ref="A133:A134"/>
    <mergeCell ref="B133:B134"/>
    <mergeCell ref="C133:C134"/>
    <mergeCell ref="D133:D134"/>
    <mergeCell ref="AK133:AK134"/>
    <mergeCell ref="AL133:AL134"/>
    <mergeCell ref="AS133:AS134"/>
    <mergeCell ref="AM133:AM134"/>
    <mergeCell ref="AN133:AN134"/>
    <mergeCell ref="AO133:AO134"/>
    <mergeCell ref="AP133:AP134"/>
    <mergeCell ref="AQ133:AQ134"/>
    <mergeCell ref="AR133:AR134"/>
    <mergeCell ref="A131:A132"/>
    <mergeCell ref="B131:B132"/>
    <mergeCell ref="C131:C132"/>
    <mergeCell ref="AN139:AN140"/>
    <mergeCell ref="AO139:AO140"/>
    <mergeCell ref="AP135:AP136"/>
    <mergeCell ref="AQ135:AQ136"/>
    <mergeCell ref="AR135:AR136"/>
    <mergeCell ref="AS135:AS136"/>
    <mergeCell ref="A137:A138"/>
    <mergeCell ref="B137:B138"/>
    <mergeCell ref="C137:C138"/>
    <mergeCell ref="D137:D138"/>
    <mergeCell ref="AK137:AK138"/>
    <mergeCell ref="AL137:AL138"/>
    <mergeCell ref="AS137:AS138"/>
    <mergeCell ref="AM137:AM138"/>
    <mergeCell ref="AN137:AN138"/>
    <mergeCell ref="AO137:AO138"/>
    <mergeCell ref="AP137:AP138"/>
    <mergeCell ref="AQ137:AQ138"/>
    <mergeCell ref="AR137:AR138"/>
    <mergeCell ref="A135:A136"/>
    <mergeCell ref="B135:B136"/>
    <mergeCell ref="C135:C136"/>
    <mergeCell ref="D135:D136"/>
    <mergeCell ref="AK135:AK136"/>
    <mergeCell ref="AP139:AP140"/>
    <mergeCell ref="AQ139:AQ140"/>
    <mergeCell ref="AR139:AR140"/>
    <mergeCell ref="AS139:AS140"/>
    <mergeCell ref="A141:A142"/>
    <mergeCell ref="B141:B142"/>
    <mergeCell ref="C141:C142"/>
    <mergeCell ref="D141:D142"/>
    <mergeCell ref="AK141:AK142"/>
    <mergeCell ref="AL141:AL142"/>
    <mergeCell ref="AS141:AS142"/>
    <mergeCell ref="AM141:AM142"/>
    <mergeCell ref="AN141:AN142"/>
    <mergeCell ref="AO141:AO142"/>
    <mergeCell ref="AP141:AP142"/>
    <mergeCell ref="AQ141:AQ142"/>
    <mergeCell ref="AR141:AR142"/>
    <mergeCell ref="A139:A140"/>
    <mergeCell ref="B139:B140"/>
    <mergeCell ref="C139:C140"/>
    <mergeCell ref="D139:D140"/>
    <mergeCell ref="AK139:AK140"/>
    <mergeCell ref="AL139:AL140"/>
    <mergeCell ref="AM139:AM140"/>
    <mergeCell ref="AP143:AP144"/>
    <mergeCell ref="AQ143:AQ144"/>
    <mergeCell ref="AR143:AR144"/>
    <mergeCell ref="AS143:AS144"/>
    <mergeCell ref="A145:A146"/>
    <mergeCell ref="B145:B146"/>
    <mergeCell ref="C145:C146"/>
    <mergeCell ref="D145:D146"/>
    <mergeCell ref="AK145:AK146"/>
    <mergeCell ref="AL145:AL146"/>
    <mergeCell ref="A143:A144"/>
    <mergeCell ref="B143:B144"/>
    <mergeCell ref="C143:C144"/>
    <mergeCell ref="D143:D144"/>
    <mergeCell ref="AK143:AK144"/>
    <mergeCell ref="AL143:AL144"/>
    <mergeCell ref="AM143:AM144"/>
    <mergeCell ref="AN143:AN144"/>
    <mergeCell ref="AO143:AO144"/>
    <mergeCell ref="AS145:AS146"/>
    <mergeCell ref="A147:A148"/>
    <mergeCell ref="B147:B148"/>
    <mergeCell ref="C147:C148"/>
    <mergeCell ref="D147:D148"/>
    <mergeCell ref="AK147:AK148"/>
    <mergeCell ref="AL147:AL148"/>
    <mergeCell ref="AM147:AM148"/>
    <mergeCell ref="AN147:AN148"/>
    <mergeCell ref="AO147:AO148"/>
    <mergeCell ref="A149:A150"/>
    <mergeCell ref="B149:B150"/>
    <mergeCell ref="C149:C150"/>
    <mergeCell ref="D149:D150"/>
    <mergeCell ref="AK149:AK150"/>
    <mergeCell ref="AL149:AL150"/>
    <mergeCell ref="AM149:AM150"/>
    <mergeCell ref="C173:C174"/>
    <mergeCell ref="D173:D174"/>
    <mergeCell ref="A167:A168"/>
    <mergeCell ref="B167:B168"/>
    <mergeCell ref="C167:C168"/>
    <mergeCell ref="D167:D168"/>
    <mergeCell ref="AK167:AK168"/>
    <mergeCell ref="AL167:AL168"/>
    <mergeCell ref="AL163:AL164"/>
    <mergeCell ref="AM163:AM164"/>
    <mergeCell ref="A165:A166"/>
    <mergeCell ref="B165:B166"/>
    <mergeCell ref="C165:C166"/>
    <mergeCell ref="D165:D166"/>
    <mergeCell ref="AK165:AK166"/>
    <mergeCell ref="AL165:AL166"/>
    <mergeCell ref="AM165:AM166"/>
    <mergeCell ref="AM145:AM146"/>
    <mergeCell ref="AN145:AN146"/>
    <mergeCell ref="AO145:AO146"/>
    <mergeCell ref="AP145:AP146"/>
    <mergeCell ref="AQ149:AQ150"/>
    <mergeCell ref="AR149:AR150"/>
    <mergeCell ref="AK173:AK174"/>
    <mergeCell ref="AL173:AL174"/>
    <mergeCell ref="AS147:AS148"/>
    <mergeCell ref="AS153:AS154"/>
    <mergeCell ref="AN163:AN164"/>
    <mergeCell ref="AO163:AO164"/>
    <mergeCell ref="AN165:AN166"/>
    <mergeCell ref="AO165:AO166"/>
    <mergeCell ref="AP165:AP166"/>
    <mergeCell ref="AQ165:AQ166"/>
    <mergeCell ref="AR165:AR166"/>
    <mergeCell ref="AS165:AS166"/>
    <mergeCell ref="AO153:AO154"/>
    <mergeCell ref="AP153:AP154"/>
    <mergeCell ref="AQ153:AQ154"/>
    <mergeCell ref="AR153:AR154"/>
    <mergeCell ref="AQ145:AQ146"/>
    <mergeCell ref="AR145:AR146"/>
    <mergeCell ref="AP147:AP148"/>
    <mergeCell ref="AQ147:AQ148"/>
    <mergeCell ref="AR147:AR148"/>
    <mergeCell ref="A153:A154"/>
    <mergeCell ref="B153:B154"/>
    <mergeCell ref="C153:C154"/>
    <mergeCell ref="D153:D154"/>
    <mergeCell ref="AK153:AK154"/>
    <mergeCell ref="AL153:AL154"/>
    <mergeCell ref="AQ169:AQ170"/>
    <mergeCell ref="AR169:AR170"/>
    <mergeCell ref="AS173:AS174"/>
    <mergeCell ref="AQ173:AQ174"/>
    <mergeCell ref="AR173:AR174"/>
    <mergeCell ref="AQ167:AQ168"/>
    <mergeCell ref="AR167:AR168"/>
    <mergeCell ref="AS167:AS168"/>
    <mergeCell ref="A173:A174"/>
    <mergeCell ref="B173:B174"/>
    <mergeCell ref="AS169:AS170"/>
    <mergeCell ref="AS171:AS172"/>
    <mergeCell ref="A169:A170"/>
    <mergeCell ref="B169:B170"/>
    <mergeCell ref="C169:C170"/>
    <mergeCell ref="D169:D170"/>
    <mergeCell ref="AQ171:AQ172"/>
    <mergeCell ref="AR171:AR172"/>
    <mergeCell ref="AK16:AK17"/>
    <mergeCell ref="AL16:AL17"/>
    <mergeCell ref="AM16:AM17"/>
    <mergeCell ref="AN16:AN17"/>
    <mergeCell ref="AO16:AO17"/>
    <mergeCell ref="AM173:AM174"/>
    <mergeCell ref="AN173:AN174"/>
    <mergeCell ref="AO173:AO174"/>
    <mergeCell ref="AP173:AP174"/>
    <mergeCell ref="AP167:AP168"/>
    <mergeCell ref="AK169:AK170"/>
    <mergeCell ref="AL169:AL170"/>
    <mergeCell ref="AM169:AM170"/>
    <mergeCell ref="AN169:AN170"/>
    <mergeCell ref="AO169:AO170"/>
    <mergeCell ref="AM171:AM172"/>
    <mergeCell ref="AN171:AN172"/>
    <mergeCell ref="AO171:AO172"/>
    <mergeCell ref="AP171:AP172"/>
    <mergeCell ref="AM167:AM168"/>
    <mergeCell ref="AN167:AN168"/>
    <mergeCell ref="AO167:AO168"/>
    <mergeCell ref="AM153:AM154"/>
    <mergeCell ref="AN153:AN154"/>
    <mergeCell ref="A171:A172"/>
    <mergeCell ref="B171:B172"/>
    <mergeCell ref="C171:C172"/>
    <mergeCell ref="D171:D172"/>
    <mergeCell ref="AK171:AK172"/>
    <mergeCell ref="AL171:AL172"/>
    <mergeCell ref="AP169:AP170"/>
    <mergeCell ref="AS151:AS152"/>
    <mergeCell ref="AS149:AS150"/>
    <mergeCell ref="A151:A152"/>
    <mergeCell ref="B151:B152"/>
    <mergeCell ref="C151:C152"/>
    <mergeCell ref="D151:D152"/>
    <mergeCell ref="AK151:AK152"/>
    <mergeCell ref="AL151:AL152"/>
    <mergeCell ref="AM151:AM152"/>
    <mergeCell ref="AN151:AN152"/>
    <mergeCell ref="AO151:AO152"/>
    <mergeCell ref="AP151:AP152"/>
    <mergeCell ref="AQ151:AQ152"/>
    <mergeCell ref="AR151:AR152"/>
    <mergeCell ref="AN149:AN150"/>
    <mergeCell ref="AO149:AO150"/>
    <mergeCell ref="AP149:AP150"/>
  </mergeCells>
  <conditionalFormatting sqref="F5:AJ6 F8:AJ17 F97:AJ174">
    <cfRule type="expression" dxfId="313" priority="28" stopIfTrue="1">
      <formula>IF(WEEKDAY(F$5)=1,TRUE,FALSE)</formula>
    </cfRule>
  </conditionalFormatting>
  <conditionalFormatting sqref="F49:AJ50 F52:AJ67">
    <cfRule type="expression" dxfId="312" priority="27" stopIfTrue="1">
      <formula>IF(WEEKDAY(F$5)=1,TRUE,FALSE)</formula>
    </cfRule>
  </conditionalFormatting>
  <conditionalFormatting sqref="F94:AJ95">
    <cfRule type="expression" dxfId="311" priority="26" stopIfTrue="1">
      <formula>IF(WEEKDAY(F$5)=1,TRUE,FALSE)</formula>
    </cfRule>
  </conditionalFormatting>
  <conditionalFormatting sqref="F97:AJ142 F99:AI174">
    <cfRule type="expression" dxfId="310" priority="25" stopIfTrue="1">
      <formula>IF(WEEKDAY(F$5)=1,TRUE,FALSE)</formula>
    </cfRule>
  </conditionalFormatting>
  <conditionalFormatting sqref="F52:AJ67">
    <cfRule type="expression" dxfId="309" priority="24" stopIfTrue="1">
      <formula>IF(WEEKDAY(F$5)=1,TRUE,FALSE)</formula>
    </cfRule>
  </conditionalFormatting>
  <conditionalFormatting sqref="F143:AJ174">
    <cfRule type="expression" dxfId="308" priority="23" stopIfTrue="1">
      <formula>IF(WEEKDAY(F$5)=1,TRUE,FALSE)</formula>
    </cfRule>
  </conditionalFormatting>
  <conditionalFormatting sqref="F8:AJ17">
    <cfRule type="expression" dxfId="307" priority="22" stopIfTrue="1">
      <formula>IF(WEEKDAY(F$5)=1,TRUE,FALSE)</formula>
    </cfRule>
  </conditionalFormatting>
  <conditionalFormatting sqref="F52:AJ67">
    <cfRule type="expression" dxfId="306" priority="21" stopIfTrue="1">
      <formula>IF(WEEKDAY(F$5)=1,TRUE,FALSE)</formula>
    </cfRule>
  </conditionalFormatting>
  <conditionalFormatting sqref="F97:AJ140 F99:AI174">
    <cfRule type="expression" dxfId="305" priority="20" stopIfTrue="1">
      <formula>IF(WEEKDAY(F$5)=1,TRUE,FALSE)</formula>
    </cfRule>
  </conditionalFormatting>
  <conditionalFormatting sqref="F141:AJ174">
    <cfRule type="expression" dxfId="304" priority="19" stopIfTrue="1">
      <formula>IF(WEEKDAY(F$5)=1,TRUE,FALSE)</formula>
    </cfRule>
  </conditionalFormatting>
  <conditionalFormatting sqref="F8:AJ17">
    <cfRule type="expression" dxfId="303" priority="18" stopIfTrue="1">
      <formula>IF(WEEKDAY(F$5)=1,TRUE,FALSE)</formula>
    </cfRule>
  </conditionalFormatting>
  <conditionalFormatting sqref="F52:AJ67">
    <cfRule type="expression" dxfId="302" priority="17" stopIfTrue="1">
      <formula>IF(WEEKDAY(F$5)=1,TRUE,FALSE)</formula>
    </cfRule>
  </conditionalFormatting>
  <conditionalFormatting sqref="F97:AJ139 F99:AI174">
    <cfRule type="expression" dxfId="301" priority="16" stopIfTrue="1">
      <formula>IF(WEEKDAY(F$5)=1,TRUE,FALSE)</formula>
    </cfRule>
  </conditionalFormatting>
  <conditionalFormatting sqref="F141:AJ174">
    <cfRule type="expression" dxfId="300" priority="15" stopIfTrue="1">
      <formula>IF(WEEKDAY(F$5)=1,TRUE,FALSE)</formula>
    </cfRule>
  </conditionalFormatting>
  <conditionalFormatting sqref="F8:AI17">
    <cfRule type="expression" dxfId="299" priority="14" stopIfTrue="1">
      <formula>IF(WEEKDAY(F$5)=1,TRUE,FALSE)</formula>
    </cfRule>
  </conditionalFormatting>
  <conditionalFormatting sqref="F52:AI67">
    <cfRule type="expression" dxfId="298" priority="13" stopIfTrue="1">
      <formula>IF(WEEKDAY(F$5)=1,TRUE,FALSE)</formula>
    </cfRule>
  </conditionalFormatting>
  <conditionalFormatting sqref="F97:AI174">
    <cfRule type="expression" dxfId="297" priority="12" stopIfTrue="1">
      <formula>IF(WEEKDAY(F$5)=1,TRUE,FALSE)</formula>
    </cfRule>
  </conditionalFormatting>
  <conditionalFormatting sqref="F143:AI174">
    <cfRule type="expression" dxfId="296" priority="11" stopIfTrue="1">
      <formula>IF(WEEKDAY(F$5)=1,TRUE,FALSE)</formula>
    </cfRule>
  </conditionalFormatting>
  <conditionalFormatting sqref="F52:AI67">
    <cfRule type="expression" dxfId="295" priority="10" stopIfTrue="1">
      <formula>IF(WEEKDAY(F$5)=1,TRUE,FALSE)</formula>
    </cfRule>
  </conditionalFormatting>
  <conditionalFormatting sqref="F52:AI67">
    <cfRule type="expression" dxfId="294" priority="9" stopIfTrue="1">
      <formula>IF(WEEKDAY(F$5)=1,TRUE,FALSE)</formula>
    </cfRule>
  </conditionalFormatting>
  <conditionalFormatting sqref="F52:AI67">
    <cfRule type="expression" dxfId="293" priority="8" stopIfTrue="1">
      <formula>IF(WEEKDAY(F$5)=1,TRUE,FALSE)</formula>
    </cfRule>
  </conditionalFormatting>
  <conditionalFormatting sqref="F52:AI67">
    <cfRule type="expression" dxfId="292" priority="7" stopIfTrue="1">
      <formula>IF(WEEKDAY(F$5)=1,TRUE,FALSE)</formula>
    </cfRule>
  </conditionalFormatting>
  <conditionalFormatting sqref="F97:AI174">
    <cfRule type="expression" dxfId="291" priority="6" stopIfTrue="1">
      <formula>IF(WEEKDAY(F$5)=1,TRUE,FALSE)</formula>
    </cfRule>
  </conditionalFormatting>
  <conditionalFormatting sqref="F97:AI174">
    <cfRule type="expression" dxfId="290" priority="5" stopIfTrue="1">
      <formula>IF(WEEKDAY(F$5)=1,TRUE,FALSE)</formula>
    </cfRule>
  </conditionalFormatting>
  <conditionalFormatting sqref="F97:AI174">
    <cfRule type="expression" dxfId="289" priority="4" stopIfTrue="1">
      <formula>IF(WEEKDAY(F$5)=1,TRUE,FALSE)</formula>
    </cfRule>
  </conditionalFormatting>
  <conditionalFormatting sqref="H152 H154 H156 H158 H160 H162 H164 H166 H168 H170 H172 H174 H98:I98 H100:I100 H102:I102 H104:I104 H106:I106 H108:I108 H110:I110 H112:I112 H114:I114 H116:I116 H118:I118 H120:I120 H122:I122 H124:I124 H126:I126 H128:I128 H130:I130 H132:I132 H134:I134 H136:I136 H138:I138 H140:I140 H142:I142 H144:I144 H146:I146 H148:I148 H150:I150">
    <cfRule type="expression" dxfId="288" priority="3" stopIfTrue="1">
      <formula>IF(WEEKDAY(H$5)=1,TRUE,FALSE)</formula>
    </cfRule>
  </conditionalFormatting>
  <conditionalFormatting sqref="H152 H154 H156 H158 H160 H162 H164 H166 H168 H170 H172 H174 H98:I98 H100:I100 H102:I102 H104:I104 H106:I106 H108:I108 H110:I110 H112:I112 H114:I114 H116:I116 H118:I118 H120:I120 H122:I122 H124:I124 H126:I126 H128:I128 H130:I130 H132:I132 H134:I134 H136:I136 H138:I138 H140:I140 H142:I142 H144:I144 H146:I146 H148:I148 H150:I150">
    <cfRule type="expression" dxfId="287" priority="2" stopIfTrue="1">
      <formula>IF(WEEKDAY(H$5)=1,TRUE,FALSE)</formula>
    </cfRule>
  </conditionalFormatting>
  <conditionalFormatting sqref="H152 H154 H156 H158 H160 H162 H164 H166 H168 H170 H172 H174 H98:I98 H100:I100 H102:I102 H104:I104 H106:I106 H108:I108 H110:I110 H112:I112 H114:I114 H116:I116 H118:I118 H120:I120 H122:I122 H124:I124 H126:I126 H128:I128 H130:I130 H132:I132 H134:I134 H136:I136 H138:I138 H140:I140 H142:I142 H144:I144 H146:I146 H148:I148 H150:I150">
    <cfRule type="expression" dxfId="286" priority="1" stopIfTrue="1">
      <formula>IF(WEEKDAY(H$5)=1,TRUE,FALSE)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19.xml><?xml version="1.0" encoding="utf-8"?>
<worksheet xmlns="http://schemas.openxmlformats.org/spreadsheetml/2006/main" xmlns:r="http://schemas.openxmlformats.org/officeDocument/2006/relationships">
  <sheetPr>
    <tabColor theme="3" tint="-0.249977111117893"/>
  </sheetPr>
  <dimension ref="A1:AE294"/>
  <sheetViews>
    <sheetView zoomScaleNormal="70" workbookViewId="0">
      <pane xSplit="3" ySplit="9" topLeftCell="H161" activePane="bottomRight" state="frozen"/>
      <selection activeCell="F143" sqref="F143:AI162"/>
      <selection pane="topRight" activeCell="F143" sqref="F143:AI162"/>
      <selection pane="bottomLeft" activeCell="F143" sqref="F143:AI162"/>
      <selection pane="bottomRight" activeCell="N161" sqref="N161:P161"/>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16"/>
      <c r="C1" s="316"/>
      <c r="D1" s="435" t="str">
        <f>"BẢNG THANH TOÁN LƯƠNG THÁNG"&amp;" "&amp;TEXT($E$4,"mm")&amp;" / "&amp;TEXT($E$4,"yyyy")</f>
        <v>BẢNG THANH TOÁN LƯƠNG THÁNG 09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16"/>
      <c r="C2" s="316"/>
      <c r="D2" s="316"/>
      <c r="E2" s="94"/>
      <c r="F2" s="316"/>
      <c r="G2" s="316"/>
      <c r="H2" s="316"/>
      <c r="I2" s="316"/>
      <c r="J2" s="95"/>
      <c r="K2" s="316"/>
      <c r="L2" s="316"/>
      <c r="M2" s="316"/>
      <c r="N2" s="316"/>
      <c r="O2" s="316"/>
      <c r="P2" s="316"/>
      <c r="Q2" s="316"/>
      <c r="R2" s="316"/>
      <c r="S2" s="316"/>
      <c r="T2" s="69"/>
      <c r="U2" s="93">
        <v>25</v>
      </c>
      <c r="V2" s="130">
        <v>30</v>
      </c>
      <c r="W2" s="96"/>
      <c r="X2" s="96"/>
      <c r="Y2" s="5"/>
      <c r="Z2" s="5"/>
    </row>
    <row r="3" spans="1:31" s="4" customFormat="1" ht="15" customHeight="1">
      <c r="A3" s="161" t="s">
        <v>65</v>
      </c>
      <c r="B3" s="316"/>
      <c r="C3" s="316"/>
      <c r="D3" s="316"/>
      <c r="E3" s="94"/>
      <c r="F3" s="316"/>
      <c r="G3" s="316"/>
      <c r="H3" s="316"/>
      <c r="I3" s="316"/>
      <c r="J3" s="95"/>
      <c r="K3" s="316"/>
      <c r="L3" s="316"/>
      <c r="M3" s="316"/>
      <c r="N3" s="316"/>
      <c r="O3" s="316"/>
      <c r="P3" s="316"/>
      <c r="Q3" s="316"/>
      <c r="R3" s="316"/>
      <c r="S3" s="316"/>
      <c r="T3" s="69"/>
      <c r="U3" s="153"/>
      <c r="V3" s="154"/>
      <c r="W3" s="96"/>
      <c r="X3" s="96"/>
      <c r="Y3" s="5"/>
      <c r="Z3" s="5"/>
    </row>
    <row r="4" spans="1:31" s="4" customFormat="1" ht="15" customHeight="1">
      <c r="A4" s="161" t="str">
        <f>TH!A3</f>
        <v>MST: 1100878093</v>
      </c>
      <c r="B4" s="316"/>
      <c r="C4" s="316"/>
      <c r="D4" s="316"/>
      <c r="E4" s="327">
        <f>'CC - 09'!$E$4</f>
        <v>42248</v>
      </c>
      <c r="F4" s="316"/>
      <c r="G4" s="316"/>
      <c r="H4" s="316"/>
      <c r="I4" s="316"/>
      <c r="J4" s="95"/>
      <c r="K4" s="316"/>
      <c r="L4" s="92"/>
      <c r="M4" s="316"/>
      <c r="N4" s="316"/>
      <c r="O4" s="316"/>
      <c r="P4" s="316"/>
      <c r="Q4" s="14"/>
      <c r="R4" s="316"/>
      <c r="S4" s="316"/>
      <c r="T4" s="316"/>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313" t="s">
        <v>41</v>
      </c>
      <c r="G8" s="312" t="s">
        <v>19</v>
      </c>
      <c r="H8" s="353" t="s">
        <v>41</v>
      </c>
      <c r="I8" s="31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4" si="0">VLOOKUP(B10,DS,2,0)</f>
        <v>Mai Út Hiền</v>
      </c>
      <c r="D10" s="135" t="str">
        <f t="shared" ref="D10" si="1">VLOOKUP(B10,DS,3,0)</f>
        <v>Cơ Điện</v>
      </c>
      <c r="E10" s="103">
        <f t="shared" ref="E10" si="2">VLOOKUP(B10,DS,4,0)</f>
        <v>4336000</v>
      </c>
      <c r="F10" s="108">
        <f>VLOOKUP(B10,'CC - 09'!$B$8:$AS$17,36,0)</f>
        <v>21.5</v>
      </c>
      <c r="G10" s="243">
        <f t="shared" ref="G10:G14" si="3">ROUND(E10/$U$2*F10,0)</f>
        <v>3728960</v>
      </c>
      <c r="H10" s="108">
        <f>(VLOOKUP(B10,'CC - 09'!$B$8:$AS$17,37,0)+VLOOKUP(B10,'CC - 09'!$B$8:$AS$17,38,0))</f>
        <v>8.75</v>
      </c>
      <c r="I10" s="243">
        <f t="shared" ref="I10:I14" si="4">ROUND(E10/$U$2*H10,0)</f>
        <v>1517600</v>
      </c>
      <c r="J10" s="109">
        <f t="shared" ref="J10:K14" si="5">F10+H10</f>
        <v>30.25</v>
      </c>
      <c r="K10" s="47">
        <f>G10+I10</f>
        <v>5246560</v>
      </c>
      <c r="L10" s="103">
        <f t="shared" ref="L10:L14" si="6">+F10*15000</f>
        <v>322500</v>
      </c>
      <c r="M10" s="49">
        <f t="shared" ref="M10:M14" si="7">K10+L10</f>
        <v>5569060</v>
      </c>
      <c r="N10" s="48">
        <f>IF(VLOOKUP(B10,DS,17,0)="x",E10*$N$5,0)</f>
        <v>0</v>
      </c>
      <c r="O10" s="48">
        <f>IF(VLOOKUP(B10,DS,17,0)="x",E10*$O$5,0)</f>
        <v>0</v>
      </c>
      <c r="P10" s="48">
        <f>IF(VLOOKUP(B10,DS,17,0)="x",E10*$P$5,0)</f>
        <v>0</v>
      </c>
      <c r="Q10" s="47">
        <f t="shared" ref="Q10:Q14" si="8">M10-SUM(N10:P10)</f>
        <v>5569060</v>
      </c>
      <c r="R10" s="47">
        <f t="shared" ref="R10:R14" si="9">VLOOKUP(B10,DS,23,0)</f>
        <v>0</v>
      </c>
      <c r="S10" s="55">
        <f t="shared" ref="S10:S14" si="10">Q10-R10</f>
        <v>5569060</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ref="D11:D14" si="11">VLOOKUP(B11,DS,3,0)</f>
        <v>KCS</v>
      </c>
      <c r="E11" s="103">
        <f t="shared" ref="E11:E14" si="12">VLOOKUP(B11,DS,4,0)</f>
        <v>4056000</v>
      </c>
      <c r="F11" s="108">
        <f>VLOOKUP(B11,'CC - 09'!$B$8:$AS$17,36,0)</f>
        <v>21.5</v>
      </c>
      <c r="G11" s="243">
        <f t="shared" si="3"/>
        <v>3488160</v>
      </c>
      <c r="H11" s="108">
        <f>(VLOOKUP(B11,'CC - 09'!$B$8:$AS$17,37,0)+VLOOKUP(B11,'CC - 09'!$B$8:$AS$17,38,0))</f>
        <v>8.75</v>
      </c>
      <c r="I11" s="243">
        <f t="shared" si="4"/>
        <v>1419600</v>
      </c>
      <c r="J11" s="109">
        <f t="shared" si="5"/>
        <v>30.25</v>
      </c>
      <c r="K11" s="47">
        <f>G11+I11-4295</f>
        <v>4903465</v>
      </c>
      <c r="L11" s="103">
        <f t="shared" si="6"/>
        <v>322500</v>
      </c>
      <c r="M11" s="49">
        <f t="shared" si="7"/>
        <v>5225965</v>
      </c>
      <c r="N11" s="48">
        <f>IF(VLOOKUP(B11,DS,17,0)="x",E11*$N$5,0)</f>
        <v>0</v>
      </c>
      <c r="O11" s="48">
        <f>IF(VLOOKUP(B11,DS,17,0)="x",E11*$O$5,0)</f>
        <v>0</v>
      </c>
      <c r="P11" s="48">
        <f>IF(VLOOKUP(B11,DS,17,0)="x",E11*$P$5,0)</f>
        <v>0</v>
      </c>
      <c r="Q11" s="47">
        <f t="shared" si="8"/>
        <v>5225965</v>
      </c>
      <c r="R11" s="47">
        <f t="shared" si="9"/>
        <v>0</v>
      </c>
      <c r="S11" s="55">
        <f t="shared" si="10"/>
        <v>5225965</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1"/>
        <v>KCS</v>
      </c>
      <c r="E12" s="103">
        <f t="shared" si="12"/>
        <v>4400000</v>
      </c>
      <c r="F12" s="108">
        <f>VLOOKUP(B12,'CC - 09'!$B$8:$AS$17,36,0)</f>
        <v>21.5</v>
      </c>
      <c r="G12" s="243">
        <f t="shared" si="3"/>
        <v>3784000</v>
      </c>
      <c r="H12" s="108">
        <f>(VLOOKUP(B12,'CC - 09'!$B$8:$AS$17,37,0)+VLOOKUP(B12,'CC - 09'!$B$8:$AS$17,38,0))</f>
        <v>8.75</v>
      </c>
      <c r="I12" s="243">
        <f t="shared" si="4"/>
        <v>1540000</v>
      </c>
      <c r="J12" s="109">
        <f t="shared" si="5"/>
        <v>30.25</v>
      </c>
      <c r="K12" s="47">
        <f t="shared" si="5"/>
        <v>5324000</v>
      </c>
      <c r="L12" s="103">
        <f t="shared" si="6"/>
        <v>322500</v>
      </c>
      <c r="M12" s="49">
        <f t="shared" si="7"/>
        <v>5646500</v>
      </c>
      <c r="N12" s="48">
        <f>IF(VLOOKUP(B12,DS,17,0)="x",E12*$N$5,0)</f>
        <v>0</v>
      </c>
      <c r="O12" s="48">
        <f>IF(VLOOKUP(B12,DS,17,0)="x",E12*$O$5,0)</f>
        <v>0</v>
      </c>
      <c r="P12" s="48">
        <f>IF(VLOOKUP(B12,DS,17,0)="x",E12*$P$5,0)</f>
        <v>0</v>
      </c>
      <c r="Q12" s="47">
        <f t="shared" si="8"/>
        <v>5646500</v>
      </c>
      <c r="R12" s="47">
        <f t="shared" si="9"/>
        <v>0</v>
      </c>
      <c r="S12" s="55">
        <f t="shared" si="10"/>
        <v>5646500</v>
      </c>
      <c r="T12" s="47"/>
      <c r="U12" s="123"/>
      <c r="V12" s="45"/>
      <c r="W12" s="34"/>
      <c r="X12" s="5"/>
      <c r="Y12" s="5"/>
      <c r="Z12" s="5"/>
      <c r="AA12" s="4"/>
      <c r="AB12" s="4"/>
      <c r="AC12" s="4"/>
      <c r="AD12" s="4"/>
      <c r="AE12" s="4"/>
    </row>
    <row r="13" spans="1:31" s="44" customFormat="1" ht="23.25" customHeight="1">
      <c r="A13" s="46">
        <v>4</v>
      </c>
      <c r="B13" s="46" t="s">
        <v>70</v>
      </c>
      <c r="C13" s="102" t="str">
        <f t="shared" si="0"/>
        <v>Nguyễn Thị Thiết</v>
      </c>
      <c r="D13" s="135" t="str">
        <f t="shared" si="11"/>
        <v>KCS</v>
      </c>
      <c r="E13" s="103">
        <f t="shared" si="12"/>
        <v>4056000</v>
      </c>
      <c r="F13" s="108">
        <f>VLOOKUP(B13,'CC - 09'!$B$8:$AS$17,36,0)</f>
        <v>21.5</v>
      </c>
      <c r="G13" s="243">
        <f t="shared" si="3"/>
        <v>3488160</v>
      </c>
      <c r="H13" s="108">
        <f>(VLOOKUP(B13,'CC - 09'!$B$8:$AS$17,37,0)+VLOOKUP(B13,'CC - 09'!$B$8:$AS$17,38,0))</f>
        <v>8.75</v>
      </c>
      <c r="I13" s="243">
        <f t="shared" si="4"/>
        <v>1419600</v>
      </c>
      <c r="J13" s="109">
        <f t="shared" si="5"/>
        <v>30.25</v>
      </c>
      <c r="K13" s="47">
        <f t="shared" si="5"/>
        <v>4907760</v>
      </c>
      <c r="L13" s="103">
        <f t="shared" si="6"/>
        <v>322500</v>
      </c>
      <c r="M13" s="49">
        <f t="shared" si="7"/>
        <v>5230260</v>
      </c>
      <c r="N13" s="48">
        <f>IF(VLOOKUP(B13,DS,17,0)="x",E13*$N$5,0)</f>
        <v>0</v>
      </c>
      <c r="O13" s="48">
        <f>IF(VLOOKUP(B13,DS,17,0)="x",E13*$O$5,0)</f>
        <v>0</v>
      </c>
      <c r="P13" s="48">
        <f>IF(VLOOKUP(B13,DS,17,0)="x",E13*$P$5,0)</f>
        <v>0</v>
      </c>
      <c r="Q13" s="47">
        <f t="shared" si="8"/>
        <v>5230260</v>
      </c>
      <c r="R13" s="47">
        <f t="shared" si="9"/>
        <v>0</v>
      </c>
      <c r="S13" s="55">
        <f t="shared" si="10"/>
        <v>5230260</v>
      </c>
      <c r="T13" s="47"/>
      <c r="U13" s="123"/>
      <c r="V13" s="45"/>
      <c r="W13" s="34"/>
      <c r="X13" s="5"/>
      <c r="Y13" s="5"/>
      <c r="Z13" s="5"/>
      <c r="AA13" s="4"/>
      <c r="AB13" s="4"/>
      <c r="AC13" s="4"/>
      <c r="AD13" s="4"/>
      <c r="AE13" s="4"/>
    </row>
    <row r="14" spans="1:31" s="44" customFormat="1" ht="23.25" customHeight="1">
      <c r="A14" s="46">
        <v>5</v>
      </c>
      <c r="B14" s="46" t="s">
        <v>71</v>
      </c>
      <c r="C14" s="102" t="str">
        <f t="shared" si="0"/>
        <v>Nguyễn Trường Giang</v>
      </c>
      <c r="D14" s="135" t="str">
        <f t="shared" si="11"/>
        <v>Cơ Điện</v>
      </c>
      <c r="E14" s="103">
        <f t="shared" si="12"/>
        <v>3613000</v>
      </c>
      <c r="F14" s="108">
        <f>VLOOKUP(B14,'CC - 09'!$B$8:$AS$17,36,0)</f>
        <v>21.5</v>
      </c>
      <c r="G14" s="243">
        <f t="shared" si="3"/>
        <v>3107180</v>
      </c>
      <c r="H14" s="108">
        <f>(VLOOKUP(B14,'CC - 09'!$B$8:$AS$17,37,0)+VLOOKUP(B14,'CC - 09'!$B$8:$AS$17,38,0))</f>
        <v>8.75</v>
      </c>
      <c r="I14" s="243">
        <f t="shared" si="4"/>
        <v>1264550</v>
      </c>
      <c r="J14" s="109">
        <f t="shared" si="5"/>
        <v>30.25</v>
      </c>
      <c r="K14" s="47">
        <f t="shared" si="5"/>
        <v>4371730</v>
      </c>
      <c r="L14" s="103">
        <f t="shared" si="6"/>
        <v>322500</v>
      </c>
      <c r="M14" s="49">
        <f t="shared" si="7"/>
        <v>4694230</v>
      </c>
      <c r="N14" s="48">
        <f>IF(VLOOKUP(B14,DS,17,0)="x",E14*$N$5,0)</f>
        <v>0</v>
      </c>
      <c r="O14" s="48">
        <f>IF(VLOOKUP(B14,DS,17,0)="x",E14*$O$5,0)</f>
        <v>0</v>
      </c>
      <c r="P14" s="48">
        <f>IF(VLOOKUP(B14,DS,17,0)="x",E14*$P$5,0)</f>
        <v>0</v>
      </c>
      <c r="Q14" s="47">
        <f t="shared" si="8"/>
        <v>4694230</v>
      </c>
      <c r="R14" s="47">
        <f t="shared" si="9"/>
        <v>0</v>
      </c>
      <c r="S14" s="55">
        <f t="shared" si="10"/>
        <v>4694230</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48"/>
      <c r="O15" s="48"/>
      <c r="P15" s="48"/>
      <c r="Q15" s="52"/>
      <c r="R15" s="52"/>
      <c r="S15" s="52"/>
      <c r="T15" s="47"/>
      <c r="U15" s="123"/>
      <c r="V15" s="45"/>
      <c r="W15" s="45"/>
      <c r="X15" s="45"/>
      <c r="Y15" s="45"/>
      <c r="Z15" s="45"/>
    </row>
    <row r="16" spans="1:31" s="40" customFormat="1" ht="21" customHeight="1">
      <c r="A16" s="440" t="s">
        <v>26</v>
      </c>
      <c r="B16" s="440"/>
      <c r="C16" s="440"/>
      <c r="D16" s="440"/>
      <c r="E16" s="162">
        <f>SUM(E10:E15)</f>
        <v>20461000</v>
      </c>
      <c r="F16" s="162"/>
      <c r="G16" s="162">
        <f>SUM(G10:G15)</f>
        <v>17596460</v>
      </c>
      <c r="H16" s="162"/>
      <c r="I16" s="162">
        <f>SUM(I10:I15)</f>
        <v>7161350</v>
      </c>
      <c r="J16" s="32"/>
      <c r="K16" s="32">
        <f t="shared" ref="K16:S16" si="13">SUM(K10:K15)</f>
        <v>24753515</v>
      </c>
      <c r="L16" s="32">
        <f t="shared" si="13"/>
        <v>1612500</v>
      </c>
      <c r="M16" s="32">
        <f t="shared" si="13"/>
        <v>26366015</v>
      </c>
      <c r="N16" s="32">
        <f t="shared" si="13"/>
        <v>0</v>
      </c>
      <c r="O16" s="32">
        <f t="shared" si="13"/>
        <v>0</v>
      </c>
      <c r="P16" s="32">
        <f t="shared" si="13"/>
        <v>0</v>
      </c>
      <c r="Q16" s="32">
        <f t="shared" si="13"/>
        <v>26366015</v>
      </c>
      <c r="R16" s="32">
        <f t="shared" si="13"/>
        <v>0</v>
      </c>
      <c r="S16" s="32">
        <f t="shared" si="13"/>
        <v>26366015</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30   tháng   09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1" ht="12">
      <c r="M33" s="6"/>
      <c r="U33" s="123"/>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s="8" customFormat="1" ht="12">
      <c r="A47" s="6"/>
      <c r="B47" s="6"/>
      <c r="C47" s="6"/>
      <c r="D47" s="20"/>
      <c r="E47" s="21"/>
      <c r="F47" s="20"/>
      <c r="G47" s="21"/>
      <c r="H47" s="21"/>
      <c r="I47" s="21"/>
      <c r="J47" s="105"/>
      <c r="K47" s="6"/>
      <c r="L47" s="6"/>
      <c r="M47" s="6"/>
      <c r="N47" s="6"/>
      <c r="O47" s="6"/>
      <c r="P47" s="6"/>
      <c r="Q47" s="6"/>
      <c r="R47" s="6"/>
      <c r="S47" s="6"/>
      <c r="U47" s="123"/>
      <c r="AA47" s="6"/>
      <c r="AB47" s="6"/>
      <c r="AC47" s="6"/>
      <c r="AD47" s="6"/>
      <c r="AE47" s="6"/>
    </row>
    <row r="48" spans="1:31" s="8" customFormat="1" ht="12">
      <c r="A48" s="6"/>
      <c r="B48" s="6"/>
      <c r="C48" s="6"/>
      <c r="D48" s="20"/>
      <c r="E48" s="21"/>
      <c r="F48" s="20"/>
      <c r="G48" s="21"/>
      <c r="H48" s="21"/>
      <c r="I48" s="21"/>
      <c r="J48" s="105"/>
      <c r="K48" s="6"/>
      <c r="L48" s="6"/>
      <c r="M48" s="6"/>
      <c r="N48" s="6"/>
      <c r="O48" s="6"/>
      <c r="P48" s="6"/>
      <c r="Q48" s="6"/>
      <c r="R48" s="6"/>
      <c r="S48" s="6"/>
      <c r="U48" s="123"/>
      <c r="AA48" s="6"/>
      <c r="AB48" s="6"/>
      <c r="AC48" s="6"/>
      <c r="AD48" s="6"/>
      <c r="AE48" s="6"/>
    </row>
    <row r="49" spans="1:31" s="8" customFormat="1" ht="12">
      <c r="A49" s="6"/>
      <c r="B49" s="6"/>
      <c r="C49" s="6"/>
      <c r="D49" s="20"/>
      <c r="E49" s="21"/>
      <c r="F49" s="20"/>
      <c r="G49" s="21"/>
      <c r="H49" s="21"/>
      <c r="I49" s="21"/>
      <c r="J49" s="105"/>
      <c r="K49" s="6"/>
      <c r="L49" s="6"/>
      <c r="M49" s="6"/>
      <c r="N49" s="6"/>
      <c r="O49" s="6"/>
      <c r="P49" s="6"/>
      <c r="Q49" s="6"/>
      <c r="R49" s="6"/>
      <c r="S49" s="6"/>
      <c r="U49" s="123"/>
      <c r="AA49" s="6"/>
      <c r="AB49" s="6"/>
      <c r="AC49" s="6"/>
      <c r="AD49" s="6"/>
      <c r="AE49" s="6"/>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317"/>
      <c r="C59" s="317"/>
      <c r="D59" s="441" t="str">
        <f>D1</f>
        <v>BẢNG THANH TOÁN LƯƠNG THÁNG 09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317"/>
      <c r="C60" s="317"/>
      <c r="D60" s="317"/>
      <c r="E60" s="222"/>
      <c r="F60" s="317"/>
      <c r="G60" s="317"/>
      <c r="H60" s="317"/>
      <c r="I60" s="317"/>
      <c r="J60" s="223"/>
      <c r="K60" s="317"/>
      <c r="L60" s="317"/>
      <c r="M60" s="317"/>
      <c r="N60" s="317"/>
      <c r="O60" s="317"/>
      <c r="P60" s="317"/>
      <c r="Q60" s="317"/>
      <c r="R60" s="317"/>
      <c r="S60" s="317"/>
      <c r="T60" s="173"/>
      <c r="U60" s="123"/>
      <c r="V60" s="8"/>
      <c r="W60" s="220"/>
      <c r="X60" s="220"/>
      <c r="Y60" s="221"/>
      <c r="Z60" s="221"/>
    </row>
    <row r="61" spans="1:31" s="197" customFormat="1" ht="15" customHeight="1">
      <c r="A61" s="161" t="str">
        <f>$A$3</f>
        <v>Số điện thoại: 072.3850606 - Fax: 072.3850608</v>
      </c>
      <c r="B61" s="317"/>
      <c r="C61" s="317"/>
      <c r="D61" s="317"/>
      <c r="E61" s="222"/>
      <c r="F61" s="317"/>
      <c r="G61" s="317"/>
      <c r="H61" s="317"/>
      <c r="I61" s="317"/>
      <c r="J61" s="223"/>
      <c r="K61" s="317"/>
      <c r="L61" s="317"/>
      <c r="M61" s="317"/>
      <c r="N61" s="317"/>
      <c r="O61" s="317"/>
      <c r="P61" s="317"/>
      <c r="Q61" s="317"/>
      <c r="R61" s="317"/>
      <c r="S61" s="317"/>
      <c r="T61" s="173"/>
      <c r="U61" s="123"/>
      <c r="V61" s="8"/>
      <c r="W61" s="220"/>
      <c r="X61" s="220"/>
      <c r="Y61" s="221"/>
      <c r="Z61" s="221"/>
    </row>
    <row r="62" spans="1:31" s="197" customFormat="1" ht="15" customHeight="1">
      <c r="A62" s="161" t="str">
        <f>$A$4</f>
        <v>MST: 1100878093</v>
      </c>
      <c r="B62" s="317"/>
      <c r="C62" s="317"/>
      <c r="D62" s="317"/>
      <c r="E62" s="222"/>
      <c r="F62" s="317"/>
      <c r="G62" s="317"/>
      <c r="H62" s="317"/>
      <c r="I62" s="317"/>
      <c r="J62" s="223"/>
      <c r="K62" s="317"/>
      <c r="L62" s="224"/>
      <c r="M62" s="317"/>
      <c r="N62" s="317"/>
      <c r="O62" s="317"/>
      <c r="P62" s="317"/>
      <c r="Q62" s="225"/>
      <c r="R62" s="317"/>
      <c r="S62" s="317"/>
      <c r="T62" s="317"/>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123"/>
      <c r="V64" s="8"/>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204"/>
      <c r="V65" s="230"/>
      <c r="W65" s="230"/>
      <c r="X65" s="221"/>
      <c r="Y65" s="221"/>
      <c r="Z65" s="221"/>
      <c r="AA65" s="197"/>
      <c r="AB65" s="197"/>
      <c r="AC65" s="197"/>
      <c r="AD65" s="197"/>
      <c r="AE65" s="197"/>
    </row>
    <row r="66" spans="1:31" s="231" customFormat="1" ht="35.25" customHeight="1">
      <c r="A66" s="447"/>
      <c r="B66" s="447"/>
      <c r="C66" s="449"/>
      <c r="D66" s="449"/>
      <c r="E66" s="450"/>
      <c r="F66" s="318" t="s">
        <v>41</v>
      </c>
      <c r="G66" s="319" t="s">
        <v>19</v>
      </c>
      <c r="H66" s="353" t="s">
        <v>41</v>
      </c>
      <c r="I66" s="319" t="s">
        <v>19</v>
      </c>
      <c r="J66" s="460"/>
      <c r="K66" s="454"/>
      <c r="L66" s="431"/>
      <c r="M66" s="454"/>
      <c r="N66" s="462"/>
      <c r="O66" s="454"/>
      <c r="P66" s="454"/>
      <c r="Q66" s="454"/>
      <c r="R66" s="454"/>
      <c r="S66" s="454"/>
      <c r="T66" s="456"/>
      <c r="U66" s="204"/>
      <c r="V66" s="230"/>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204"/>
      <c r="V67" s="234"/>
      <c r="W67" s="234"/>
      <c r="X67" s="235"/>
      <c r="Y67" s="235"/>
      <c r="Z67" s="235"/>
      <c r="AA67" s="236"/>
      <c r="AB67" s="236"/>
      <c r="AC67" s="236"/>
      <c r="AD67" s="236"/>
      <c r="AE67" s="236"/>
    </row>
    <row r="68" spans="1:31" s="249" customFormat="1" ht="23.25" customHeight="1">
      <c r="A68" s="238">
        <v>1</v>
      </c>
      <c r="B68" s="238" t="s">
        <v>78</v>
      </c>
      <c r="C68" s="239" t="str">
        <f t="shared" ref="C68:C75" si="14">VLOOKUP(B68,DS,2,0)</f>
        <v>Nguyễn Thiện Duy</v>
      </c>
      <c r="D68" s="240" t="str">
        <f t="shared" ref="D68:D75" si="15">VLOOKUP(B68,DS,3,0)</f>
        <v>Giám đốc</v>
      </c>
      <c r="E68" s="241">
        <f t="shared" ref="E68:E75" si="16">VLOOKUP(B68,DS,4,0)</f>
        <v>10851000</v>
      </c>
      <c r="F68" s="242">
        <f>VLOOKUP(B68,'CC - 09'!B52:AS67,36,0)</f>
        <v>20</v>
      </c>
      <c r="G68" s="243">
        <f t="shared" ref="G68:G75" si="17">ROUND(E68/$U$2*F68,0)</f>
        <v>8680800</v>
      </c>
      <c r="H68" s="242">
        <f>(VLOOKUP(B68,'CC - 09'!B52:AS67,37,0)+VLOOKUP(B68,'CC - 09'!B52:AS67,38,0))</f>
        <v>4</v>
      </c>
      <c r="I68" s="243">
        <f t="shared" ref="I68:I75" si="18">ROUND(E68/$U$2*H68,0)</f>
        <v>1736160</v>
      </c>
      <c r="J68" s="244">
        <f t="shared" ref="J68:J75" si="19">F68+H68</f>
        <v>24</v>
      </c>
      <c r="K68" s="243">
        <f>G68+I68</f>
        <v>10416960</v>
      </c>
      <c r="L68" s="103">
        <f t="shared" ref="L68:L75" si="20">+F68*15000</f>
        <v>300000</v>
      </c>
      <c r="M68" s="246">
        <f t="shared" ref="M68:M75" si="21">K68+SUM(L68:L68)</f>
        <v>10716960</v>
      </c>
      <c r="N68" s="48">
        <f t="shared" ref="N68:N75" si="22">IF(VLOOKUP(B68,DS,17,0)="x",E68*$N$5,0)</f>
        <v>0</v>
      </c>
      <c r="O68" s="48">
        <f t="shared" ref="O68:O75" si="23">IF(VLOOKUP(B68,DS,17,0)="x",E68*$O$5,0)</f>
        <v>0</v>
      </c>
      <c r="P68" s="48">
        <f t="shared" ref="P68:P75" si="24">IF(VLOOKUP(B68,DS,17,0)="x",E68*$P$5,0)</f>
        <v>0</v>
      </c>
      <c r="Q68" s="243">
        <f t="shared" ref="Q68:Q75" si="25">M68-SUM(N68:P68)</f>
        <v>10716960</v>
      </c>
      <c r="R68" s="243">
        <f t="shared" ref="R68:R75" si="26">VLOOKUP(B68,DS,23,0)</f>
        <v>0</v>
      </c>
      <c r="S68" s="247">
        <f>Q68-R68</f>
        <v>10716960</v>
      </c>
      <c r="T68" s="243"/>
      <c r="U68" s="204"/>
      <c r="V68" s="248"/>
      <c r="W68" s="230"/>
      <c r="X68" s="221"/>
      <c r="Y68" s="221"/>
      <c r="Z68" s="221"/>
      <c r="AA68" s="197"/>
      <c r="AB68" s="197"/>
      <c r="AC68" s="197"/>
      <c r="AD68" s="197"/>
      <c r="AE68" s="197"/>
    </row>
    <row r="69" spans="1:31" s="249" customFormat="1" ht="23.25" customHeight="1">
      <c r="A69" s="238">
        <v>2</v>
      </c>
      <c r="B69" s="238" t="s">
        <v>80</v>
      </c>
      <c r="C69" s="239" t="str">
        <f t="shared" si="14"/>
        <v>Nguyễn Văn Sẽ</v>
      </c>
      <c r="D69" s="240" t="str">
        <f t="shared" si="15"/>
        <v>Kỹ Thuật</v>
      </c>
      <c r="E69" s="241">
        <f t="shared" si="16"/>
        <v>4895000</v>
      </c>
      <c r="F69" s="242">
        <f>VLOOKUP(B69,'CC - 09'!B53:AS68,36,0)</f>
        <v>20</v>
      </c>
      <c r="G69" s="243">
        <f t="shared" si="17"/>
        <v>3916000</v>
      </c>
      <c r="H69" s="242">
        <f>(VLOOKUP(B69,'CC - 09'!B53:AS68,37,0)+VLOOKUP(B69,'CC - 09'!B53:AS68,38,0))</f>
        <v>6</v>
      </c>
      <c r="I69" s="243">
        <f t="shared" si="18"/>
        <v>1174800</v>
      </c>
      <c r="J69" s="244">
        <f t="shared" si="19"/>
        <v>26</v>
      </c>
      <c r="K69" s="243">
        <f t="shared" ref="K69:K75" si="27">G69+I69</f>
        <v>5090800</v>
      </c>
      <c r="L69" s="103">
        <f t="shared" si="20"/>
        <v>300000</v>
      </c>
      <c r="M69" s="246">
        <f t="shared" si="21"/>
        <v>5390800</v>
      </c>
      <c r="N69" s="48">
        <f t="shared" si="22"/>
        <v>0</v>
      </c>
      <c r="O69" s="48">
        <f t="shared" si="23"/>
        <v>0</v>
      </c>
      <c r="P69" s="48">
        <f t="shared" si="24"/>
        <v>0</v>
      </c>
      <c r="Q69" s="243">
        <f t="shared" si="25"/>
        <v>5390800</v>
      </c>
      <c r="R69" s="243">
        <f t="shared" si="26"/>
        <v>0</v>
      </c>
      <c r="S69" s="247">
        <f t="shared" ref="S69:S75" si="28">Q69-R69</f>
        <v>5390800</v>
      </c>
      <c r="T69" s="243"/>
      <c r="U69" s="204"/>
      <c r="V69" s="248"/>
      <c r="W69" s="230"/>
      <c r="X69" s="221"/>
      <c r="Y69" s="221"/>
      <c r="Z69" s="221"/>
      <c r="AA69" s="197"/>
      <c r="AB69" s="197"/>
      <c r="AC69" s="197"/>
      <c r="AD69" s="197"/>
      <c r="AE69" s="197"/>
    </row>
    <row r="70" spans="1:31" s="249" customFormat="1" ht="23.25" customHeight="1">
      <c r="A70" s="238">
        <v>3</v>
      </c>
      <c r="B70" s="238" t="s">
        <v>82</v>
      </c>
      <c r="C70" s="239" t="str">
        <f t="shared" si="14"/>
        <v>Võ Uyên Phương</v>
      </c>
      <c r="D70" s="240" t="str">
        <f t="shared" si="15"/>
        <v>LĐ- TL</v>
      </c>
      <c r="E70" s="241">
        <f t="shared" si="16"/>
        <v>4895000</v>
      </c>
      <c r="F70" s="242">
        <f>VLOOKUP(B70,'CC - 09'!B54:AS69,36,0)</f>
        <v>19.75</v>
      </c>
      <c r="G70" s="243">
        <f t="shared" si="17"/>
        <v>3867050</v>
      </c>
      <c r="H70" s="242">
        <f>(VLOOKUP(B70,'CC - 09'!B54:AS69,37,0)+VLOOKUP(B70,'CC - 09'!B54:AS69,38,0))</f>
        <v>8</v>
      </c>
      <c r="I70" s="243">
        <f t="shared" si="18"/>
        <v>1566400</v>
      </c>
      <c r="J70" s="244">
        <f t="shared" si="19"/>
        <v>27.75</v>
      </c>
      <c r="K70" s="243">
        <f>G70+I70-1204</f>
        <v>5432246</v>
      </c>
      <c r="L70" s="103">
        <f t="shared" si="20"/>
        <v>296250</v>
      </c>
      <c r="M70" s="246">
        <f t="shared" si="21"/>
        <v>5728496</v>
      </c>
      <c r="N70" s="48">
        <f t="shared" si="22"/>
        <v>0</v>
      </c>
      <c r="O70" s="48">
        <f t="shared" si="23"/>
        <v>0</v>
      </c>
      <c r="P70" s="48">
        <f t="shared" si="24"/>
        <v>0</v>
      </c>
      <c r="Q70" s="243">
        <f t="shared" si="25"/>
        <v>5728496</v>
      </c>
      <c r="R70" s="243">
        <f t="shared" si="26"/>
        <v>0</v>
      </c>
      <c r="S70" s="247">
        <f t="shared" si="28"/>
        <v>5728496</v>
      </c>
      <c r="T70" s="243"/>
      <c r="U70" s="204"/>
      <c r="V70" s="248"/>
      <c r="W70" s="230"/>
      <c r="X70" s="221"/>
      <c r="Y70" s="221"/>
      <c r="Z70" s="221"/>
      <c r="AA70" s="197"/>
      <c r="AB70" s="197"/>
      <c r="AC70" s="197"/>
      <c r="AD70" s="197"/>
      <c r="AE70" s="197"/>
    </row>
    <row r="71" spans="1:31" s="249" customFormat="1" ht="23.25" customHeight="1">
      <c r="A71" s="238">
        <v>4</v>
      </c>
      <c r="B71" s="238" t="s">
        <v>85</v>
      </c>
      <c r="C71" s="239" t="str">
        <f t="shared" si="14"/>
        <v>Lê Nguyễn Huy Cường</v>
      </c>
      <c r="D71" s="240" t="str">
        <f t="shared" si="15"/>
        <v>XNK</v>
      </c>
      <c r="E71" s="241">
        <f t="shared" si="16"/>
        <v>4336000</v>
      </c>
      <c r="F71" s="242">
        <f>VLOOKUP(B71,'CC - 09'!B55:AS70,36,0)</f>
        <v>20</v>
      </c>
      <c r="G71" s="243">
        <f t="shared" si="17"/>
        <v>3468800</v>
      </c>
      <c r="H71" s="242">
        <f>(VLOOKUP(B71,'CC - 09'!B55:AS70,37,0)+VLOOKUP(B71,'CC - 09'!B55:AS70,38,0))</f>
        <v>8</v>
      </c>
      <c r="I71" s="243">
        <f t="shared" si="18"/>
        <v>1387520</v>
      </c>
      <c r="J71" s="244">
        <f t="shared" si="19"/>
        <v>28</v>
      </c>
      <c r="K71" s="243">
        <f t="shared" si="27"/>
        <v>4856320</v>
      </c>
      <c r="L71" s="103">
        <f t="shared" si="20"/>
        <v>300000</v>
      </c>
      <c r="M71" s="246">
        <f t="shared" si="21"/>
        <v>5156320</v>
      </c>
      <c r="N71" s="48">
        <f t="shared" si="22"/>
        <v>0</v>
      </c>
      <c r="O71" s="48">
        <f t="shared" si="23"/>
        <v>0</v>
      </c>
      <c r="P71" s="48">
        <f t="shared" si="24"/>
        <v>0</v>
      </c>
      <c r="Q71" s="243">
        <f t="shared" si="25"/>
        <v>5156320</v>
      </c>
      <c r="R71" s="243">
        <f t="shared" si="26"/>
        <v>0</v>
      </c>
      <c r="S71" s="247">
        <f t="shared" si="28"/>
        <v>5156320</v>
      </c>
      <c r="T71" s="243"/>
      <c r="U71" s="204"/>
      <c r="V71" s="248"/>
      <c r="W71" s="230"/>
      <c r="X71" s="221"/>
      <c r="Y71" s="221"/>
      <c r="Z71" s="221"/>
      <c r="AA71" s="197"/>
      <c r="AB71" s="197"/>
      <c r="AC71" s="197"/>
      <c r="AD71" s="197"/>
      <c r="AE71" s="197"/>
    </row>
    <row r="72" spans="1:31" s="249" customFormat="1" ht="23.25" customHeight="1">
      <c r="A72" s="238">
        <v>5</v>
      </c>
      <c r="B72" s="238" t="s">
        <v>88</v>
      </c>
      <c r="C72" s="239" t="str">
        <f t="shared" si="14"/>
        <v>Nguyễn Văn Bé Tư</v>
      </c>
      <c r="D72" s="240" t="str">
        <f t="shared" si="15"/>
        <v>Tài xế</v>
      </c>
      <c r="E72" s="241">
        <f t="shared" si="16"/>
        <v>3496000</v>
      </c>
      <c r="F72" s="242">
        <f>VLOOKUP(B72,'CC - 09'!B56:AS71,36,0)</f>
        <v>20</v>
      </c>
      <c r="G72" s="243">
        <f t="shared" si="17"/>
        <v>2796800</v>
      </c>
      <c r="H72" s="242">
        <f>(VLOOKUP(B72,'CC - 09'!B56:AS71,37,0)+VLOOKUP(B72,'CC - 09'!B56:AS71,38,0))</f>
        <v>8</v>
      </c>
      <c r="I72" s="243">
        <f t="shared" si="18"/>
        <v>1118720</v>
      </c>
      <c r="J72" s="244">
        <f t="shared" si="19"/>
        <v>28</v>
      </c>
      <c r="K72" s="243">
        <f t="shared" si="27"/>
        <v>3915520</v>
      </c>
      <c r="L72" s="103">
        <f t="shared" si="20"/>
        <v>300000</v>
      </c>
      <c r="M72" s="246">
        <f t="shared" si="21"/>
        <v>4215520</v>
      </c>
      <c r="N72" s="48">
        <f t="shared" si="22"/>
        <v>0</v>
      </c>
      <c r="O72" s="48">
        <f t="shared" si="23"/>
        <v>0</v>
      </c>
      <c r="P72" s="48">
        <f t="shared" si="24"/>
        <v>0</v>
      </c>
      <c r="Q72" s="243">
        <f t="shared" si="25"/>
        <v>4215520</v>
      </c>
      <c r="R72" s="243">
        <f t="shared" si="26"/>
        <v>0</v>
      </c>
      <c r="S72" s="247">
        <f t="shared" si="28"/>
        <v>4215520</v>
      </c>
      <c r="T72" s="243"/>
      <c r="U72" s="204"/>
      <c r="V72" s="248"/>
      <c r="W72" s="230"/>
      <c r="X72" s="221"/>
      <c r="Y72" s="221"/>
      <c r="Z72" s="221"/>
      <c r="AA72" s="197"/>
      <c r="AB72" s="197"/>
      <c r="AC72" s="197"/>
      <c r="AD72" s="197"/>
      <c r="AE72" s="197"/>
    </row>
    <row r="73" spans="1:31" s="249" customFormat="1" ht="23.25" customHeight="1">
      <c r="A73" s="238">
        <v>6</v>
      </c>
      <c r="B73" s="238" t="s">
        <v>92</v>
      </c>
      <c r="C73" s="239" t="str">
        <f t="shared" si="14"/>
        <v>Trần Văn Đoạn</v>
      </c>
      <c r="D73" s="240" t="str">
        <f t="shared" si="15"/>
        <v>Tài xế</v>
      </c>
      <c r="E73" s="241">
        <f t="shared" si="16"/>
        <v>3163000</v>
      </c>
      <c r="F73" s="242">
        <f>VLOOKUP(B73,'CC - 09'!B57:AS72,36,0)</f>
        <v>20</v>
      </c>
      <c r="G73" s="243">
        <f t="shared" si="17"/>
        <v>2530400</v>
      </c>
      <c r="H73" s="242">
        <f>(VLOOKUP(B73,'CC - 09'!B57:AS72,37,0)+VLOOKUP(B73,'CC - 09'!B57:AS72,38,0))</f>
        <v>8</v>
      </c>
      <c r="I73" s="243">
        <f t="shared" si="18"/>
        <v>1012160</v>
      </c>
      <c r="J73" s="244">
        <f t="shared" si="19"/>
        <v>28</v>
      </c>
      <c r="K73" s="243">
        <f t="shared" si="27"/>
        <v>3542560</v>
      </c>
      <c r="L73" s="103">
        <f t="shared" si="20"/>
        <v>300000</v>
      </c>
      <c r="M73" s="246">
        <f t="shared" si="21"/>
        <v>3842560</v>
      </c>
      <c r="N73" s="48">
        <f t="shared" si="22"/>
        <v>0</v>
      </c>
      <c r="O73" s="48">
        <f t="shared" si="23"/>
        <v>0</v>
      </c>
      <c r="P73" s="48">
        <f t="shared" si="24"/>
        <v>0</v>
      </c>
      <c r="Q73" s="243">
        <f t="shared" si="25"/>
        <v>3842560</v>
      </c>
      <c r="R73" s="243">
        <f t="shared" si="26"/>
        <v>0</v>
      </c>
      <c r="S73" s="247">
        <f t="shared" si="28"/>
        <v>3842560</v>
      </c>
      <c r="T73" s="243"/>
      <c r="U73" s="204"/>
      <c r="V73" s="248"/>
      <c r="W73" s="230"/>
      <c r="X73" s="221"/>
      <c r="Y73" s="221"/>
      <c r="Z73" s="221"/>
      <c r="AA73" s="197"/>
      <c r="AB73" s="197"/>
      <c r="AC73" s="197"/>
      <c r="AD73" s="197"/>
      <c r="AE73" s="197"/>
    </row>
    <row r="74" spans="1:31" s="249" customFormat="1" ht="23.25" customHeight="1">
      <c r="A74" s="238">
        <v>7</v>
      </c>
      <c r="B74" s="238" t="s">
        <v>94</v>
      </c>
      <c r="C74" s="239" t="str">
        <f t="shared" ref="C74" si="29">VLOOKUP(B74,DS,2,0)</f>
        <v>Nguyễn Thị Mỹ Phương</v>
      </c>
      <c r="D74" s="240" t="str">
        <f t="shared" ref="D74" si="30">VLOOKUP(B74,DS,3,0)</f>
        <v>Kỹ Thuật</v>
      </c>
      <c r="E74" s="241">
        <f t="shared" ref="E74" si="31">VLOOKUP(B74,DS,4,0)</f>
        <v>4056000</v>
      </c>
      <c r="F74" s="242">
        <f>VLOOKUP(B74,'CC - 09'!B57:AS72,36,0)</f>
        <v>20</v>
      </c>
      <c r="G74" s="243">
        <f t="shared" ref="G74" si="32">ROUND(E74/$U$2*F74,0)</f>
        <v>3244800</v>
      </c>
      <c r="H74" s="242">
        <f>(VLOOKUP(B74,'CC - 09'!B57:AS72,37,0)+VLOOKUP(B74,'CC - 09'!B57:AS72,38,0))</f>
        <v>8</v>
      </c>
      <c r="I74" s="243">
        <f t="shared" ref="I74" si="33">ROUND(E74/$U$2*H74,0)</f>
        <v>1297920</v>
      </c>
      <c r="J74" s="244">
        <f t="shared" ref="J74" si="34">F74+H74</f>
        <v>28</v>
      </c>
      <c r="K74" s="243">
        <f t="shared" ref="K74" si="35">G74+I74</f>
        <v>4542720</v>
      </c>
      <c r="L74" s="103">
        <f t="shared" ref="L74" si="36">+F74*15000</f>
        <v>300000</v>
      </c>
      <c r="M74" s="246">
        <f t="shared" ref="M74" si="37">K74+SUM(L74:L74)</f>
        <v>4842720</v>
      </c>
      <c r="N74" s="48">
        <f t="shared" si="22"/>
        <v>0</v>
      </c>
      <c r="O74" s="48">
        <f t="shared" si="23"/>
        <v>0</v>
      </c>
      <c r="P74" s="48">
        <f t="shared" si="24"/>
        <v>0</v>
      </c>
      <c r="Q74" s="243">
        <f t="shared" ref="Q74" si="38">M74-SUM(N74:P74)</f>
        <v>4842720</v>
      </c>
      <c r="R74" s="243">
        <f t="shared" ref="R74" si="39">VLOOKUP(B74,DS,23,0)</f>
        <v>0</v>
      </c>
      <c r="S74" s="247">
        <f t="shared" ref="S74" si="40">Q74-R74</f>
        <v>4842720</v>
      </c>
      <c r="T74" s="243"/>
      <c r="U74" s="204"/>
      <c r="V74" s="248"/>
      <c r="W74" s="230"/>
      <c r="X74" s="221"/>
      <c r="Y74" s="221"/>
      <c r="Z74" s="221"/>
      <c r="AA74" s="197"/>
      <c r="AB74" s="197"/>
      <c r="AC74" s="197"/>
      <c r="AD74" s="197"/>
      <c r="AE74" s="197"/>
    </row>
    <row r="75" spans="1:31" s="249" customFormat="1" ht="23.25" customHeight="1">
      <c r="A75" s="238">
        <v>8</v>
      </c>
      <c r="B75" s="238" t="s">
        <v>196</v>
      </c>
      <c r="C75" s="239" t="str">
        <f t="shared" si="14"/>
        <v>Nguyễn Thiện Duyệt</v>
      </c>
      <c r="D75" s="240" t="str">
        <f t="shared" si="15"/>
        <v>XNK</v>
      </c>
      <c r="E75" s="241">
        <f t="shared" si="16"/>
        <v>4056000</v>
      </c>
      <c r="F75" s="242">
        <f>VLOOKUP(B75,'CC - 09'!B58:AS73,36,0)</f>
        <v>20</v>
      </c>
      <c r="G75" s="243">
        <f t="shared" si="17"/>
        <v>3244800</v>
      </c>
      <c r="H75" s="242">
        <f>(VLOOKUP(B75,'CC - 09'!B58:AS73,37,0)+VLOOKUP(B75,'CC - 09'!B58:AS73,38,0))</f>
        <v>8</v>
      </c>
      <c r="I75" s="243">
        <f t="shared" si="18"/>
        <v>1297920</v>
      </c>
      <c r="J75" s="244">
        <f t="shared" si="19"/>
        <v>28</v>
      </c>
      <c r="K75" s="243">
        <f t="shared" si="27"/>
        <v>4542720</v>
      </c>
      <c r="L75" s="103">
        <f t="shared" si="20"/>
        <v>300000</v>
      </c>
      <c r="M75" s="246">
        <f t="shared" si="21"/>
        <v>4842720</v>
      </c>
      <c r="N75" s="48">
        <f t="shared" si="22"/>
        <v>0</v>
      </c>
      <c r="O75" s="48">
        <f t="shared" si="23"/>
        <v>0</v>
      </c>
      <c r="P75" s="48">
        <f t="shared" si="24"/>
        <v>0</v>
      </c>
      <c r="Q75" s="243">
        <f t="shared" si="25"/>
        <v>4842720</v>
      </c>
      <c r="R75" s="243">
        <f t="shared" si="26"/>
        <v>0</v>
      </c>
      <c r="S75" s="247">
        <f t="shared" si="28"/>
        <v>4842720</v>
      </c>
      <c r="T75" s="243"/>
      <c r="U75" s="204"/>
      <c r="V75" s="248"/>
      <c r="W75" s="230"/>
      <c r="X75" s="221"/>
      <c r="Y75" s="221"/>
      <c r="Z75" s="221"/>
      <c r="AA75" s="197"/>
      <c r="AB75" s="197"/>
      <c r="AC75" s="197"/>
      <c r="AD75" s="197"/>
      <c r="AE75" s="197"/>
    </row>
    <row r="76" spans="1:31" s="249" customFormat="1" ht="22.5" customHeight="1">
      <c r="A76" s="250"/>
      <c r="B76" s="250"/>
      <c r="C76" s="251"/>
      <c r="D76" s="252"/>
      <c r="E76" s="253"/>
      <c r="F76" s="253"/>
      <c r="G76" s="253"/>
      <c r="H76" s="253"/>
      <c r="I76" s="253"/>
      <c r="J76" s="254"/>
      <c r="K76" s="253"/>
      <c r="L76" s="253"/>
      <c r="M76" s="255"/>
      <c r="N76" s="253"/>
      <c r="O76" s="253"/>
      <c r="P76" s="253"/>
      <c r="Q76" s="253"/>
      <c r="R76" s="253"/>
      <c r="S76" s="253"/>
      <c r="T76" s="243"/>
      <c r="U76" s="204"/>
      <c r="V76" s="248"/>
      <c r="W76" s="248"/>
      <c r="X76" s="248"/>
      <c r="Y76" s="248"/>
      <c r="Z76" s="248"/>
    </row>
    <row r="77" spans="1:31" s="259" customFormat="1" ht="21" customHeight="1">
      <c r="A77" s="457" t="s">
        <v>26</v>
      </c>
      <c r="B77" s="458"/>
      <c r="C77" s="458"/>
      <c r="D77" s="458"/>
      <c r="E77" s="256">
        <f>SUM(E68:E76)</f>
        <v>39748000</v>
      </c>
      <c r="F77" s="256"/>
      <c r="G77" s="256">
        <f>SUM(G68:G76)</f>
        <v>31749450</v>
      </c>
      <c r="H77" s="256"/>
      <c r="I77" s="256">
        <f>SUM(I68:I76)</f>
        <v>10591600</v>
      </c>
      <c r="J77" s="256"/>
      <c r="K77" s="257">
        <f t="shared" ref="K77:S77" si="41">SUM(K68:K76)</f>
        <v>42339846</v>
      </c>
      <c r="L77" s="257">
        <f t="shared" si="41"/>
        <v>2396250</v>
      </c>
      <c r="M77" s="257">
        <f t="shared" si="41"/>
        <v>44736096</v>
      </c>
      <c r="N77" s="257">
        <f t="shared" si="41"/>
        <v>0</v>
      </c>
      <c r="O77" s="257">
        <f t="shared" si="41"/>
        <v>0</v>
      </c>
      <c r="P77" s="257">
        <f t="shared" si="41"/>
        <v>0</v>
      </c>
      <c r="Q77" s="257">
        <f t="shared" si="41"/>
        <v>44736096</v>
      </c>
      <c r="R77" s="257">
        <f t="shared" si="41"/>
        <v>0</v>
      </c>
      <c r="S77" s="257">
        <f t="shared" si="41"/>
        <v>44736096</v>
      </c>
      <c r="T77" s="257"/>
      <c r="U77" s="204"/>
      <c r="V77" s="258"/>
      <c r="W77" s="258"/>
      <c r="X77" s="258"/>
      <c r="Y77" s="258"/>
      <c r="Z77" s="258"/>
    </row>
    <row r="78" spans="1:31" s="267" customFormat="1" ht="13.5" customHeight="1">
      <c r="A78" s="260"/>
      <c r="B78" s="260"/>
      <c r="C78" s="261"/>
      <c r="D78" s="262"/>
      <c r="E78" s="263"/>
      <c r="F78" s="261"/>
      <c r="G78" s="261"/>
      <c r="H78" s="261"/>
      <c r="I78" s="261"/>
      <c r="J78" s="264"/>
      <c r="K78" s="261"/>
      <c r="L78" s="261"/>
      <c r="M78" s="265"/>
      <c r="N78" s="261"/>
      <c r="O78" s="261"/>
      <c r="P78" s="261"/>
      <c r="Q78" s="261"/>
      <c r="R78" s="261"/>
      <c r="S78" s="261"/>
      <c r="T78" s="261"/>
      <c r="U78" s="204"/>
      <c r="V78" s="266"/>
      <c r="W78" s="266"/>
      <c r="X78" s="266"/>
      <c r="Y78" s="266"/>
      <c r="Z78" s="266"/>
    </row>
    <row r="79" spans="1:31" s="249" customFormat="1" ht="17.25" customHeight="1">
      <c r="A79" s="268"/>
      <c r="B79" s="268"/>
      <c r="C79" s="268"/>
      <c r="D79" s="269"/>
      <c r="E79" s="270"/>
      <c r="F79" s="268"/>
      <c r="G79" s="268"/>
      <c r="H79" s="268"/>
      <c r="I79" s="268"/>
      <c r="J79" s="271"/>
      <c r="K79" s="270"/>
      <c r="L79" s="268"/>
      <c r="M79" s="268"/>
      <c r="N79" s="268"/>
      <c r="O79" s="268"/>
      <c r="P79" s="268"/>
      <c r="Q79" s="268"/>
      <c r="R79" s="268"/>
      <c r="S79" s="272" t="str">
        <f>$S$18</f>
        <v>Long An, ngày  30   tháng   09   năm 2015</v>
      </c>
      <c r="T79" s="268"/>
      <c r="U79" s="273"/>
      <c r="V79" s="248"/>
      <c r="W79" s="248"/>
      <c r="X79" s="248"/>
      <c r="Y79" s="248"/>
      <c r="Z79" s="248"/>
    </row>
    <row r="80" spans="1:31" s="249" customFormat="1" ht="12.75">
      <c r="A80" s="274"/>
      <c r="B80" s="274"/>
      <c r="C80" s="273" t="s">
        <v>63</v>
      </c>
      <c r="D80" s="275"/>
      <c r="E80" s="224"/>
      <c r="F80" s="273"/>
      <c r="G80" s="224"/>
      <c r="H80" s="224"/>
      <c r="I80" s="224"/>
      <c r="J80" s="276"/>
      <c r="K80" s="248"/>
      <c r="L80" s="277"/>
      <c r="M80" s="290"/>
      <c r="N80" s="278"/>
      <c r="O80" s="278"/>
      <c r="P80" s="278"/>
      <c r="Q80" s="278"/>
      <c r="S80" s="278" t="s">
        <v>23</v>
      </c>
      <c r="T80" s="273"/>
      <c r="U80" s="273"/>
      <c r="V80" s="248"/>
      <c r="W80" s="248"/>
      <c r="X80" s="248"/>
      <c r="Y80" s="248"/>
      <c r="Z80" s="248"/>
    </row>
    <row r="81" spans="1:26" s="267" customFormat="1" ht="12">
      <c r="A81" s="260"/>
      <c r="B81" s="260"/>
      <c r="C81" s="279"/>
      <c r="D81" s="279"/>
      <c r="E81" s="280"/>
      <c r="F81" s="207"/>
      <c r="G81" s="280"/>
      <c r="H81" s="280"/>
      <c r="I81" s="280"/>
      <c r="J81" s="264"/>
      <c r="K81" s="266"/>
      <c r="L81" s="281"/>
      <c r="N81" s="282"/>
      <c r="O81" s="282"/>
      <c r="P81" s="282"/>
      <c r="Q81" s="282"/>
      <c r="S81" s="282"/>
      <c r="T81" s="207"/>
      <c r="U81" s="204"/>
      <c r="V81" s="266"/>
      <c r="W81" s="266"/>
      <c r="X81" s="266"/>
      <c r="Y81" s="266"/>
      <c r="Z81" s="266"/>
    </row>
    <row r="82" spans="1:26">
      <c r="M82" s="6"/>
    </row>
    <row r="83" spans="1:26">
      <c r="M83" s="6"/>
    </row>
    <row r="84" spans="1:26">
      <c r="M84" s="6"/>
    </row>
    <row r="85" spans="1:26">
      <c r="M85" s="6"/>
    </row>
    <row r="86" spans="1:26">
      <c r="M86" s="6"/>
    </row>
    <row r="87" spans="1:26">
      <c r="M87" s="6"/>
    </row>
    <row r="88" spans="1:26">
      <c r="M88" s="6"/>
    </row>
    <row r="89" spans="1:26">
      <c r="M89" s="6"/>
    </row>
    <row r="90" spans="1:26">
      <c r="M90" s="6"/>
    </row>
    <row r="91" spans="1:26">
      <c r="M91" s="6"/>
    </row>
    <row r="92" spans="1:26">
      <c r="M92" s="6"/>
    </row>
    <row r="93" spans="1:26">
      <c r="M93" s="6"/>
    </row>
    <row r="94" spans="1:26">
      <c r="M94" s="6"/>
    </row>
    <row r="95" spans="1:26">
      <c r="M95" s="6"/>
    </row>
    <row r="96" spans="1:26">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c r="M117" s="6"/>
    </row>
    <row r="118" spans="1:31" s="4" customFormat="1" ht="41.25" customHeight="1">
      <c r="A118" s="161" t="str">
        <f>$A$1</f>
        <v>Công ty TNHH Hải sản An Lạc</v>
      </c>
      <c r="B118" s="316"/>
      <c r="C118" s="316"/>
      <c r="D118" s="435" t="str">
        <f>D1</f>
        <v>BẢNG THANH TOÁN LƯƠNG THÁNG 09 / 2015</v>
      </c>
      <c r="E118" s="435"/>
      <c r="F118" s="435"/>
      <c r="G118" s="435"/>
      <c r="H118" s="435"/>
      <c r="I118" s="435"/>
      <c r="J118" s="435"/>
      <c r="K118" s="435"/>
      <c r="L118" s="435"/>
      <c r="M118" s="435"/>
      <c r="N118" s="435"/>
      <c r="O118" s="435"/>
      <c r="P118" s="435"/>
      <c r="Q118" s="436"/>
      <c r="R118" s="437" t="s">
        <v>155</v>
      </c>
      <c r="S118" s="438"/>
      <c r="T118" s="439"/>
      <c r="U118" s="6"/>
      <c r="V118" s="8"/>
      <c r="W118" s="96"/>
      <c r="X118" s="96"/>
      <c r="Y118" s="5"/>
      <c r="Z118" s="5"/>
    </row>
    <row r="119" spans="1:31" s="4" customFormat="1" ht="15" customHeight="1">
      <c r="A119" s="161" t="str">
        <f>$A$2</f>
        <v>Địa chỉ: Lô A14, đường 4A, KCN Hải Sơn, Đức Hòa, Long An</v>
      </c>
      <c r="B119" s="316"/>
      <c r="C119" s="316"/>
      <c r="D119" s="316"/>
      <c r="E119" s="94"/>
      <c r="F119" s="316"/>
      <c r="G119" s="316"/>
      <c r="H119" s="316"/>
      <c r="I119" s="316"/>
      <c r="J119" s="95"/>
      <c r="K119" s="316"/>
      <c r="L119" s="316"/>
      <c r="M119" s="316"/>
      <c r="N119" s="316"/>
      <c r="O119" s="316"/>
      <c r="P119" s="316"/>
      <c r="Q119" s="316"/>
      <c r="R119" s="316"/>
      <c r="S119" s="316"/>
      <c r="T119" s="69"/>
      <c r="U119" s="6"/>
      <c r="V119" s="8"/>
      <c r="W119" s="96"/>
      <c r="X119" s="96"/>
      <c r="Y119" s="5"/>
      <c r="Z119" s="5"/>
    </row>
    <row r="120" spans="1:31" s="4" customFormat="1" ht="15" customHeight="1">
      <c r="A120" s="161" t="str">
        <f>$A$3</f>
        <v>Số điện thoại: 072.3850606 - Fax: 072.3850608</v>
      </c>
      <c r="B120" s="316"/>
      <c r="C120" s="316"/>
      <c r="D120" s="316"/>
      <c r="E120" s="94"/>
      <c r="F120" s="316"/>
      <c r="G120" s="316"/>
      <c r="H120" s="316"/>
      <c r="I120" s="316"/>
      <c r="J120" s="95"/>
      <c r="K120" s="316"/>
      <c r="L120" s="316"/>
      <c r="M120" s="316"/>
      <c r="N120" s="316"/>
      <c r="O120" s="316"/>
      <c r="P120" s="316"/>
      <c r="Q120" s="316"/>
      <c r="R120" s="316"/>
      <c r="S120" s="316"/>
      <c r="T120" s="69"/>
      <c r="U120" s="6"/>
      <c r="V120" s="8"/>
      <c r="W120" s="96"/>
      <c r="X120" s="96"/>
      <c r="Y120" s="5"/>
      <c r="Z120" s="5"/>
    </row>
    <row r="121" spans="1:31" s="4" customFormat="1" ht="15" customHeight="1">
      <c r="A121" s="161" t="str">
        <f>$A$4</f>
        <v>MST: 1100878093</v>
      </c>
      <c r="B121" s="316"/>
      <c r="C121" s="316"/>
      <c r="D121" s="316"/>
      <c r="E121" s="94"/>
      <c r="F121" s="316"/>
      <c r="G121" s="316"/>
      <c r="H121" s="316"/>
      <c r="I121" s="316"/>
      <c r="J121" s="95"/>
      <c r="K121" s="316"/>
      <c r="L121" s="92"/>
      <c r="M121" s="316"/>
      <c r="N121" s="316"/>
      <c r="O121" s="316"/>
      <c r="P121" s="316"/>
      <c r="Q121" s="14"/>
      <c r="R121" s="316"/>
      <c r="S121" s="316"/>
      <c r="T121" s="316"/>
      <c r="U121" s="6"/>
      <c r="V121" s="8"/>
      <c r="W121" s="96"/>
      <c r="X121" s="96"/>
      <c r="Y121" s="5"/>
      <c r="Z121" s="5"/>
    </row>
    <row r="122" spans="1:31" s="124" customFormat="1" ht="14.25" customHeight="1">
      <c r="A122" s="122"/>
      <c r="B122" s="123"/>
      <c r="C122" s="123"/>
      <c r="D122" s="123"/>
      <c r="E122" s="123"/>
      <c r="F122" s="123"/>
      <c r="G122" s="123"/>
      <c r="H122" s="123"/>
      <c r="I122" s="123"/>
      <c r="J122" s="123"/>
      <c r="K122" s="123"/>
      <c r="L122" s="123"/>
      <c r="M122" s="123"/>
      <c r="N122" s="123"/>
      <c r="O122" s="123"/>
      <c r="P122" s="123"/>
      <c r="Q122" s="123"/>
      <c r="R122" s="123"/>
      <c r="S122" s="123"/>
      <c r="T122" s="123"/>
      <c r="U122" s="6"/>
      <c r="V122" s="8"/>
      <c r="W122" s="125"/>
      <c r="X122" s="125"/>
      <c r="Y122" s="125"/>
      <c r="Z122" s="125"/>
    </row>
    <row r="123" spans="1:31" s="33" customFormat="1" ht="24" customHeight="1">
      <c r="A123" s="433" t="s">
        <v>20</v>
      </c>
      <c r="B123" s="433" t="s">
        <v>21</v>
      </c>
      <c r="C123" s="432" t="s">
        <v>1</v>
      </c>
      <c r="D123" s="432" t="s">
        <v>2</v>
      </c>
      <c r="E123" s="363" t="s">
        <v>58</v>
      </c>
      <c r="F123" s="424" t="s">
        <v>27</v>
      </c>
      <c r="G123" s="426"/>
      <c r="H123" s="426"/>
      <c r="I123" s="426"/>
      <c r="J123" s="426"/>
      <c r="K123" s="425"/>
      <c r="L123" s="368" t="s">
        <v>60</v>
      </c>
      <c r="M123" s="368" t="s">
        <v>5</v>
      </c>
      <c r="N123" s="432" t="s">
        <v>6</v>
      </c>
      <c r="O123" s="432"/>
      <c r="P123" s="432"/>
      <c r="Q123" s="368" t="s">
        <v>7</v>
      </c>
      <c r="R123" s="368" t="s">
        <v>8</v>
      </c>
      <c r="S123" s="368" t="s">
        <v>9</v>
      </c>
      <c r="T123" s="364" t="s">
        <v>10</v>
      </c>
      <c r="U123" s="6"/>
      <c r="V123" s="8"/>
      <c r="W123" s="34"/>
      <c r="X123" s="5"/>
      <c r="Y123" s="5"/>
      <c r="Z123" s="5"/>
      <c r="AA123" s="4"/>
      <c r="AB123" s="4"/>
      <c r="AC123" s="4"/>
      <c r="AD123" s="4"/>
      <c r="AE123" s="4"/>
    </row>
    <row r="124" spans="1:31" s="33" customFormat="1" ht="33.75" customHeight="1">
      <c r="A124" s="434"/>
      <c r="B124" s="434"/>
      <c r="C124" s="432"/>
      <c r="D124" s="432"/>
      <c r="E124" s="363"/>
      <c r="F124" s="424" t="s">
        <v>62</v>
      </c>
      <c r="G124" s="425"/>
      <c r="H124" s="424" t="s">
        <v>42</v>
      </c>
      <c r="I124" s="426"/>
      <c r="J124" s="427" t="s">
        <v>28</v>
      </c>
      <c r="K124" s="368" t="s">
        <v>4</v>
      </c>
      <c r="L124" s="369"/>
      <c r="M124" s="369"/>
      <c r="N124" s="429" t="s">
        <v>12</v>
      </c>
      <c r="O124" s="368" t="s">
        <v>13</v>
      </c>
      <c r="P124" s="368" t="s">
        <v>35</v>
      </c>
      <c r="Q124" s="369"/>
      <c r="R124" s="369"/>
      <c r="S124" s="369"/>
      <c r="T124" s="365"/>
      <c r="U124" s="123"/>
      <c r="V124" s="34"/>
      <c r="W124" s="34"/>
      <c r="X124" s="5"/>
      <c r="Y124" s="5"/>
      <c r="Z124" s="5"/>
      <c r="AA124" s="4"/>
      <c r="AB124" s="4"/>
      <c r="AC124" s="4"/>
      <c r="AD124" s="4"/>
      <c r="AE124" s="4"/>
    </row>
    <row r="125" spans="1:31" s="33" customFormat="1" ht="35.25" customHeight="1">
      <c r="A125" s="434"/>
      <c r="B125" s="434"/>
      <c r="C125" s="368"/>
      <c r="D125" s="368"/>
      <c r="E125" s="363"/>
      <c r="F125" s="313" t="s">
        <v>41</v>
      </c>
      <c r="G125" s="312" t="s">
        <v>19</v>
      </c>
      <c r="H125" s="353" t="s">
        <v>41</v>
      </c>
      <c r="I125" s="319" t="s">
        <v>19</v>
      </c>
      <c r="J125" s="428"/>
      <c r="K125" s="369"/>
      <c r="L125" s="431"/>
      <c r="M125" s="369"/>
      <c r="N125" s="430"/>
      <c r="O125" s="369"/>
      <c r="P125" s="369"/>
      <c r="Q125" s="369"/>
      <c r="R125" s="369"/>
      <c r="S125" s="369"/>
      <c r="T125" s="365"/>
      <c r="U125" s="123"/>
      <c r="V125" s="34"/>
      <c r="W125" s="34"/>
      <c r="X125" s="5"/>
      <c r="Y125" s="5"/>
      <c r="Z125" s="5"/>
      <c r="AA125" s="4"/>
      <c r="AB125" s="4"/>
      <c r="AC125" s="4"/>
      <c r="AD125" s="4"/>
      <c r="AE125" s="4"/>
    </row>
    <row r="126" spans="1:31" s="98" customFormat="1" ht="12.75" customHeight="1">
      <c r="A126" s="97">
        <v>1</v>
      </c>
      <c r="B126" s="97">
        <v>2</v>
      </c>
      <c r="C126" s="97">
        <v>3</v>
      </c>
      <c r="D126" s="97">
        <v>4</v>
      </c>
      <c r="E126" s="97">
        <v>5</v>
      </c>
      <c r="F126" s="97">
        <v>7</v>
      </c>
      <c r="G126" s="97">
        <v>8</v>
      </c>
      <c r="H126" s="97">
        <v>9</v>
      </c>
      <c r="I126" s="97">
        <v>10</v>
      </c>
      <c r="J126" s="97">
        <v>13</v>
      </c>
      <c r="K126" s="97">
        <v>14</v>
      </c>
      <c r="L126" s="97">
        <v>16</v>
      </c>
      <c r="M126" s="97">
        <v>20</v>
      </c>
      <c r="N126" s="97">
        <v>24</v>
      </c>
      <c r="O126" s="97">
        <v>25</v>
      </c>
      <c r="P126" s="97">
        <v>26</v>
      </c>
      <c r="Q126" s="97">
        <v>29</v>
      </c>
      <c r="R126" s="97">
        <v>30</v>
      </c>
      <c r="S126" s="97">
        <v>31</v>
      </c>
      <c r="T126" s="97">
        <v>32</v>
      </c>
      <c r="U126" s="123"/>
      <c r="V126" s="99"/>
      <c r="W126" s="99"/>
      <c r="X126" s="100"/>
      <c r="Y126" s="100"/>
      <c r="Z126" s="100"/>
      <c r="AA126" s="101"/>
      <c r="AB126" s="101"/>
      <c r="AC126" s="101"/>
      <c r="AD126" s="101"/>
      <c r="AE126" s="101"/>
    </row>
    <row r="127" spans="1:31" s="44" customFormat="1" ht="23.25" customHeight="1">
      <c r="A127" s="46">
        <v>1</v>
      </c>
      <c r="B127" s="163" t="s">
        <v>96</v>
      </c>
      <c r="C127" s="102" t="str">
        <f t="shared" ref="C127:C154" si="42">VLOOKUP(B127,DS,2,0)</f>
        <v xml:space="preserve"> Lâm Thị Mộng Kiều </v>
      </c>
      <c r="D127" s="135" t="str">
        <f t="shared" ref="D127:D154" si="43">VLOOKUP(B127,DS,3,0)</f>
        <v>Công nhân</v>
      </c>
      <c r="E127" s="103">
        <f t="shared" ref="E127:E154" si="44">VLOOKUP(B127,DS,4,0)</f>
        <v>3237000</v>
      </c>
      <c r="F127" s="108">
        <f>VLOOKUP(B127,'CC - 09'!$B$97:$AS$174,36,0)</f>
        <v>21.5</v>
      </c>
      <c r="G127" s="243">
        <f t="shared" ref="G127:G154" si="45">ROUND(E127/$U$2*F127,0)</f>
        <v>2783820</v>
      </c>
      <c r="H127" s="108">
        <f>(VLOOKUP(B127,'CC - 09'!$B$97:$AS$174,37,0)+VLOOKUP(B127,'CC - 09'!$B$97:$AS$174,38,0))</f>
        <v>9.125</v>
      </c>
      <c r="I127" s="243">
        <f t="shared" ref="I127:I154" si="46">ROUND(E127/$U$2*H127,0)</f>
        <v>1181505</v>
      </c>
      <c r="J127" s="109">
        <f>F127+H127</f>
        <v>30.625</v>
      </c>
      <c r="K127" s="47">
        <f>G127+I127</f>
        <v>3965325</v>
      </c>
      <c r="L127" s="103">
        <f t="shared" ref="L127:L154" si="47">+F127*15000</f>
        <v>322500</v>
      </c>
      <c r="M127" s="49">
        <f t="shared" ref="M127:M154" si="48">K127+L127</f>
        <v>4287825</v>
      </c>
      <c r="N127" s="48">
        <f t="shared" ref="N127:N165" si="49">IF(VLOOKUP(B127,DS,17,0)="x",E127*$N$5,0)</f>
        <v>0</v>
      </c>
      <c r="O127" s="48">
        <f t="shared" ref="O127:O165" si="50">IF(VLOOKUP(B127,DS,17,0)="x",E127*$O$5,0)</f>
        <v>0</v>
      </c>
      <c r="P127" s="48">
        <f t="shared" ref="P127:P165" si="51">IF(VLOOKUP(B127,DS,17,0)="x",E127*$P$5,0)</f>
        <v>0</v>
      </c>
      <c r="Q127" s="47">
        <f t="shared" ref="Q127:Q166" si="52">M127-SUM(N127:P127)</f>
        <v>4287825</v>
      </c>
      <c r="R127" s="47">
        <f t="shared" ref="R127:R154" si="53">VLOOKUP(B127,DS,23,0)</f>
        <v>0</v>
      </c>
      <c r="S127" s="55">
        <f>Q127-R127</f>
        <v>4287825</v>
      </c>
      <c r="T127" s="47"/>
      <c r="U127" s="123"/>
      <c r="V127" s="45"/>
      <c r="W127" s="34"/>
      <c r="X127" s="5"/>
      <c r="Y127" s="5"/>
      <c r="Z127" s="5"/>
      <c r="AA127" s="4"/>
      <c r="AB127" s="4"/>
      <c r="AC127" s="4"/>
      <c r="AD127" s="4"/>
      <c r="AE127" s="4"/>
    </row>
    <row r="128" spans="1:31" s="44" customFormat="1" ht="23.25" customHeight="1">
      <c r="A128" s="46">
        <v>2</v>
      </c>
      <c r="B128" s="163" t="s">
        <v>97</v>
      </c>
      <c r="C128" s="102" t="str">
        <f t="shared" si="42"/>
        <v>Huỳnh Thị Hường</v>
      </c>
      <c r="D128" s="135" t="str">
        <f t="shared" si="43"/>
        <v>Công nhân</v>
      </c>
      <c r="E128" s="103">
        <f t="shared" si="44"/>
        <v>2943000</v>
      </c>
      <c r="F128" s="108">
        <f>VLOOKUP(B128,'CC - 09'!$B$97:$AS$174,36,0)</f>
        <v>21.5</v>
      </c>
      <c r="G128" s="243">
        <f t="shared" si="45"/>
        <v>2530980</v>
      </c>
      <c r="H128" s="108">
        <f>(VLOOKUP(B128,'CC - 09'!$B$97:$AS$174,37,0)+VLOOKUP(B128,'CC - 09'!$B$97:$AS$174,38,0))</f>
        <v>9.125</v>
      </c>
      <c r="I128" s="243">
        <f t="shared" si="46"/>
        <v>1074195</v>
      </c>
      <c r="J128" s="109">
        <f t="shared" ref="J128:K154" si="54">F128+H128</f>
        <v>30.625</v>
      </c>
      <c r="K128" s="47">
        <f t="shared" si="54"/>
        <v>3605175</v>
      </c>
      <c r="L128" s="103">
        <f t="shared" si="47"/>
        <v>322500</v>
      </c>
      <c r="M128" s="49">
        <f t="shared" si="48"/>
        <v>3927675</v>
      </c>
      <c r="N128" s="48">
        <f t="shared" si="49"/>
        <v>0</v>
      </c>
      <c r="O128" s="48">
        <f t="shared" si="50"/>
        <v>0</v>
      </c>
      <c r="P128" s="48">
        <f t="shared" si="51"/>
        <v>0</v>
      </c>
      <c r="Q128" s="47">
        <f t="shared" si="52"/>
        <v>3927675</v>
      </c>
      <c r="R128" s="47">
        <f t="shared" si="53"/>
        <v>0</v>
      </c>
      <c r="S128" s="55">
        <f t="shared" ref="S128:S154" si="55">Q128-R128</f>
        <v>3927675</v>
      </c>
      <c r="T128" s="47"/>
      <c r="U128" s="123"/>
      <c r="V128" s="45"/>
      <c r="W128" s="34"/>
      <c r="X128" s="5"/>
      <c r="Y128" s="5"/>
      <c r="Z128" s="5"/>
      <c r="AA128" s="4"/>
      <c r="AB128" s="4"/>
      <c r="AC128" s="4"/>
      <c r="AD128" s="4"/>
      <c r="AE128" s="4"/>
    </row>
    <row r="129" spans="1:31" s="44" customFormat="1" ht="23.25" customHeight="1">
      <c r="A129" s="46">
        <v>3</v>
      </c>
      <c r="B129" s="163" t="s">
        <v>98</v>
      </c>
      <c r="C129" s="102" t="str">
        <f t="shared" si="42"/>
        <v>Nguyễn Thị Rong</v>
      </c>
      <c r="D129" s="135" t="str">
        <f t="shared" si="43"/>
        <v>Công nhân</v>
      </c>
      <c r="E129" s="103">
        <f t="shared" si="44"/>
        <v>2943000</v>
      </c>
      <c r="F129" s="108">
        <f>VLOOKUP(B129,'CC - 09'!$B$97:$AS$174,36,0)</f>
        <v>21.5</v>
      </c>
      <c r="G129" s="243">
        <f t="shared" si="45"/>
        <v>2530980</v>
      </c>
      <c r="H129" s="108">
        <f>(VLOOKUP(B129,'CC - 09'!$B$97:$AS$174,37,0)+VLOOKUP(B129,'CC - 09'!$B$97:$AS$174,38,0))</f>
        <v>9.125</v>
      </c>
      <c r="I129" s="243">
        <f t="shared" si="46"/>
        <v>1074195</v>
      </c>
      <c r="J129" s="109">
        <f t="shared" si="54"/>
        <v>30.625</v>
      </c>
      <c r="K129" s="47">
        <f t="shared" si="54"/>
        <v>3605175</v>
      </c>
      <c r="L129" s="103">
        <f t="shared" si="47"/>
        <v>322500</v>
      </c>
      <c r="M129" s="49">
        <f t="shared" si="48"/>
        <v>3927675</v>
      </c>
      <c r="N129" s="48">
        <f t="shared" si="49"/>
        <v>0</v>
      </c>
      <c r="O129" s="48">
        <f t="shared" si="50"/>
        <v>0</v>
      </c>
      <c r="P129" s="48">
        <f t="shared" si="51"/>
        <v>0</v>
      </c>
      <c r="Q129" s="47">
        <f t="shared" si="52"/>
        <v>3927675</v>
      </c>
      <c r="R129" s="47">
        <f t="shared" si="53"/>
        <v>0</v>
      </c>
      <c r="S129" s="55">
        <f t="shared" si="55"/>
        <v>3927675</v>
      </c>
      <c r="T129" s="47"/>
      <c r="U129" s="123"/>
      <c r="V129" s="45"/>
      <c r="W129" s="34"/>
      <c r="X129" s="5"/>
      <c r="Y129" s="5"/>
      <c r="Z129" s="5"/>
      <c r="AA129" s="4"/>
      <c r="AB129" s="4"/>
      <c r="AC129" s="4"/>
      <c r="AD129" s="4"/>
      <c r="AE129" s="4"/>
    </row>
    <row r="130" spans="1:31" s="44" customFormat="1" ht="23.25" customHeight="1">
      <c r="A130" s="46">
        <v>4</v>
      </c>
      <c r="B130" s="163" t="s">
        <v>99</v>
      </c>
      <c r="C130" s="102" t="str">
        <f t="shared" si="42"/>
        <v>Sơn Thị Nil</v>
      </c>
      <c r="D130" s="135" t="str">
        <f t="shared" si="43"/>
        <v>Công nhân</v>
      </c>
      <c r="E130" s="103">
        <f t="shared" si="44"/>
        <v>2943000</v>
      </c>
      <c r="F130" s="108">
        <f>VLOOKUP(B130,'CC - 09'!$B$97:$AS$174,36,0)</f>
        <v>21.5</v>
      </c>
      <c r="G130" s="243">
        <f t="shared" si="45"/>
        <v>2530980</v>
      </c>
      <c r="H130" s="108">
        <f>(VLOOKUP(B130,'CC - 09'!$B$97:$AS$174,37,0)+VLOOKUP(B130,'CC - 09'!$B$97:$AS$174,38,0))</f>
        <v>9.125</v>
      </c>
      <c r="I130" s="243">
        <f t="shared" si="46"/>
        <v>1074195</v>
      </c>
      <c r="J130" s="109">
        <f t="shared" si="54"/>
        <v>30.625</v>
      </c>
      <c r="K130" s="47">
        <f t="shared" si="54"/>
        <v>3605175</v>
      </c>
      <c r="L130" s="103">
        <f t="shared" si="47"/>
        <v>322500</v>
      </c>
      <c r="M130" s="49">
        <f t="shared" si="48"/>
        <v>3927675</v>
      </c>
      <c r="N130" s="48">
        <f t="shared" si="49"/>
        <v>0</v>
      </c>
      <c r="O130" s="48">
        <f t="shared" si="50"/>
        <v>0</v>
      </c>
      <c r="P130" s="48">
        <f t="shared" si="51"/>
        <v>0</v>
      </c>
      <c r="Q130" s="47">
        <f t="shared" si="52"/>
        <v>3927675</v>
      </c>
      <c r="R130" s="47">
        <f t="shared" si="53"/>
        <v>0</v>
      </c>
      <c r="S130" s="55">
        <f t="shared" si="55"/>
        <v>3927675</v>
      </c>
      <c r="T130" s="47"/>
      <c r="U130" s="123"/>
      <c r="V130" s="45"/>
      <c r="W130" s="34"/>
      <c r="X130" s="5"/>
      <c r="Y130" s="5"/>
      <c r="Z130" s="5"/>
      <c r="AA130" s="4"/>
      <c r="AB130" s="4"/>
      <c r="AC130" s="4"/>
      <c r="AD130" s="4"/>
      <c r="AE130" s="4"/>
    </row>
    <row r="131" spans="1:31" s="44" customFormat="1" ht="23.25" customHeight="1">
      <c r="A131" s="46">
        <v>5</v>
      </c>
      <c r="B131" s="163" t="s">
        <v>100</v>
      </c>
      <c r="C131" s="102" t="str">
        <f t="shared" si="42"/>
        <v>Huỳnh Thị Bé Tha</v>
      </c>
      <c r="D131" s="135" t="str">
        <f t="shared" si="43"/>
        <v>Công nhân</v>
      </c>
      <c r="E131" s="103">
        <f t="shared" si="44"/>
        <v>2943000</v>
      </c>
      <c r="F131" s="108">
        <f>VLOOKUP(B131,'CC - 09'!$B$97:$AS$174,36,0)</f>
        <v>21.5</v>
      </c>
      <c r="G131" s="243">
        <f t="shared" si="45"/>
        <v>2530980</v>
      </c>
      <c r="H131" s="108">
        <f>(VLOOKUP(B131,'CC - 09'!$B$97:$AS$174,37,0)+VLOOKUP(B131,'CC - 09'!$B$97:$AS$174,38,0))</f>
        <v>9.125</v>
      </c>
      <c r="I131" s="243">
        <f t="shared" si="46"/>
        <v>1074195</v>
      </c>
      <c r="J131" s="109">
        <f t="shared" si="54"/>
        <v>30.625</v>
      </c>
      <c r="K131" s="47">
        <f t="shared" si="54"/>
        <v>3605175</v>
      </c>
      <c r="L131" s="103">
        <f t="shared" si="47"/>
        <v>322500</v>
      </c>
      <c r="M131" s="49">
        <f t="shared" si="48"/>
        <v>3927675</v>
      </c>
      <c r="N131" s="48">
        <f t="shared" si="49"/>
        <v>0</v>
      </c>
      <c r="O131" s="48">
        <f t="shared" si="50"/>
        <v>0</v>
      </c>
      <c r="P131" s="48">
        <f t="shared" si="51"/>
        <v>0</v>
      </c>
      <c r="Q131" s="47">
        <f t="shared" si="52"/>
        <v>3927675</v>
      </c>
      <c r="R131" s="47">
        <f t="shared" si="53"/>
        <v>0</v>
      </c>
      <c r="S131" s="55">
        <f t="shared" si="55"/>
        <v>3927675</v>
      </c>
      <c r="T131" s="47"/>
      <c r="U131" s="123"/>
      <c r="V131" s="45"/>
      <c r="W131" s="34"/>
      <c r="X131" s="5"/>
      <c r="Y131" s="5"/>
      <c r="Z131" s="5"/>
      <c r="AA131" s="4"/>
      <c r="AB131" s="4"/>
      <c r="AC131" s="4"/>
      <c r="AD131" s="4"/>
      <c r="AE131" s="4"/>
    </row>
    <row r="132" spans="1:31" s="44" customFormat="1" ht="23.25" customHeight="1">
      <c r="A132" s="46">
        <v>6</v>
      </c>
      <c r="B132" s="163" t="s">
        <v>101</v>
      </c>
      <c r="C132" s="102" t="str">
        <f t="shared" si="42"/>
        <v>Huỳnh Thị Bé Thi</v>
      </c>
      <c r="D132" s="135" t="str">
        <f t="shared" si="43"/>
        <v>Công nhân</v>
      </c>
      <c r="E132" s="103">
        <f t="shared" si="44"/>
        <v>2943000</v>
      </c>
      <c r="F132" s="108">
        <f>VLOOKUP(B132,'CC - 09'!$B$97:$AS$174,36,0)</f>
        <v>21.5</v>
      </c>
      <c r="G132" s="243">
        <f t="shared" si="45"/>
        <v>2530980</v>
      </c>
      <c r="H132" s="108">
        <f>(VLOOKUP(B132,'CC - 09'!$B$97:$AS$174,37,0)+VLOOKUP(B132,'CC - 09'!$B$97:$AS$174,38,0))</f>
        <v>9.125</v>
      </c>
      <c r="I132" s="243">
        <f t="shared" si="46"/>
        <v>1074195</v>
      </c>
      <c r="J132" s="109">
        <f t="shared" si="54"/>
        <v>30.625</v>
      </c>
      <c r="K132" s="47">
        <f t="shared" si="54"/>
        <v>3605175</v>
      </c>
      <c r="L132" s="103">
        <f t="shared" si="47"/>
        <v>322500</v>
      </c>
      <c r="M132" s="49">
        <f t="shared" si="48"/>
        <v>3927675</v>
      </c>
      <c r="N132" s="48">
        <f t="shared" si="49"/>
        <v>0</v>
      </c>
      <c r="O132" s="48">
        <f t="shared" si="50"/>
        <v>0</v>
      </c>
      <c r="P132" s="48">
        <f t="shared" si="51"/>
        <v>0</v>
      </c>
      <c r="Q132" s="47">
        <f t="shared" si="52"/>
        <v>3927675</v>
      </c>
      <c r="R132" s="47">
        <f t="shared" si="53"/>
        <v>0</v>
      </c>
      <c r="S132" s="55">
        <f t="shared" si="55"/>
        <v>3927675</v>
      </c>
      <c r="T132" s="47"/>
      <c r="U132" s="123"/>
      <c r="V132" s="45"/>
      <c r="W132" s="34"/>
      <c r="X132" s="5"/>
      <c r="Y132" s="5"/>
      <c r="Z132" s="5"/>
      <c r="AA132" s="4"/>
      <c r="AB132" s="4"/>
      <c r="AC132" s="4"/>
      <c r="AD132" s="4"/>
      <c r="AE132" s="4"/>
    </row>
    <row r="133" spans="1:31" s="44" customFormat="1" ht="23.25" customHeight="1">
      <c r="A133" s="46">
        <v>7</v>
      </c>
      <c r="B133" s="163" t="s">
        <v>102</v>
      </c>
      <c r="C133" s="102" t="str">
        <f t="shared" si="42"/>
        <v>Nguyễn Thị Kim Hồng</v>
      </c>
      <c r="D133" s="135" t="str">
        <f t="shared" si="43"/>
        <v>Công nhân</v>
      </c>
      <c r="E133" s="103">
        <f t="shared" si="44"/>
        <v>2943000</v>
      </c>
      <c r="F133" s="108">
        <f>VLOOKUP(B133,'CC - 09'!$B$97:$AS$174,36,0)</f>
        <v>21.5</v>
      </c>
      <c r="G133" s="243">
        <f t="shared" si="45"/>
        <v>2530980</v>
      </c>
      <c r="H133" s="108">
        <f>(VLOOKUP(B133,'CC - 09'!$B$97:$AS$174,37,0)+VLOOKUP(B133,'CC - 09'!$B$97:$AS$174,38,0))</f>
        <v>9.125</v>
      </c>
      <c r="I133" s="243">
        <f t="shared" si="46"/>
        <v>1074195</v>
      </c>
      <c r="J133" s="109">
        <f t="shared" si="54"/>
        <v>30.625</v>
      </c>
      <c r="K133" s="47">
        <f t="shared" si="54"/>
        <v>3605175</v>
      </c>
      <c r="L133" s="103">
        <f t="shared" si="47"/>
        <v>322500</v>
      </c>
      <c r="M133" s="49">
        <f t="shared" si="48"/>
        <v>3927675</v>
      </c>
      <c r="N133" s="48">
        <f t="shared" si="49"/>
        <v>0</v>
      </c>
      <c r="O133" s="48">
        <f t="shared" si="50"/>
        <v>0</v>
      </c>
      <c r="P133" s="48">
        <f t="shared" si="51"/>
        <v>0</v>
      </c>
      <c r="Q133" s="47">
        <f t="shared" si="52"/>
        <v>3927675</v>
      </c>
      <c r="R133" s="47">
        <f t="shared" si="53"/>
        <v>0</v>
      </c>
      <c r="S133" s="55">
        <f t="shared" si="55"/>
        <v>3927675</v>
      </c>
      <c r="T133" s="47"/>
      <c r="U133" s="123"/>
      <c r="V133" s="45"/>
      <c r="W133" s="34"/>
      <c r="X133" s="5"/>
      <c r="Y133" s="5"/>
      <c r="Z133" s="5"/>
      <c r="AA133" s="4"/>
      <c r="AB133" s="4"/>
      <c r="AC133" s="4"/>
      <c r="AD133" s="4"/>
      <c r="AE133" s="4"/>
    </row>
    <row r="134" spans="1:31" s="44" customFormat="1" ht="23.25" customHeight="1">
      <c r="A134" s="46">
        <v>8</v>
      </c>
      <c r="B134" s="163" t="s">
        <v>103</v>
      </c>
      <c r="C134" s="102" t="str">
        <f t="shared" si="42"/>
        <v>Nguyễn Thị Lựu</v>
      </c>
      <c r="D134" s="135" t="str">
        <f t="shared" si="43"/>
        <v>Công nhân</v>
      </c>
      <c r="E134" s="103">
        <f t="shared" si="44"/>
        <v>2943000</v>
      </c>
      <c r="F134" s="108">
        <f>VLOOKUP(B134,'CC - 09'!$B$97:$AS$174,36,0)</f>
        <v>21.5</v>
      </c>
      <c r="G134" s="243">
        <f t="shared" si="45"/>
        <v>2530980</v>
      </c>
      <c r="H134" s="108">
        <f>(VLOOKUP(B134,'CC - 09'!$B$97:$AS$174,37,0)+VLOOKUP(B134,'CC - 09'!$B$97:$AS$174,38,0))</f>
        <v>9.125</v>
      </c>
      <c r="I134" s="243">
        <f t="shared" si="46"/>
        <v>1074195</v>
      </c>
      <c r="J134" s="109">
        <f t="shared" si="54"/>
        <v>30.625</v>
      </c>
      <c r="K134" s="47">
        <f t="shared" si="54"/>
        <v>3605175</v>
      </c>
      <c r="L134" s="103">
        <f t="shared" si="47"/>
        <v>322500</v>
      </c>
      <c r="M134" s="49">
        <f t="shared" si="48"/>
        <v>3927675</v>
      </c>
      <c r="N134" s="48">
        <f t="shared" si="49"/>
        <v>0</v>
      </c>
      <c r="O134" s="48">
        <f t="shared" si="50"/>
        <v>0</v>
      </c>
      <c r="P134" s="48">
        <f t="shared" si="51"/>
        <v>0</v>
      </c>
      <c r="Q134" s="47">
        <f t="shared" si="52"/>
        <v>3927675</v>
      </c>
      <c r="R134" s="47">
        <f t="shared" si="53"/>
        <v>0</v>
      </c>
      <c r="S134" s="55">
        <f t="shared" si="55"/>
        <v>3927675</v>
      </c>
      <c r="T134" s="47"/>
      <c r="U134" s="123"/>
      <c r="V134" s="45"/>
      <c r="W134" s="34"/>
      <c r="X134" s="5"/>
      <c r="Y134" s="5"/>
      <c r="Z134" s="5"/>
      <c r="AA134" s="4"/>
      <c r="AB134" s="4"/>
      <c r="AC134" s="4"/>
      <c r="AD134" s="4"/>
      <c r="AE134" s="4"/>
    </row>
    <row r="135" spans="1:31" s="44" customFormat="1" ht="23.25" customHeight="1">
      <c r="A135" s="46">
        <v>9</v>
      </c>
      <c r="B135" s="163" t="s">
        <v>104</v>
      </c>
      <c r="C135" s="102" t="str">
        <f t="shared" si="42"/>
        <v>Lý Thị Được</v>
      </c>
      <c r="D135" s="135" t="str">
        <f t="shared" si="43"/>
        <v>Công nhân</v>
      </c>
      <c r="E135" s="103">
        <f t="shared" si="44"/>
        <v>2943000</v>
      </c>
      <c r="F135" s="108">
        <f>VLOOKUP(B135,'CC - 09'!$B$97:$AS$174,36,0)</f>
        <v>21.5</v>
      </c>
      <c r="G135" s="243">
        <f t="shared" si="45"/>
        <v>2530980</v>
      </c>
      <c r="H135" s="108">
        <f>(VLOOKUP(B135,'CC - 09'!$B$97:$AS$174,37,0)+VLOOKUP(B135,'CC - 09'!$B$97:$AS$174,38,0))</f>
        <v>9.125</v>
      </c>
      <c r="I135" s="243">
        <f t="shared" si="46"/>
        <v>1074195</v>
      </c>
      <c r="J135" s="109">
        <f t="shared" si="54"/>
        <v>30.625</v>
      </c>
      <c r="K135" s="47">
        <f t="shared" si="54"/>
        <v>3605175</v>
      </c>
      <c r="L135" s="103">
        <f t="shared" si="47"/>
        <v>322500</v>
      </c>
      <c r="M135" s="49">
        <f t="shared" si="48"/>
        <v>3927675</v>
      </c>
      <c r="N135" s="48">
        <f t="shared" si="49"/>
        <v>0</v>
      </c>
      <c r="O135" s="48">
        <f t="shared" si="50"/>
        <v>0</v>
      </c>
      <c r="P135" s="48">
        <f t="shared" si="51"/>
        <v>0</v>
      </c>
      <c r="Q135" s="47">
        <f t="shared" si="52"/>
        <v>3927675</v>
      </c>
      <c r="R135" s="47">
        <f t="shared" si="53"/>
        <v>0</v>
      </c>
      <c r="S135" s="55">
        <f t="shared" si="55"/>
        <v>3927675</v>
      </c>
      <c r="T135" s="47"/>
      <c r="U135" s="123"/>
      <c r="V135" s="45"/>
      <c r="W135" s="34"/>
      <c r="X135" s="5"/>
      <c r="Y135" s="5"/>
      <c r="Z135" s="5"/>
      <c r="AA135" s="4"/>
      <c r="AB135" s="4"/>
      <c r="AC135" s="4"/>
      <c r="AD135" s="4"/>
      <c r="AE135" s="4"/>
    </row>
    <row r="136" spans="1:31" s="44" customFormat="1" ht="23.25" customHeight="1">
      <c r="A136" s="46">
        <v>10</v>
      </c>
      <c r="B136" s="163" t="s">
        <v>105</v>
      </c>
      <c r="C136" s="102" t="str">
        <f t="shared" si="42"/>
        <v>Lý La Quan</v>
      </c>
      <c r="D136" s="135" t="str">
        <f t="shared" si="43"/>
        <v>Công nhân</v>
      </c>
      <c r="E136" s="103">
        <f t="shared" si="44"/>
        <v>2943000</v>
      </c>
      <c r="F136" s="108">
        <f>VLOOKUP(B136,'CC - 09'!$B$97:$AS$174,36,0)</f>
        <v>21.5</v>
      </c>
      <c r="G136" s="243">
        <f t="shared" si="45"/>
        <v>2530980</v>
      </c>
      <c r="H136" s="108">
        <f>(VLOOKUP(B136,'CC - 09'!$B$97:$AS$174,37,0)+VLOOKUP(B136,'CC - 09'!$B$97:$AS$174,38,0))</f>
        <v>9.125</v>
      </c>
      <c r="I136" s="243">
        <f t="shared" si="46"/>
        <v>1074195</v>
      </c>
      <c r="J136" s="109">
        <f t="shared" si="54"/>
        <v>30.625</v>
      </c>
      <c r="K136" s="47">
        <f t="shared" si="54"/>
        <v>3605175</v>
      </c>
      <c r="L136" s="103">
        <f t="shared" si="47"/>
        <v>322500</v>
      </c>
      <c r="M136" s="49">
        <f t="shared" si="48"/>
        <v>3927675</v>
      </c>
      <c r="N136" s="48">
        <f t="shared" si="49"/>
        <v>0</v>
      </c>
      <c r="O136" s="48">
        <f t="shared" si="50"/>
        <v>0</v>
      </c>
      <c r="P136" s="48">
        <f t="shared" si="51"/>
        <v>0</v>
      </c>
      <c r="Q136" s="47">
        <f t="shared" si="52"/>
        <v>3927675</v>
      </c>
      <c r="R136" s="47">
        <f t="shared" si="53"/>
        <v>0</v>
      </c>
      <c r="S136" s="55">
        <f t="shared" si="55"/>
        <v>3927675</v>
      </c>
      <c r="T136" s="47"/>
      <c r="U136" s="123"/>
      <c r="V136" s="45"/>
      <c r="W136" s="34"/>
      <c r="X136" s="5"/>
      <c r="Y136" s="5"/>
      <c r="Z136" s="5"/>
      <c r="AA136" s="4"/>
      <c r="AB136" s="4"/>
      <c r="AC136" s="4"/>
      <c r="AD136" s="4"/>
      <c r="AE136" s="4"/>
    </row>
    <row r="137" spans="1:31" s="44" customFormat="1" ht="23.25" customHeight="1">
      <c r="A137" s="46">
        <v>11</v>
      </c>
      <c r="B137" s="163" t="s">
        <v>106</v>
      </c>
      <c r="C137" s="102" t="str">
        <f t="shared" si="42"/>
        <v>Trà Thị Soi</v>
      </c>
      <c r="D137" s="135" t="str">
        <f t="shared" si="43"/>
        <v>Công nhân</v>
      </c>
      <c r="E137" s="103">
        <f t="shared" si="44"/>
        <v>2943000</v>
      </c>
      <c r="F137" s="108">
        <f>VLOOKUP(B137,'CC - 09'!$B$97:$AS$174,36,0)</f>
        <v>21.5</v>
      </c>
      <c r="G137" s="243">
        <f t="shared" si="45"/>
        <v>2530980</v>
      </c>
      <c r="H137" s="108">
        <f>(VLOOKUP(B137,'CC - 09'!$B$97:$AS$174,37,0)+VLOOKUP(B137,'CC - 09'!$B$97:$AS$174,38,0))</f>
        <v>9.125</v>
      </c>
      <c r="I137" s="243">
        <f t="shared" si="46"/>
        <v>1074195</v>
      </c>
      <c r="J137" s="109">
        <f t="shared" si="54"/>
        <v>30.625</v>
      </c>
      <c r="K137" s="47">
        <f t="shared" si="54"/>
        <v>3605175</v>
      </c>
      <c r="L137" s="103">
        <f t="shared" si="47"/>
        <v>322500</v>
      </c>
      <c r="M137" s="49">
        <f t="shared" si="48"/>
        <v>3927675</v>
      </c>
      <c r="N137" s="48">
        <f t="shared" si="49"/>
        <v>0</v>
      </c>
      <c r="O137" s="48">
        <f t="shared" si="50"/>
        <v>0</v>
      </c>
      <c r="P137" s="48">
        <f t="shared" si="51"/>
        <v>0</v>
      </c>
      <c r="Q137" s="47">
        <f t="shared" si="52"/>
        <v>3927675</v>
      </c>
      <c r="R137" s="47">
        <f t="shared" si="53"/>
        <v>0</v>
      </c>
      <c r="S137" s="55">
        <f t="shared" si="55"/>
        <v>3927675</v>
      </c>
      <c r="T137" s="47"/>
      <c r="U137" s="123"/>
      <c r="V137" s="45"/>
      <c r="W137" s="34"/>
      <c r="X137" s="5"/>
      <c r="Y137" s="5"/>
      <c r="Z137" s="5"/>
      <c r="AA137" s="4"/>
      <c r="AB137" s="4"/>
      <c r="AC137" s="4"/>
      <c r="AD137" s="4"/>
      <c r="AE137" s="4"/>
    </row>
    <row r="138" spans="1:31" s="44" customFormat="1" ht="23.25" customHeight="1">
      <c r="A138" s="46">
        <v>12</v>
      </c>
      <c r="B138" s="163" t="s">
        <v>107</v>
      </c>
      <c r="C138" s="102" t="str">
        <f t="shared" si="42"/>
        <v>Nguyễn Thị Diễm Hương</v>
      </c>
      <c r="D138" s="135" t="str">
        <f t="shared" si="43"/>
        <v>Công nhân</v>
      </c>
      <c r="E138" s="103">
        <f t="shared" si="44"/>
        <v>2943000</v>
      </c>
      <c r="F138" s="108">
        <f>VLOOKUP(B138,'CC - 09'!$B$97:$AS$174,36,0)</f>
        <v>21.5</v>
      </c>
      <c r="G138" s="243">
        <f t="shared" si="45"/>
        <v>2530980</v>
      </c>
      <c r="H138" s="108">
        <f>(VLOOKUP(B138,'CC - 09'!$B$97:$AS$174,37,0)+VLOOKUP(B138,'CC - 09'!$B$97:$AS$174,38,0))</f>
        <v>9.125</v>
      </c>
      <c r="I138" s="243">
        <f t="shared" si="46"/>
        <v>1074195</v>
      </c>
      <c r="J138" s="109">
        <f t="shared" si="54"/>
        <v>30.625</v>
      </c>
      <c r="K138" s="47">
        <f t="shared" si="54"/>
        <v>3605175</v>
      </c>
      <c r="L138" s="103">
        <f t="shared" si="47"/>
        <v>322500</v>
      </c>
      <c r="M138" s="49">
        <f t="shared" si="48"/>
        <v>3927675</v>
      </c>
      <c r="N138" s="48">
        <f t="shared" si="49"/>
        <v>0</v>
      </c>
      <c r="O138" s="48">
        <f t="shared" si="50"/>
        <v>0</v>
      </c>
      <c r="P138" s="48">
        <f t="shared" si="51"/>
        <v>0</v>
      </c>
      <c r="Q138" s="47">
        <f t="shared" si="52"/>
        <v>3927675</v>
      </c>
      <c r="R138" s="47">
        <f t="shared" si="53"/>
        <v>0</v>
      </c>
      <c r="S138" s="55">
        <f t="shared" si="55"/>
        <v>3927675</v>
      </c>
      <c r="T138" s="47"/>
      <c r="U138" s="123"/>
      <c r="V138" s="45"/>
      <c r="W138" s="34"/>
      <c r="X138" s="5"/>
      <c r="Y138" s="5"/>
      <c r="Z138" s="5"/>
      <c r="AA138" s="4"/>
      <c r="AB138" s="4"/>
      <c r="AC138" s="4"/>
      <c r="AD138" s="4"/>
      <c r="AE138" s="4"/>
    </row>
    <row r="139" spans="1:31" s="44" customFormat="1" ht="23.25" customHeight="1">
      <c r="A139" s="46">
        <v>13</v>
      </c>
      <c r="B139" s="163" t="s">
        <v>108</v>
      </c>
      <c r="C139" s="102" t="str">
        <f t="shared" si="42"/>
        <v>Sơn Thị Muỗi Tron</v>
      </c>
      <c r="D139" s="135" t="str">
        <f t="shared" si="43"/>
        <v>Công nhân</v>
      </c>
      <c r="E139" s="103">
        <f t="shared" si="44"/>
        <v>2943000</v>
      </c>
      <c r="F139" s="108">
        <f>VLOOKUP(B139,'CC - 09'!$B$97:$AS$174,36,0)</f>
        <v>21.5</v>
      </c>
      <c r="G139" s="243">
        <f t="shared" si="45"/>
        <v>2530980</v>
      </c>
      <c r="H139" s="108">
        <f>(VLOOKUP(B139,'CC - 09'!$B$97:$AS$174,37,0)+VLOOKUP(B139,'CC - 09'!$B$97:$AS$174,38,0))</f>
        <v>9.125</v>
      </c>
      <c r="I139" s="243">
        <f t="shared" si="46"/>
        <v>1074195</v>
      </c>
      <c r="J139" s="109">
        <f t="shared" si="54"/>
        <v>30.625</v>
      </c>
      <c r="K139" s="47">
        <f t="shared" si="54"/>
        <v>3605175</v>
      </c>
      <c r="L139" s="103">
        <f t="shared" si="47"/>
        <v>322500</v>
      </c>
      <c r="M139" s="49">
        <f t="shared" si="48"/>
        <v>3927675</v>
      </c>
      <c r="N139" s="48">
        <f t="shared" si="49"/>
        <v>0</v>
      </c>
      <c r="O139" s="48">
        <f t="shared" si="50"/>
        <v>0</v>
      </c>
      <c r="P139" s="48">
        <f t="shared" si="51"/>
        <v>0</v>
      </c>
      <c r="Q139" s="47">
        <f t="shared" si="52"/>
        <v>3927675</v>
      </c>
      <c r="R139" s="47">
        <f t="shared" si="53"/>
        <v>0</v>
      </c>
      <c r="S139" s="55">
        <f t="shared" si="55"/>
        <v>3927675</v>
      </c>
      <c r="T139" s="47"/>
      <c r="U139" s="123"/>
      <c r="V139" s="45"/>
      <c r="W139" s="34"/>
      <c r="X139" s="5"/>
      <c r="Y139" s="5"/>
      <c r="Z139" s="5"/>
      <c r="AA139" s="4"/>
      <c r="AB139" s="4"/>
      <c r="AC139" s="4"/>
      <c r="AD139" s="4"/>
      <c r="AE139" s="4"/>
    </row>
    <row r="140" spans="1:31" s="44" customFormat="1" ht="23.25" customHeight="1">
      <c r="A140" s="46">
        <v>14</v>
      </c>
      <c r="B140" s="163" t="s">
        <v>109</v>
      </c>
      <c r="C140" s="102" t="str">
        <f t="shared" si="42"/>
        <v>Sơn Thị Thương</v>
      </c>
      <c r="D140" s="135" t="str">
        <f t="shared" si="43"/>
        <v>Công nhân</v>
      </c>
      <c r="E140" s="103">
        <f t="shared" si="44"/>
        <v>2943000</v>
      </c>
      <c r="F140" s="108">
        <f>VLOOKUP(B140,'CC - 09'!$B$97:$AS$174,36,0)</f>
        <v>21.5</v>
      </c>
      <c r="G140" s="243">
        <f t="shared" si="45"/>
        <v>2530980</v>
      </c>
      <c r="H140" s="108">
        <f>(VLOOKUP(B140,'CC - 09'!$B$97:$AS$174,37,0)+VLOOKUP(B140,'CC - 09'!$B$97:$AS$174,38,0))</f>
        <v>9.125</v>
      </c>
      <c r="I140" s="243">
        <f t="shared" si="46"/>
        <v>1074195</v>
      </c>
      <c r="J140" s="109">
        <f t="shared" si="54"/>
        <v>30.625</v>
      </c>
      <c r="K140" s="47">
        <f t="shared" si="54"/>
        <v>3605175</v>
      </c>
      <c r="L140" s="103">
        <f t="shared" si="47"/>
        <v>322500</v>
      </c>
      <c r="M140" s="49">
        <f t="shared" si="48"/>
        <v>3927675</v>
      </c>
      <c r="N140" s="48">
        <f t="shared" si="49"/>
        <v>0</v>
      </c>
      <c r="O140" s="48">
        <f t="shared" si="50"/>
        <v>0</v>
      </c>
      <c r="P140" s="48">
        <f t="shared" si="51"/>
        <v>0</v>
      </c>
      <c r="Q140" s="47">
        <f t="shared" si="52"/>
        <v>3927675</v>
      </c>
      <c r="R140" s="47">
        <f t="shared" si="53"/>
        <v>0</v>
      </c>
      <c r="S140" s="55">
        <f t="shared" si="55"/>
        <v>3927675</v>
      </c>
      <c r="T140" s="47"/>
      <c r="U140" s="123"/>
      <c r="V140" s="45"/>
      <c r="W140" s="34"/>
      <c r="X140" s="5"/>
      <c r="Y140" s="5"/>
      <c r="Z140" s="5"/>
      <c r="AA140" s="4"/>
      <c r="AB140" s="4"/>
      <c r="AC140" s="4"/>
      <c r="AD140" s="4"/>
      <c r="AE140" s="4"/>
    </row>
    <row r="141" spans="1:31" s="44" customFormat="1" ht="23.25" customHeight="1">
      <c r="A141" s="46">
        <v>15</v>
      </c>
      <c r="B141" s="163" t="s">
        <v>110</v>
      </c>
      <c r="C141" s="102" t="str">
        <f t="shared" si="42"/>
        <v>Thạch Thị Som Ươne</v>
      </c>
      <c r="D141" s="135" t="str">
        <f t="shared" si="43"/>
        <v>Công nhân</v>
      </c>
      <c r="E141" s="103">
        <f t="shared" si="44"/>
        <v>2943000</v>
      </c>
      <c r="F141" s="108">
        <f>VLOOKUP(B141,'CC - 09'!$B$97:$AS$174,36,0)</f>
        <v>21.5</v>
      </c>
      <c r="G141" s="243">
        <f t="shared" si="45"/>
        <v>2530980</v>
      </c>
      <c r="H141" s="108">
        <f>(VLOOKUP(B141,'CC - 09'!$B$97:$AS$174,37,0)+VLOOKUP(B141,'CC - 09'!$B$97:$AS$174,38,0))</f>
        <v>9.125</v>
      </c>
      <c r="I141" s="243">
        <f t="shared" si="46"/>
        <v>1074195</v>
      </c>
      <c r="J141" s="109">
        <f t="shared" si="54"/>
        <v>30.625</v>
      </c>
      <c r="K141" s="47">
        <f t="shared" si="54"/>
        <v>3605175</v>
      </c>
      <c r="L141" s="103">
        <f t="shared" si="47"/>
        <v>322500</v>
      </c>
      <c r="M141" s="49">
        <f t="shared" si="48"/>
        <v>3927675</v>
      </c>
      <c r="N141" s="48">
        <f t="shared" si="49"/>
        <v>0</v>
      </c>
      <c r="O141" s="48">
        <f t="shared" si="50"/>
        <v>0</v>
      </c>
      <c r="P141" s="48">
        <f t="shared" si="51"/>
        <v>0</v>
      </c>
      <c r="Q141" s="47">
        <f t="shared" si="52"/>
        <v>3927675</v>
      </c>
      <c r="R141" s="47">
        <f t="shared" si="53"/>
        <v>0</v>
      </c>
      <c r="S141" s="55">
        <f t="shared" si="55"/>
        <v>3927675</v>
      </c>
      <c r="T141" s="47"/>
      <c r="U141" s="123"/>
      <c r="V141" s="45"/>
      <c r="W141" s="34"/>
      <c r="X141" s="5"/>
      <c r="Y141" s="5"/>
      <c r="Z141" s="5"/>
      <c r="AA141" s="4"/>
      <c r="AB141" s="4"/>
      <c r="AC141" s="4"/>
      <c r="AD141" s="4"/>
      <c r="AE141" s="4"/>
    </row>
    <row r="142" spans="1:31" s="44" customFormat="1" ht="23.25" customHeight="1">
      <c r="A142" s="46">
        <v>16</v>
      </c>
      <c r="B142" s="163" t="s">
        <v>111</v>
      </c>
      <c r="C142" s="102" t="str">
        <f t="shared" si="42"/>
        <v>Huỳnh Thị Như</v>
      </c>
      <c r="D142" s="135" t="str">
        <f t="shared" si="43"/>
        <v>Công nhân</v>
      </c>
      <c r="E142" s="103">
        <f t="shared" si="44"/>
        <v>2943000</v>
      </c>
      <c r="F142" s="108">
        <f>VLOOKUP(B142,'CC - 09'!$B$97:$AS$174,36,0)</f>
        <v>21.5</v>
      </c>
      <c r="G142" s="243">
        <f t="shared" si="45"/>
        <v>2530980</v>
      </c>
      <c r="H142" s="108">
        <f>(VLOOKUP(B142,'CC - 09'!$B$97:$AS$174,37,0)+VLOOKUP(B142,'CC - 09'!$B$97:$AS$174,38,0))</f>
        <v>9.125</v>
      </c>
      <c r="I142" s="243">
        <f t="shared" si="46"/>
        <v>1074195</v>
      </c>
      <c r="J142" s="109">
        <f t="shared" si="54"/>
        <v>30.625</v>
      </c>
      <c r="K142" s="47">
        <f t="shared" si="54"/>
        <v>3605175</v>
      </c>
      <c r="L142" s="103">
        <f t="shared" si="47"/>
        <v>322500</v>
      </c>
      <c r="M142" s="49">
        <f t="shared" si="48"/>
        <v>3927675</v>
      </c>
      <c r="N142" s="48">
        <f t="shared" si="49"/>
        <v>0</v>
      </c>
      <c r="O142" s="48">
        <f t="shared" si="50"/>
        <v>0</v>
      </c>
      <c r="P142" s="48">
        <f t="shared" si="51"/>
        <v>0</v>
      </c>
      <c r="Q142" s="47">
        <f t="shared" si="52"/>
        <v>3927675</v>
      </c>
      <c r="R142" s="47">
        <f t="shared" si="53"/>
        <v>0</v>
      </c>
      <c r="S142" s="55">
        <f t="shared" si="55"/>
        <v>3927675</v>
      </c>
      <c r="T142" s="47"/>
      <c r="U142" s="123"/>
      <c r="V142" s="45"/>
      <c r="W142" s="34"/>
      <c r="X142" s="5"/>
      <c r="Y142" s="5"/>
      <c r="Z142" s="5"/>
      <c r="AA142" s="4"/>
      <c r="AB142" s="4"/>
      <c r="AC142" s="4"/>
      <c r="AD142" s="4"/>
      <c r="AE142" s="4"/>
    </row>
    <row r="143" spans="1:31" s="44" customFormat="1" ht="23.25" customHeight="1">
      <c r="A143" s="46">
        <v>17</v>
      </c>
      <c r="B143" s="163" t="s">
        <v>112</v>
      </c>
      <c r="C143" s="102" t="str">
        <f t="shared" si="42"/>
        <v>Sơn Thị Chành Ny</v>
      </c>
      <c r="D143" s="135" t="str">
        <f t="shared" si="43"/>
        <v>Công nhân</v>
      </c>
      <c r="E143" s="103">
        <f t="shared" si="44"/>
        <v>2943000</v>
      </c>
      <c r="F143" s="108">
        <f>VLOOKUP(B143,'CC - 09'!$B$97:$AS$174,36,0)</f>
        <v>21.5</v>
      </c>
      <c r="G143" s="243">
        <f t="shared" si="45"/>
        <v>2530980</v>
      </c>
      <c r="H143" s="108">
        <f>(VLOOKUP(B143,'CC - 09'!$B$97:$AS$174,37,0)+VLOOKUP(B143,'CC - 09'!$B$97:$AS$174,38,0))</f>
        <v>9.03125</v>
      </c>
      <c r="I143" s="243">
        <f t="shared" si="46"/>
        <v>1063159</v>
      </c>
      <c r="J143" s="109">
        <f t="shared" si="54"/>
        <v>30.53125</v>
      </c>
      <c r="K143" s="47">
        <f>G143+I143-2770</f>
        <v>3591369</v>
      </c>
      <c r="L143" s="103">
        <f t="shared" si="47"/>
        <v>322500</v>
      </c>
      <c r="M143" s="49">
        <f t="shared" si="48"/>
        <v>3913869</v>
      </c>
      <c r="N143" s="48">
        <f t="shared" si="49"/>
        <v>0</v>
      </c>
      <c r="O143" s="48">
        <f t="shared" si="50"/>
        <v>0</v>
      </c>
      <c r="P143" s="48">
        <f t="shared" si="51"/>
        <v>0</v>
      </c>
      <c r="Q143" s="47">
        <f t="shared" si="52"/>
        <v>3913869</v>
      </c>
      <c r="R143" s="47">
        <f t="shared" si="53"/>
        <v>0</v>
      </c>
      <c r="S143" s="55">
        <f t="shared" si="55"/>
        <v>3913869</v>
      </c>
      <c r="T143" s="47"/>
      <c r="U143" s="123"/>
      <c r="V143" s="45"/>
      <c r="W143" s="34"/>
      <c r="X143" s="5"/>
      <c r="Y143" s="5"/>
      <c r="Z143" s="5"/>
      <c r="AA143" s="4"/>
      <c r="AB143" s="4"/>
      <c r="AC143" s="4"/>
      <c r="AD143" s="4"/>
      <c r="AE143" s="4"/>
    </row>
    <row r="144" spans="1:31" s="44" customFormat="1" ht="23.25" customHeight="1">
      <c r="A144" s="46">
        <v>18</v>
      </c>
      <c r="B144" s="163" t="s">
        <v>113</v>
      </c>
      <c r="C144" s="102" t="str">
        <f t="shared" si="42"/>
        <v>Sơn Thị Chành Đa</v>
      </c>
      <c r="D144" s="135" t="str">
        <f t="shared" si="43"/>
        <v>Công nhân</v>
      </c>
      <c r="E144" s="103">
        <f t="shared" si="44"/>
        <v>2943000</v>
      </c>
      <c r="F144" s="108">
        <f>VLOOKUP(B144,'CC - 09'!$B$97:$AS$174,36,0)</f>
        <v>21.5</v>
      </c>
      <c r="G144" s="243">
        <f t="shared" si="45"/>
        <v>2530980</v>
      </c>
      <c r="H144" s="108">
        <f>(VLOOKUP(B144,'CC - 09'!$B$97:$AS$174,37,0)+VLOOKUP(B144,'CC - 09'!$B$97:$AS$174,38,0))</f>
        <v>9.125</v>
      </c>
      <c r="I144" s="243">
        <f t="shared" si="46"/>
        <v>1074195</v>
      </c>
      <c r="J144" s="109">
        <f t="shared" si="54"/>
        <v>30.625</v>
      </c>
      <c r="K144" s="47">
        <f t="shared" si="54"/>
        <v>3605175</v>
      </c>
      <c r="L144" s="103">
        <f t="shared" si="47"/>
        <v>322500</v>
      </c>
      <c r="M144" s="49">
        <f t="shared" si="48"/>
        <v>3927675</v>
      </c>
      <c r="N144" s="48">
        <f t="shared" si="49"/>
        <v>0</v>
      </c>
      <c r="O144" s="48">
        <f t="shared" si="50"/>
        <v>0</v>
      </c>
      <c r="P144" s="48">
        <f t="shared" si="51"/>
        <v>0</v>
      </c>
      <c r="Q144" s="47">
        <f t="shared" si="52"/>
        <v>3927675</v>
      </c>
      <c r="R144" s="47">
        <f t="shared" si="53"/>
        <v>0</v>
      </c>
      <c r="S144" s="55">
        <f t="shared" si="55"/>
        <v>3927675</v>
      </c>
      <c r="T144" s="47"/>
      <c r="U144" s="123"/>
      <c r="V144" s="45"/>
      <c r="W144" s="34"/>
      <c r="X144" s="5"/>
      <c r="Y144" s="5"/>
      <c r="Z144" s="5"/>
      <c r="AA144" s="4"/>
      <c r="AB144" s="4"/>
      <c r="AC144" s="4"/>
      <c r="AD144" s="4"/>
      <c r="AE144" s="4"/>
    </row>
    <row r="145" spans="1:31" s="44" customFormat="1" ht="23.25" customHeight="1">
      <c r="A145" s="46">
        <v>19</v>
      </c>
      <c r="B145" s="163" t="s">
        <v>114</v>
      </c>
      <c r="C145" s="102" t="str">
        <f t="shared" si="42"/>
        <v>Trần Thị Bích Phượng</v>
      </c>
      <c r="D145" s="135" t="str">
        <f t="shared" si="43"/>
        <v>Công nhân</v>
      </c>
      <c r="E145" s="103">
        <f t="shared" si="44"/>
        <v>2943000</v>
      </c>
      <c r="F145" s="108">
        <f>VLOOKUP(B145,'CC - 09'!$B$97:$AS$174,36,0)</f>
        <v>21.5</v>
      </c>
      <c r="G145" s="243">
        <f t="shared" si="45"/>
        <v>2530980</v>
      </c>
      <c r="H145" s="108">
        <f>(VLOOKUP(B145,'CC - 09'!$B$97:$AS$174,37,0)+VLOOKUP(B145,'CC - 09'!$B$97:$AS$174,38,0))</f>
        <v>8.75</v>
      </c>
      <c r="I145" s="243">
        <f t="shared" si="46"/>
        <v>1030050</v>
      </c>
      <c r="J145" s="109">
        <f t="shared" si="54"/>
        <v>30.25</v>
      </c>
      <c r="K145" s="47">
        <f t="shared" si="54"/>
        <v>3561030</v>
      </c>
      <c r="L145" s="103">
        <f t="shared" si="47"/>
        <v>322500</v>
      </c>
      <c r="M145" s="49">
        <f t="shared" si="48"/>
        <v>3883530</v>
      </c>
      <c r="N145" s="48">
        <f t="shared" si="49"/>
        <v>0</v>
      </c>
      <c r="O145" s="48">
        <f t="shared" si="50"/>
        <v>0</v>
      </c>
      <c r="P145" s="48">
        <f t="shared" si="51"/>
        <v>0</v>
      </c>
      <c r="Q145" s="47">
        <f t="shared" si="52"/>
        <v>3883530</v>
      </c>
      <c r="R145" s="47">
        <f t="shared" si="53"/>
        <v>0</v>
      </c>
      <c r="S145" s="55">
        <f t="shared" si="55"/>
        <v>3883530</v>
      </c>
      <c r="T145" s="47"/>
      <c r="U145" s="123"/>
      <c r="V145" s="45"/>
      <c r="W145" s="34"/>
      <c r="X145" s="5"/>
      <c r="Y145" s="5"/>
      <c r="Z145" s="5"/>
      <c r="AA145" s="4"/>
      <c r="AB145" s="4"/>
      <c r="AC145" s="4"/>
      <c r="AD145" s="4"/>
      <c r="AE145" s="4"/>
    </row>
    <row r="146" spans="1:31" s="44" customFormat="1" ht="23.25" customHeight="1">
      <c r="A146" s="46">
        <v>20</v>
      </c>
      <c r="B146" s="163" t="s">
        <v>115</v>
      </c>
      <c r="C146" s="102" t="str">
        <f t="shared" si="42"/>
        <v>Sơn Thị Trường Sa</v>
      </c>
      <c r="D146" s="135" t="str">
        <f t="shared" si="43"/>
        <v>Công nhân</v>
      </c>
      <c r="E146" s="103">
        <f t="shared" si="44"/>
        <v>2943000</v>
      </c>
      <c r="F146" s="108">
        <f>VLOOKUP(B146,'CC - 09'!$B$97:$AS$174,36,0)</f>
        <v>21.5</v>
      </c>
      <c r="G146" s="243">
        <f t="shared" si="45"/>
        <v>2530980</v>
      </c>
      <c r="H146" s="108">
        <f>(VLOOKUP(B146,'CC - 09'!$B$97:$AS$174,37,0)+VLOOKUP(B146,'CC - 09'!$B$97:$AS$174,38,0))</f>
        <v>9.125</v>
      </c>
      <c r="I146" s="243">
        <f t="shared" si="46"/>
        <v>1074195</v>
      </c>
      <c r="J146" s="109">
        <f t="shared" si="54"/>
        <v>30.625</v>
      </c>
      <c r="K146" s="47">
        <f t="shared" si="54"/>
        <v>3605175</v>
      </c>
      <c r="L146" s="103">
        <f t="shared" si="47"/>
        <v>322500</v>
      </c>
      <c r="M146" s="49">
        <f t="shared" si="48"/>
        <v>3927675</v>
      </c>
      <c r="N146" s="48">
        <f t="shared" si="49"/>
        <v>0</v>
      </c>
      <c r="O146" s="48">
        <f t="shared" si="50"/>
        <v>0</v>
      </c>
      <c r="P146" s="48">
        <f t="shared" si="51"/>
        <v>0</v>
      </c>
      <c r="Q146" s="47">
        <f t="shared" si="52"/>
        <v>3927675</v>
      </c>
      <c r="R146" s="47">
        <f t="shared" si="53"/>
        <v>0</v>
      </c>
      <c r="S146" s="55">
        <f t="shared" si="55"/>
        <v>3927675</v>
      </c>
      <c r="T146" s="47"/>
      <c r="U146" s="123"/>
      <c r="V146" s="45"/>
      <c r="W146" s="34"/>
      <c r="X146" s="5"/>
      <c r="Y146" s="5"/>
      <c r="Z146" s="5"/>
      <c r="AA146" s="4"/>
      <c r="AB146" s="4"/>
      <c r="AC146" s="4"/>
      <c r="AD146" s="4"/>
      <c r="AE146" s="4"/>
    </row>
    <row r="147" spans="1:31" s="44" customFormat="1" ht="23.25" customHeight="1">
      <c r="A147" s="46">
        <v>21</v>
      </c>
      <c r="B147" s="163" t="s">
        <v>116</v>
      </c>
      <c r="C147" s="102" t="str">
        <f t="shared" si="42"/>
        <v>Lâm Thị Sà Mít</v>
      </c>
      <c r="D147" s="135" t="str">
        <f t="shared" si="43"/>
        <v>Công nhân</v>
      </c>
      <c r="E147" s="103">
        <f t="shared" si="44"/>
        <v>2943000</v>
      </c>
      <c r="F147" s="108">
        <f>VLOOKUP(B147,'CC - 09'!$B$97:$AS$174,36,0)</f>
        <v>21.5</v>
      </c>
      <c r="G147" s="243">
        <f t="shared" si="45"/>
        <v>2530980</v>
      </c>
      <c r="H147" s="108">
        <f>(VLOOKUP(B147,'CC - 09'!$B$97:$AS$174,37,0)+VLOOKUP(B147,'CC - 09'!$B$97:$AS$174,38,0))</f>
        <v>8.75</v>
      </c>
      <c r="I147" s="243">
        <f t="shared" si="46"/>
        <v>1030050</v>
      </c>
      <c r="J147" s="109">
        <f t="shared" si="54"/>
        <v>30.25</v>
      </c>
      <c r="K147" s="47">
        <f t="shared" si="54"/>
        <v>3561030</v>
      </c>
      <c r="L147" s="103">
        <f t="shared" si="47"/>
        <v>322500</v>
      </c>
      <c r="M147" s="49">
        <f t="shared" si="48"/>
        <v>3883530</v>
      </c>
      <c r="N147" s="48">
        <f t="shared" si="49"/>
        <v>0</v>
      </c>
      <c r="O147" s="48">
        <f t="shared" si="50"/>
        <v>0</v>
      </c>
      <c r="P147" s="48">
        <f t="shared" si="51"/>
        <v>0</v>
      </c>
      <c r="Q147" s="47">
        <f t="shared" si="52"/>
        <v>3883530</v>
      </c>
      <c r="R147" s="47">
        <f t="shared" si="53"/>
        <v>0</v>
      </c>
      <c r="S147" s="55">
        <f t="shared" si="55"/>
        <v>3883530</v>
      </c>
      <c r="T147" s="47"/>
      <c r="U147" s="123"/>
      <c r="V147" s="45"/>
      <c r="W147" s="34"/>
      <c r="X147" s="5"/>
      <c r="Y147" s="5"/>
      <c r="Z147" s="5"/>
      <c r="AA147" s="4"/>
      <c r="AB147" s="4"/>
      <c r="AC147" s="4"/>
      <c r="AD147" s="4"/>
      <c r="AE147" s="4"/>
    </row>
    <row r="148" spans="1:31" s="44" customFormat="1" ht="23.25" customHeight="1">
      <c r="A148" s="46">
        <v>22</v>
      </c>
      <c r="B148" s="163" t="s">
        <v>117</v>
      </c>
      <c r="C148" s="102" t="str">
        <f t="shared" si="42"/>
        <v>Trần Thị Toan</v>
      </c>
      <c r="D148" s="135" t="str">
        <f t="shared" si="43"/>
        <v>Công nhân</v>
      </c>
      <c r="E148" s="103">
        <f t="shared" si="44"/>
        <v>2943000</v>
      </c>
      <c r="F148" s="108">
        <f>VLOOKUP(B148,'CC - 09'!$B$97:$AS$174,36,0)</f>
        <v>21.5</v>
      </c>
      <c r="G148" s="243">
        <f t="shared" si="45"/>
        <v>2530980</v>
      </c>
      <c r="H148" s="108">
        <f>(VLOOKUP(B148,'CC - 09'!$B$97:$AS$174,37,0)+VLOOKUP(B148,'CC - 09'!$B$97:$AS$174,38,0))</f>
        <v>8.75</v>
      </c>
      <c r="I148" s="243">
        <f t="shared" si="46"/>
        <v>1030050</v>
      </c>
      <c r="J148" s="109">
        <f t="shared" si="54"/>
        <v>30.25</v>
      </c>
      <c r="K148" s="47">
        <f t="shared" si="54"/>
        <v>3561030</v>
      </c>
      <c r="L148" s="103">
        <f t="shared" si="47"/>
        <v>322500</v>
      </c>
      <c r="M148" s="49">
        <f t="shared" si="48"/>
        <v>3883530</v>
      </c>
      <c r="N148" s="48">
        <f t="shared" si="49"/>
        <v>0</v>
      </c>
      <c r="O148" s="48">
        <f t="shared" si="50"/>
        <v>0</v>
      </c>
      <c r="P148" s="48">
        <f t="shared" si="51"/>
        <v>0</v>
      </c>
      <c r="Q148" s="47">
        <f t="shared" si="52"/>
        <v>3883530</v>
      </c>
      <c r="R148" s="47">
        <f t="shared" si="53"/>
        <v>0</v>
      </c>
      <c r="S148" s="55">
        <f t="shared" si="55"/>
        <v>3883530</v>
      </c>
      <c r="T148" s="47"/>
      <c r="U148" s="123"/>
      <c r="V148" s="45"/>
      <c r="W148" s="34"/>
      <c r="X148" s="5"/>
      <c r="Y148" s="5"/>
      <c r="Z148" s="5"/>
      <c r="AA148" s="4"/>
      <c r="AB148" s="4"/>
      <c r="AC148" s="4"/>
      <c r="AD148" s="4"/>
      <c r="AE148" s="4"/>
    </row>
    <row r="149" spans="1:31" s="44" customFormat="1" ht="23.25" customHeight="1">
      <c r="A149" s="46">
        <v>23</v>
      </c>
      <c r="B149" s="163" t="s">
        <v>118</v>
      </c>
      <c r="C149" s="102" t="str">
        <f t="shared" si="42"/>
        <v>Nguyễn Hữu Nhơn</v>
      </c>
      <c r="D149" s="135" t="str">
        <f t="shared" si="43"/>
        <v>Công nhân</v>
      </c>
      <c r="E149" s="103">
        <f t="shared" si="44"/>
        <v>2943000</v>
      </c>
      <c r="F149" s="108">
        <f>VLOOKUP(B149,'CC - 09'!$B$97:$AS$174,36,0)</f>
        <v>21.5</v>
      </c>
      <c r="G149" s="243">
        <f t="shared" si="45"/>
        <v>2530980</v>
      </c>
      <c r="H149" s="108">
        <f>(VLOOKUP(B149,'CC - 09'!$B$97:$AS$174,37,0)+VLOOKUP(B149,'CC - 09'!$B$97:$AS$174,38,0))</f>
        <v>8.75</v>
      </c>
      <c r="I149" s="243">
        <f t="shared" si="46"/>
        <v>1030050</v>
      </c>
      <c r="J149" s="109">
        <f t="shared" si="54"/>
        <v>30.25</v>
      </c>
      <c r="K149" s="47">
        <f t="shared" si="54"/>
        <v>3561030</v>
      </c>
      <c r="L149" s="103">
        <f t="shared" si="47"/>
        <v>322500</v>
      </c>
      <c r="M149" s="49">
        <f t="shared" si="48"/>
        <v>3883530</v>
      </c>
      <c r="N149" s="48">
        <f t="shared" si="49"/>
        <v>0</v>
      </c>
      <c r="O149" s="48">
        <f t="shared" si="50"/>
        <v>0</v>
      </c>
      <c r="P149" s="48">
        <f t="shared" si="51"/>
        <v>0</v>
      </c>
      <c r="Q149" s="47">
        <f t="shared" si="52"/>
        <v>3883530</v>
      </c>
      <c r="R149" s="47">
        <f t="shared" si="53"/>
        <v>0</v>
      </c>
      <c r="S149" s="55">
        <f t="shared" si="55"/>
        <v>3883530</v>
      </c>
      <c r="T149" s="47"/>
      <c r="U149" s="123"/>
      <c r="V149" s="45"/>
      <c r="W149" s="34"/>
      <c r="X149" s="5"/>
      <c r="Y149" s="5"/>
      <c r="Z149" s="5"/>
      <c r="AA149" s="4"/>
      <c r="AB149" s="4"/>
      <c r="AC149" s="4"/>
      <c r="AD149" s="4"/>
      <c r="AE149" s="4"/>
    </row>
    <row r="150" spans="1:31" s="44" customFormat="1" ht="23.25" customHeight="1">
      <c r="A150" s="46">
        <v>24</v>
      </c>
      <c r="B150" s="163" t="s">
        <v>119</v>
      </c>
      <c r="C150" s="102" t="str">
        <f t="shared" si="42"/>
        <v>Huỳnh Minh Hiếu</v>
      </c>
      <c r="D150" s="135" t="str">
        <f t="shared" si="43"/>
        <v>Công nhân</v>
      </c>
      <c r="E150" s="103">
        <f t="shared" si="44"/>
        <v>2943000</v>
      </c>
      <c r="F150" s="108">
        <f>VLOOKUP(B150,'CC - 09'!$B$97:$AS$174,36,0)</f>
        <v>21.5</v>
      </c>
      <c r="G150" s="243">
        <f t="shared" si="45"/>
        <v>2530980</v>
      </c>
      <c r="H150" s="108">
        <f>(VLOOKUP(B150,'CC - 09'!$B$97:$AS$174,37,0)+VLOOKUP(B150,'CC - 09'!$B$97:$AS$174,38,0))</f>
        <v>8.75</v>
      </c>
      <c r="I150" s="243">
        <f t="shared" si="46"/>
        <v>1030050</v>
      </c>
      <c r="J150" s="109">
        <f t="shared" si="54"/>
        <v>30.25</v>
      </c>
      <c r="K150" s="47">
        <f t="shared" si="54"/>
        <v>3561030</v>
      </c>
      <c r="L150" s="103">
        <f t="shared" si="47"/>
        <v>322500</v>
      </c>
      <c r="M150" s="49">
        <f t="shared" si="48"/>
        <v>3883530</v>
      </c>
      <c r="N150" s="48">
        <f t="shared" si="49"/>
        <v>0</v>
      </c>
      <c r="O150" s="48">
        <f t="shared" si="50"/>
        <v>0</v>
      </c>
      <c r="P150" s="48">
        <f t="shared" si="51"/>
        <v>0</v>
      </c>
      <c r="Q150" s="47">
        <f t="shared" si="52"/>
        <v>3883530</v>
      </c>
      <c r="R150" s="47">
        <f t="shared" si="53"/>
        <v>0</v>
      </c>
      <c r="S150" s="55">
        <f t="shared" si="55"/>
        <v>3883530</v>
      </c>
      <c r="T150" s="47"/>
      <c r="U150" s="123"/>
      <c r="V150" s="45"/>
      <c r="W150" s="34"/>
      <c r="X150" s="5"/>
      <c r="Y150" s="5"/>
      <c r="Z150" s="5"/>
      <c r="AA150" s="4"/>
      <c r="AB150" s="4"/>
      <c r="AC150" s="4"/>
      <c r="AD150" s="4"/>
      <c r="AE150" s="4"/>
    </row>
    <row r="151" spans="1:31" s="44" customFormat="1" ht="23.25" customHeight="1">
      <c r="A151" s="46">
        <v>25</v>
      </c>
      <c r="B151" s="163" t="s">
        <v>120</v>
      </c>
      <c r="C151" s="102" t="str">
        <f t="shared" si="42"/>
        <v>Lý Thị Sà Kha</v>
      </c>
      <c r="D151" s="135" t="str">
        <f t="shared" si="43"/>
        <v>Công nhân</v>
      </c>
      <c r="E151" s="103">
        <f t="shared" si="44"/>
        <v>2943000</v>
      </c>
      <c r="F151" s="108">
        <f>VLOOKUP(B151,'CC - 09'!$B$97:$AS$174,36,0)</f>
        <v>21.5</v>
      </c>
      <c r="G151" s="243">
        <f t="shared" si="45"/>
        <v>2530980</v>
      </c>
      <c r="H151" s="108">
        <f>(VLOOKUP(B151,'CC - 09'!$B$97:$AS$174,37,0)+VLOOKUP(B151,'CC - 09'!$B$97:$AS$174,38,0))</f>
        <v>8.75</v>
      </c>
      <c r="I151" s="243">
        <f t="shared" si="46"/>
        <v>1030050</v>
      </c>
      <c r="J151" s="109">
        <f t="shared" si="54"/>
        <v>30.25</v>
      </c>
      <c r="K151" s="47">
        <f t="shared" si="54"/>
        <v>3561030</v>
      </c>
      <c r="L151" s="103">
        <f t="shared" si="47"/>
        <v>322500</v>
      </c>
      <c r="M151" s="49">
        <f t="shared" si="48"/>
        <v>3883530</v>
      </c>
      <c r="N151" s="48">
        <f t="shared" si="49"/>
        <v>0</v>
      </c>
      <c r="O151" s="48">
        <f t="shared" si="50"/>
        <v>0</v>
      </c>
      <c r="P151" s="48">
        <f t="shared" si="51"/>
        <v>0</v>
      </c>
      <c r="Q151" s="47">
        <f t="shared" si="52"/>
        <v>3883530</v>
      </c>
      <c r="R151" s="47">
        <f t="shared" si="53"/>
        <v>0</v>
      </c>
      <c r="S151" s="55">
        <f t="shared" si="55"/>
        <v>3883530</v>
      </c>
      <c r="T151" s="47"/>
      <c r="U151" s="123"/>
      <c r="V151" s="45"/>
      <c r="W151" s="34"/>
      <c r="X151" s="5"/>
      <c r="Y151" s="5"/>
      <c r="Z151" s="5"/>
      <c r="AA151" s="4"/>
      <c r="AB151" s="4"/>
      <c r="AC151" s="4"/>
      <c r="AD151" s="4"/>
      <c r="AE151" s="4"/>
    </row>
    <row r="152" spans="1:31" s="44" customFormat="1" ht="23.25" customHeight="1">
      <c r="A152" s="46">
        <v>26</v>
      </c>
      <c r="B152" s="163" t="s">
        <v>121</v>
      </c>
      <c r="C152" s="102" t="str">
        <f t="shared" si="42"/>
        <v>Phạm Thành Đô</v>
      </c>
      <c r="D152" s="135" t="str">
        <f t="shared" si="43"/>
        <v>Công nhân</v>
      </c>
      <c r="E152" s="103">
        <f t="shared" si="44"/>
        <v>2943000</v>
      </c>
      <c r="F152" s="108">
        <f>VLOOKUP(B152,'CC - 09'!$B$97:$AS$174,36,0)</f>
        <v>21.5</v>
      </c>
      <c r="G152" s="243">
        <f t="shared" si="45"/>
        <v>2530980</v>
      </c>
      <c r="H152" s="108">
        <f>(VLOOKUP(B152,'CC - 09'!$B$97:$AS$174,37,0)+VLOOKUP(B152,'CC - 09'!$B$97:$AS$174,38,0))</f>
        <v>8.75</v>
      </c>
      <c r="I152" s="243">
        <f t="shared" si="46"/>
        <v>1030050</v>
      </c>
      <c r="J152" s="109">
        <f t="shared" si="54"/>
        <v>30.25</v>
      </c>
      <c r="K152" s="47">
        <f t="shared" si="54"/>
        <v>3561030</v>
      </c>
      <c r="L152" s="103">
        <f t="shared" si="47"/>
        <v>322500</v>
      </c>
      <c r="M152" s="49">
        <f t="shared" si="48"/>
        <v>3883530</v>
      </c>
      <c r="N152" s="48">
        <f t="shared" si="49"/>
        <v>0</v>
      </c>
      <c r="O152" s="48">
        <f t="shared" si="50"/>
        <v>0</v>
      </c>
      <c r="P152" s="48">
        <f t="shared" si="51"/>
        <v>0</v>
      </c>
      <c r="Q152" s="47">
        <f t="shared" si="52"/>
        <v>3883530</v>
      </c>
      <c r="R152" s="47">
        <f t="shared" si="53"/>
        <v>0</v>
      </c>
      <c r="S152" s="55">
        <f t="shared" si="55"/>
        <v>3883530</v>
      </c>
      <c r="T152" s="47"/>
      <c r="U152" s="123"/>
      <c r="V152" s="45"/>
      <c r="W152" s="34"/>
      <c r="X152" s="5"/>
      <c r="Y152" s="5"/>
      <c r="Z152" s="5"/>
      <c r="AA152" s="4"/>
      <c r="AB152" s="4"/>
      <c r="AC152" s="4"/>
      <c r="AD152" s="4"/>
      <c r="AE152" s="4"/>
    </row>
    <row r="153" spans="1:31" s="44" customFormat="1" ht="23.25" customHeight="1">
      <c r="A153" s="46">
        <v>27</v>
      </c>
      <c r="B153" s="163" t="s">
        <v>123</v>
      </c>
      <c r="C153" s="102" t="e">
        <f t="shared" si="42"/>
        <v>#N/A</v>
      </c>
      <c r="D153" s="135" t="e">
        <f t="shared" si="43"/>
        <v>#N/A</v>
      </c>
      <c r="E153" s="103" t="e">
        <f t="shared" si="44"/>
        <v>#N/A</v>
      </c>
      <c r="F153" s="108">
        <f>VLOOKUP(B153,'CC - 09'!$B$97:$AS$174,36,0)</f>
        <v>21.5</v>
      </c>
      <c r="G153" s="243" t="e">
        <f t="shared" si="45"/>
        <v>#N/A</v>
      </c>
      <c r="H153" s="108">
        <f>(VLOOKUP(B153,'CC - 09'!$B$97:$AS$174,37,0)+VLOOKUP(B153,'CC - 09'!$B$97:$AS$174,38,0))</f>
        <v>8.75</v>
      </c>
      <c r="I153" s="243" t="e">
        <f t="shared" si="46"/>
        <v>#N/A</v>
      </c>
      <c r="J153" s="109">
        <f t="shared" si="54"/>
        <v>30.25</v>
      </c>
      <c r="K153" s="47" t="e">
        <f t="shared" si="54"/>
        <v>#N/A</v>
      </c>
      <c r="L153" s="103">
        <f t="shared" si="47"/>
        <v>322500</v>
      </c>
      <c r="M153" s="49" t="e">
        <f t="shared" si="48"/>
        <v>#N/A</v>
      </c>
      <c r="N153" s="48" t="e">
        <f t="shared" si="49"/>
        <v>#N/A</v>
      </c>
      <c r="O153" s="48" t="e">
        <f t="shared" si="50"/>
        <v>#N/A</v>
      </c>
      <c r="P153" s="48" t="e">
        <f t="shared" si="51"/>
        <v>#N/A</v>
      </c>
      <c r="Q153" s="47" t="e">
        <f t="shared" si="52"/>
        <v>#N/A</v>
      </c>
      <c r="R153" s="47" t="e">
        <f t="shared" si="53"/>
        <v>#N/A</v>
      </c>
      <c r="S153" s="55" t="e">
        <f t="shared" si="55"/>
        <v>#N/A</v>
      </c>
      <c r="T153" s="47"/>
      <c r="U153" s="123"/>
      <c r="V153" s="45"/>
      <c r="W153" s="34"/>
      <c r="X153" s="5"/>
      <c r="Y153" s="5"/>
      <c r="Z153" s="5"/>
      <c r="AA153" s="4"/>
      <c r="AB153" s="4"/>
      <c r="AC153" s="4"/>
      <c r="AD153" s="4"/>
      <c r="AE153" s="4"/>
    </row>
    <row r="154" spans="1:31" s="44" customFormat="1" ht="23.25" customHeight="1">
      <c r="A154" s="46">
        <v>28</v>
      </c>
      <c r="B154" s="163" t="s">
        <v>126</v>
      </c>
      <c r="C154" s="102" t="str">
        <f t="shared" si="42"/>
        <v>Nguyễn Văn Bé Hai</v>
      </c>
      <c r="D154" s="135" t="str">
        <f t="shared" si="43"/>
        <v>Công nhân</v>
      </c>
      <c r="E154" s="103">
        <f t="shared" si="44"/>
        <v>3237000</v>
      </c>
      <c r="F154" s="108">
        <f>VLOOKUP(B154,'CC - 09'!$B$97:$AS$174,36,0)</f>
        <v>21.5</v>
      </c>
      <c r="G154" s="243">
        <f t="shared" si="45"/>
        <v>2783820</v>
      </c>
      <c r="H154" s="108">
        <f>(VLOOKUP(B154,'CC - 09'!$B$97:$AS$174,37,0)+VLOOKUP(B154,'CC - 09'!$B$97:$AS$174,38,0))</f>
        <v>8.75</v>
      </c>
      <c r="I154" s="243">
        <f t="shared" si="46"/>
        <v>1132950</v>
      </c>
      <c r="J154" s="109">
        <f t="shared" si="54"/>
        <v>30.25</v>
      </c>
      <c r="K154" s="47">
        <f t="shared" si="54"/>
        <v>3916770</v>
      </c>
      <c r="L154" s="103">
        <f t="shared" si="47"/>
        <v>322500</v>
      </c>
      <c r="M154" s="49">
        <f t="shared" si="48"/>
        <v>4239270</v>
      </c>
      <c r="N154" s="48">
        <f t="shared" si="49"/>
        <v>0</v>
      </c>
      <c r="O154" s="48">
        <f t="shared" si="50"/>
        <v>0</v>
      </c>
      <c r="P154" s="48">
        <f t="shared" si="51"/>
        <v>0</v>
      </c>
      <c r="Q154" s="47">
        <f t="shared" si="52"/>
        <v>4239270</v>
      </c>
      <c r="R154" s="47">
        <f t="shared" si="53"/>
        <v>0</v>
      </c>
      <c r="S154" s="55">
        <f t="shared" si="55"/>
        <v>4239270</v>
      </c>
      <c r="T154" s="47"/>
      <c r="U154" s="123"/>
      <c r="V154" s="45"/>
      <c r="W154" s="34"/>
      <c r="X154" s="5"/>
      <c r="Y154" s="5"/>
      <c r="Z154" s="5"/>
      <c r="AA154" s="4"/>
      <c r="AB154" s="4"/>
      <c r="AC154" s="4"/>
      <c r="AD154" s="4"/>
      <c r="AE154" s="4"/>
    </row>
    <row r="155" spans="1:31" s="44" customFormat="1" ht="23.25" customHeight="1">
      <c r="A155" s="46">
        <v>29</v>
      </c>
      <c r="B155" s="163" t="s">
        <v>127</v>
      </c>
      <c r="C155" s="102" t="str">
        <f t="shared" ref="C155:C165" si="56">VLOOKUP(B155,DS,2,0)</f>
        <v>Thạch Tiền</v>
      </c>
      <c r="D155" s="135" t="str">
        <f t="shared" ref="D155:D165" si="57">VLOOKUP(B155,DS,3,0)</f>
        <v>Công nhân</v>
      </c>
      <c r="E155" s="103">
        <f t="shared" ref="E155:E165" si="58">VLOOKUP(B155,DS,4,0)</f>
        <v>2943000</v>
      </c>
      <c r="F155" s="108">
        <f>VLOOKUP(B155,'CC - 09'!$B$97:$AS$174,36,0)</f>
        <v>20.5</v>
      </c>
      <c r="G155" s="243">
        <f t="shared" ref="G155:G165" si="59">ROUND(E155/$U$2*F155,0)</f>
        <v>2413260</v>
      </c>
      <c r="H155" s="108">
        <f>(VLOOKUP(B155,'CC - 09'!$B$97:$AS$174,37,0)+VLOOKUP(B155,'CC - 09'!$B$97:$AS$174,38,0))</f>
        <v>8.75</v>
      </c>
      <c r="I155" s="243">
        <f t="shared" ref="I155:I165" si="60">ROUND(E155/$U$2*H155,0)</f>
        <v>1030050</v>
      </c>
      <c r="J155" s="109">
        <f t="shared" ref="J155:J165" si="61">F155+H155</f>
        <v>29.25</v>
      </c>
      <c r="K155" s="47">
        <f t="shared" ref="K155:K165" si="62">G155+I155</f>
        <v>3443310</v>
      </c>
      <c r="L155" s="103">
        <f t="shared" ref="L155:L165" si="63">+F155*15000</f>
        <v>307500</v>
      </c>
      <c r="M155" s="49">
        <f t="shared" ref="M155:M165" si="64">K155+L155</f>
        <v>3750810</v>
      </c>
      <c r="N155" s="48">
        <f t="shared" si="49"/>
        <v>0</v>
      </c>
      <c r="O155" s="48">
        <f t="shared" si="50"/>
        <v>0</v>
      </c>
      <c r="P155" s="48">
        <f t="shared" si="51"/>
        <v>0</v>
      </c>
      <c r="Q155" s="47">
        <f t="shared" ref="Q155:Q165" si="65">M155-SUM(N155:P155)</f>
        <v>3750810</v>
      </c>
      <c r="R155" s="47">
        <f t="shared" ref="R155:R165" si="66">VLOOKUP(B155,DS,23,0)</f>
        <v>0</v>
      </c>
      <c r="S155" s="55">
        <f t="shared" ref="S155:S165" si="67">Q155-R155</f>
        <v>3750810</v>
      </c>
      <c r="T155" s="47"/>
      <c r="U155" s="123"/>
      <c r="V155" s="45"/>
      <c r="W155" s="34"/>
      <c r="X155" s="5"/>
      <c r="Y155" s="5"/>
      <c r="Z155" s="5"/>
      <c r="AA155" s="4"/>
      <c r="AB155" s="4"/>
      <c r="AC155" s="4"/>
      <c r="AD155" s="4"/>
      <c r="AE155" s="4"/>
    </row>
    <row r="156" spans="1:31" s="44" customFormat="1" ht="23.25" customHeight="1">
      <c r="A156" s="46">
        <v>30</v>
      </c>
      <c r="B156" s="163" t="s">
        <v>128</v>
      </c>
      <c r="C156" s="102" t="str">
        <f t="shared" si="56"/>
        <v>Hứa Hậu</v>
      </c>
      <c r="D156" s="135" t="str">
        <f t="shared" si="57"/>
        <v>Công nhân</v>
      </c>
      <c r="E156" s="103">
        <f t="shared" si="58"/>
        <v>2943000</v>
      </c>
      <c r="F156" s="108">
        <f>VLOOKUP(B156,'CC - 09'!$B$97:$AS$174,36,0)</f>
        <v>21.5</v>
      </c>
      <c r="G156" s="243">
        <f t="shared" si="59"/>
        <v>2530980</v>
      </c>
      <c r="H156" s="108">
        <f>(VLOOKUP(B156,'CC - 09'!$B$97:$AS$174,37,0)+VLOOKUP(B156,'CC - 09'!$B$97:$AS$174,38,0))</f>
        <v>8.75</v>
      </c>
      <c r="I156" s="243">
        <f t="shared" si="60"/>
        <v>1030050</v>
      </c>
      <c r="J156" s="109">
        <f t="shared" si="61"/>
        <v>30.25</v>
      </c>
      <c r="K156" s="47">
        <f t="shared" si="62"/>
        <v>3561030</v>
      </c>
      <c r="L156" s="103">
        <f t="shared" si="63"/>
        <v>322500</v>
      </c>
      <c r="M156" s="49">
        <f t="shared" si="64"/>
        <v>3883530</v>
      </c>
      <c r="N156" s="48">
        <f t="shared" si="49"/>
        <v>0</v>
      </c>
      <c r="O156" s="48">
        <f t="shared" si="50"/>
        <v>0</v>
      </c>
      <c r="P156" s="48">
        <f t="shared" si="51"/>
        <v>0</v>
      </c>
      <c r="Q156" s="47">
        <f t="shared" si="65"/>
        <v>3883530</v>
      </c>
      <c r="R156" s="47">
        <f t="shared" si="66"/>
        <v>0</v>
      </c>
      <c r="S156" s="55">
        <f t="shared" si="67"/>
        <v>3883530</v>
      </c>
      <c r="T156" s="47"/>
      <c r="U156" s="123"/>
      <c r="V156" s="45"/>
      <c r="W156" s="34"/>
      <c r="X156" s="5"/>
      <c r="Y156" s="5"/>
      <c r="Z156" s="5"/>
      <c r="AA156" s="4"/>
      <c r="AB156" s="4"/>
      <c r="AC156" s="4"/>
      <c r="AD156" s="4"/>
      <c r="AE156" s="4"/>
    </row>
    <row r="157" spans="1:31" s="44" customFormat="1" ht="23.25" customHeight="1">
      <c r="A157" s="46">
        <v>31</v>
      </c>
      <c r="B157" s="163" t="s">
        <v>129</v>
      </c>
      <c r="C157" s="102" t="str">
        <f t="shared" si="56"/>
        <v>Sơn Pép</v>
      </c>
      <c r="D157" s="135" t="str">
        <f t="shared" si="57"/>
        <v>Công nhân</v>
      </c>
      <c r="E157" s="103">
        <f t="shared" si="58"/>
        <v>2943000</v>
      </c>
      <c r="F157" s="108">
        <f>VLOOKUP(B157,'CC - 09'!$B$97:$AS$174,36,0)</f>
        <v>21.5</v>
      </c>
      <c r="G157" s="243">
        <f t="shared" si="59"/>
        <v>2530980</v>
      </c>
      <c r="H157" s="108">
        <f>(VLOOKUP(B157,'CC - 09'!$B$97:$AS$174,37,0)+VLOOKUP(B157,'CC - 09'!$B$97:$AS$174,38,0))</f>
        <v>8.75</v>
      </c>
      <c r="I157" s="243">
        <f t="shared" si="60"/>
        <v>1030050</v>
      </c>
      <c r="J157" s="109">
        <f t="shared" si="61"/>
        <v>30.25</v>
      </c>
      <c r="K157" s="47">
        <f t="shared" si="62"/>
        <v>3561030</v>
      </c>
      <c r="L157" s="103">
        <f t="shared" si="63"/>
        <v>322500</v>
      </c>
      <c r="M157" s="49">
        <f t="shared" si="64"/>
        <v>3883530</v>
      </c>
      <c r="N157" s="48">
        <f t="shared" si="49"/>
        <v>0</v>
      </c>
      <c r="O157" s="48">
        <f t="shared" si="50"/>
        <v>0</v>
      </c>
      <c r="P157" s="48">
        <f t="shared" si="51"/>
        <v>0</v>
      </c>
      <c r="Q157" s="47">
        <f t="shared" si="65"/>
        <v>3883530</v>
      </c>
      <c r="R157" s="47">
        <f t="shared" si="66"/>
        <v>0</v>
      </c>
      <c r="S157" s="55">
        <f t="shared" si="67"/>
        <v>3883530</v>
      </c>
      <c r="T157" s="47"/>
      <c r="U157" s="123"/>
      <c r="V157" s="45"/>
      <c r="W157" s="34"/>
      <c r="X157" s="5"/>
      <c r="Y157" s="5"/>
      <c r="Z157" s="5"/>
      <c r="AA157" s="4"/>
      <c r="AB157" s="4"/>
      <c r="AC157" s="4"/>
      <c r="AD157" s="4"/>
      <c r="AE157" s="4"/>
    </row>
    <row r="158" spans="1:31" s="44" customFormat="1" ht="23.25" customHeight="1">
      <c r="A158" s="46">
        <v>32</v>
      </c>
      <c r="B158" s="163" t="s">
        <v>130</v>
      </c>
      <c r="C158" s="102" t="str">
        <f t="shared" si="56"/>
        <v>Nguyễn Văn Tâm</v>
      </c>
      <c r="D158" s="135" t="str">
        <f t="shared" si="57"/>
        <v>Công nhân</v>
      </c>
      <c r="E158" s="103">
        <f t="shared" si="58"/>
        <v>2943000</v>
      </c>
      <c r="F158" s="108">
        <f>VLOOKUP(B158,'CC - 09'!$B$97:$AS$174,36,0)</f>
        <v>21.5</v>
      </c>
      <c r="G158" s="243">
        <f t="shared" si="59"/>
        <v>2530980</v>
      </c>
      <c r="H158" s="108">
        <f>(VLOOKUP(B158,'CC - 09'!$B$97:$AS$174,37,0)+VLOOKUP(B158,'CC - 09'!$B$97:$AS$174,38,0))</f>
        <v>8.75</v>
      </c>
      <c r="I158" s="243">
        <f t="shared" si="60"/>
        <v>1030050</v>
      </c>
      <c r="J158" s="109">
        <f t="shared" si="61"/>
        <v>30.25</v>
      </c>
      <c r="K158" s="47">
        <f t="shared" si="62"/>
        <v>3561030</v>
      </c>
      <c r="L158" s="103">
        <f t="shared" si="63"/>
        <v>322500</v>
      </c>
      <c r="M158" s="49">
        <f t="shared" si="64"/>
        <v>3883530</v>
      </c>
      <c r="N158" s="48">
        <f t="shared" si="49"/>
        <v>0</v>
      </c>
      <c r="O158" s="48">
        <f t="shared" si="50"/>
        <v>0</v>
      </c>
      <c r="P158" s="48">
        <f t="shared" si="51"/>
        <v>0</v>
      </c>
      <c r="Q158" s="47">
        <f t="shared" si="65"/>
        <v>3883530</v>
      </c>
      <c r="R158" s="47">
        <f t="shared" si="66"/>
        <v>0</v>
      </c>
      <c r="S158" s="55">
        <f t="shared" si="67"/>
        <v>3883530</v>
      </c>
      <c r="T158" s="47"/>
      <c r="U158" s="123"/>
      <c r="V158" s="45"/>
      <c r="W158" s="34"/>
      <c r="X158" s="5"/>
      <c r="Y158" s="5"/>
      <c r="Z158" s="5"/>
      <c r="AA158" s="4"/>
      <c r="AB158" s="4"/>
      <c r="AC158" s="4"/>
      <c r="AD158" s="4"/>
      <c r="AE158" s="4"/>
    </row>
    <row r="159" spans="1:31" s="44" customFormat="1" ht="23.25" customHeight="1">
      <c r="A159" s="46">
        <v>33</v>
      </c>
      <c r="B159" s="163" t="s">
        <v>131</v>
      </c>
      <c r="C159" s="102" t="str">
        <f t="shared" si="56"/>
        <v>Sơn Lét</v>
      </c>
      <c r="D159" s="135" t="str">
        <f t="shared" si="57"/>
        <v>Công nhân</v>
      </c>
      <c r="E159" s="103">
        <f t="shared" si="58"/>
        <v>2943000</v>
      </c>
      <c r="F159" s="108">
        <f>VLOOKUP(B159,'CC - 09'!$B$97:$AS$174,36,0)</f>
        <v>20.5</v>
      </c>
      <c r="G159" s="243">
        <f t="shared" si="59"/>
        <v>2413260</v>
      </c>
      <c r="H159" s="108">
        <f>(VLOOKUP(B159,'CC - 09'!$B$97:$AS$174,37,0)+VLOOKUP(B159,'CC - 09'!$B$97:$AS$174,38,0))</f>
        <v>8.75</v>
      </c>
      <c r="I159" s="243">
        <f t="shared" si="60"/>
        <v>1030050</v>
      </c>
      <c r="J159" s="109">
        <f t="shared" si="61"/>
        <v>29.25</v>
      </c>
      <c r="K159" s="47">
        <f t="shared" si="62"/>
        <v>3443310</v>
      </c>
      <c r="L159" s="103">
        <f t="shared" si="63"/>
        <v>307500</v>
      </c>
      <c r="M159" s="49">
        <f t="shared" si="64"/>
        <v>3750810</v>
      </c>
      <c r="N159" s="48">
        <f t="shared" si="49"/>
        <v>0</v>
      </c>
      <c r="O159" s="48">
        <f t="shared" si="50"/>
        <v>0</v>
      </c>
      <c r="P159" s="48">
        <f t="shared" si="51"/>
        <v>0</v>
      </c>
      <c r="Q159" s="47">
        <f t="shared" si="65"/>
        <v>3750810</v>
      </c>
      <c r="R159" s="47">
        <f t="shared" si="66"/>
        <v>0</v>
      </c>
      <c r="S159" s="55">
        <f t="shared" si="67"/>
        <v>3750810</v>
      </c>
      <c r="T159" s="47"/>
      <c r="U159" s="123"/>
      <c r="V159" s="45"/>
      <c r="W159" s="34"/>
      <c r="X159" s="5"/>
      <c r="Y159" s="5"/>
      <c r="Z159" s="5"/>
      <c r="AA159" s="4"/>
      <c r="AB159" s="4"/>
      <c r="AC159" s="4"/>
      <c r="AD159" s="4"/>
      <c r="AE159" s="4"/>
    </row>
    <row r="160" spans="1:31" s="44" customFormat="1" ht="23.25" customHeight="1">
      <c r="A160" s="46">
        <v>34</v>
      </c>
      <c r="B160" s="163" t="s">
        <v>132</v>
      </c>
      <c r="C160" s="102" t="str">
        <f t="shared" si="56"/>
        <v>Trần Nhiên</v>
      </c>
      <c r="D160" s="135" t="str">
        <f t="shared" si="57"/>
        <v>Công nhân</v>
      </c>
      <c r="E160" s="103">
        <f t="shared" si="58"/>
        <v>2943000</v>
      </c>
      <c r="F160" s="108">
        <f>VLOOKUP(B160,'CC - 09'!$B$97:$AS$174,36,0)</f>
        <v>21.5</v>
      </c>
      <c r="G160" s="243">
        <f t="shared" si="59"/>
        <v>2530980</v>
      </c>
      <c r="H160" s="108">
        <f>(VLOOKUP(B160,'CC - 09'!$B$97:$AS$174,37,0)+VLOOKUP(B160,'CC - 09'!$B$97:$AS$174,38,0))</f>
        <v>8.75</v>
      </c>
      <c r="I160" s="243">
        <f t="shared" si="60"/>
        <v>1030050</v>
      </c>
      <c r="J160" s="109">
        <f t="shared" si="61"/>
        <v>30.25</v>
      </c>
      <c r="K160" s="47">
        <f t="shared" si="62"/>
        <v>3561030</v>
      </c>
      <c r="L160" s="103">
        <f t="shared" si="63"/>
        <v>322500</v>
      </c>
      <c r="M160" s="49">
        <f t="shared" si="64"/>
        <v>3883530</v>
      </c>
      <c r="N160" s="48">
        <f t="shared" si="49"/>
        <v>0</v>
      </c>
      <c r="O160" s="48">
        <f t="shared" si="50"/>
        <v>0</v>
      </c>
      <c r="P160" s="48">
        <f t="shared" si="51"/>
        <v>0</v>
      </c>
      <c r="Q160" s="47">
        <f t="shared" si="65"/>
        <v>3883530</v>
      </c>
      <c r="R160" s="47">
        <f t="shared" si="66"/>
        <v>0</v>
      </c>
      <c r="S160" s="55">
        <f t="shared" si="67"/>
        <v>3883530</v>
      </c>
      <c r="T160" s="47"/>
      <c r="U160" s="123"/>
      <c r="V160" s="45"/>
      <c r="W160" s="34"/>
      <c r="X160" s="5"/>
      <c r="Y160" s="5"/>
      <c r="Z160" s="5"/>
      <c r="AA160" s="4"/>
      <c r="AB160" s="4"/>
      <c r="AC160" s="4"/>
      <c r="AD160" s="4"/>
      <c r="AE160" s="4"/>
    </row>
    <row r="161" spans="1:31" s="44" customFormat="1" ht="23.25" customHeight="1">
      <c r="A161" s="46">
        <v>35</v>
      </c>
      <c r="B161" s="163" t="s">
        <v>133</v>
      </c>
      <c r="C161" s="102" t="str">
        <f t="shared" si="56"/>
        <v>Thạch Giang</v>
      </c>
      <c r="D161" s="135" t="str">
        <f t="shared" si="57"/>
        <v>Công nhân</v>
      </c>
      <c r="E161" s="103">
        <f t="shared" si="58"/>
        <v>2943000</v>
      </c>
      <c r="F161" s="108">
        <f>VLOOKUP(B161,'CC - 09'!$B$97:$AS$174,36,0)</f>
        <v>21.5</v>
      </c>
      <c r="G161" s="243">
        <f t="shared" si="59"/>
        <v>2530980</v>
      </c>
      <c r="H161" s="108">
        <f>(VLOOKUP(B161,'CC - 09'!$B$97:$AS$174,37,0)+VLOOKUP(B161,'CC - 09'!$B$97:$AS$174,38,0))</f>
        <v>8.75</v>
      </c>
      <c r="I161" s="243">
        <f t="shared" si="60"/>
        <v>1030050</v>
      </c>
      <c r="J161" s="109">
        <f t="shared" si="61"/>
        <v>30.25</v>
      </c>
      <c r="K161" s="47">
        <f t="shared" si="62"/>
        <v>3561030</v>
      </c>
      <c r="L161" s="103">
        <f t="shared" si="63"/>
        <v>322500</v>
      </c>
      <c r="M161" s="49">
        <f t="shared" si="64"/>
        <v>3883530</v>
      </c>
      <c r="N161" s="48">
        <f t="shared" si="49"/>
        <v>0</v>
      </c>
      <c r="O161" s="48">
        <f t="shared" si="50"/>
        <v>0</v>
      </c>
      <c r="P161" s="48">
        <f t="shared" si="51"/>
        <v>0</v>
      </c>
      <c r="Q161" s="47">
        <f t="shared" si="65"/>
        <v>3883530</v>
      </c>
      <c r="R161" s="47">
        <f t="shared" si="66"/>
        <v>0</v>
      </c>
      <c r="S161" s="55">
        <f t="shared" si="67"/>
        <v>3883530</v>
      </c>
      <c r="T161" s="47"/>
      <c r="U161" s="123"/>
      <c r="V161" s="45"/>
      <c r="W161" s="34"/>
      <c r="X161" s="5"/>
      <c r="Y161" s="5"/>
      <c r="Z161" s="5"/>
      <c r="AA161" s="4"/>
      <c r="AB161" s="4"/>
      <c r="AC161" s="4"/>
      <c r="AD161" s="4"/>
      <c r="AE161" s="4"/>
    </row>
    <row r="162" spans="1:31" s="44" customFormat="1" ht="23.25" customHeight="1">
      <c r="A162" s="46">
        <v>36</v>
      </c>
      <c r="B162" s="163" t="s">
        <v>134</v>
      </c>
      <c r="C162" s="102" t="str">
        <f t="shared" si="56"/>
        <v>Thạch Quyền</v>
      </c>
      <c r="D162" s="135" t="str">
        <f t="shared" si="57"/>
        <v>Công nhân</v>
      </c>
      <c r="E162" s="103">
        <f t="shared" si="58"/>
        <v>2943000</v>
      </c>
      <c r="F162" s="108">
        <f>VLOOKUP(B162,'CC - 09'!$B$97:$AS$174,36,0)</f>
        <v>20.5</v>
      </c>
      <c r="G162" s="243">
        <f t="shared" si="59"/>
        <v>2413260</v>
      </c>
      <c r="H162" s="108">
        <f>(VLOOKUP(B162,'CC - 09'!$B$97:$AS$174,37,0)+VLOOKUP(B162,'CC - 09'!$B$97:$AS$174,38,0))</f>
        <v>8.75</v>
      </c>
      <c r="I162" s="243">
        <f t="shared" si="60"/>
        <v>1030050</v>
      </c>
      <c r="J162" s="109">
        <f t="shared" si="61"/>
        <v>29.25</v>
      </c>
      <c r="K162" s="47">
        <f t="shared" si="62"/>
        <v>3443310</v>
      </c>
      <c r="L162" s="103">
        <f t="shared" si="63"/>
        <v>307500</v>
      </c>
      <c r="M162" s="49">
        <f t="shared" si="64"/>
        <v>3750810</v>
      </c>
      <c r="N162" s="48">
        <f t="shared" si="49"/>
        <v>0</v>
      </c>
      <c r="O162" s="48">
        <f t="shared" si="50"/>
        <v>0</v>
      </c>
      <c r="P162" s="48">
        <f t="shared" si="51"/>
        <v>0</v>
      </c>
      <c r="Q162" s="47">
        <f t="shared" si="65"/>
        <v>3750810</v>
      </c>
      <c r="R162" s="47">
        <f t="shared" si="66"/>
        <v>0</v>
      </c>
      <c r="S162" s="55">
        <f t="shared" si="67"/>
        <v>3750810</v>
      </c>
      <c r="T162" s="47"/>
      <c r="U162" s="123"/>
      <c r="V162" s="45"/>
      <c r="W162" s="34"/>
      <c r="X162" s="5"/>
      <c r="Y162" s="5"/>
      <c r="Z162" s="5"/>
      <c r="AA162" s="4"/>
      <c r="AB162" s="4"/>
      <c r="AC162" s="4"/>
      <c r="AD162" s="4"/>
      <c r="AE162" s="4"/>
    </row>
    <row r="163" spans="1:31" s="44" customFormat="1" ht="23.25" customHeight="1">
      <c r="A163" s="46">
        <v>37</v>
      </c>
      <c r="B163" s="163" t="s">
        <v>135</v>
      </c>
      <c r="C163" s="102" t="str">
        <f t="shared" si="56"/>
        <v>Lâm Lin</v>
      </c>
      <c r="D163" s="135" t="str">
        <f t="shared" si="57"/>
        <v>Công nhân</v>
      </c>
      <c r="E163" s="103">
        <f t="shared" si="58"/>
        <v>2943000</v>
      </c>
      <c r="F163" s="108">
        <f>VLOOKUP(B163,'CC - 09'!$B$97:$AS$174,36,0)</f>
        <v>21.5</v>
      </c>
      <c r="G163" s="243">
        <f t="shared" si="59"/>
        <v>2530980</v>
      </c>
      <c r="H163" s="108">
        <f>(VLOOKUP(B163,'CC - 09'!$B$97:$AS$174,37,0)+VLOOKUP(B163,'CC - 09'!$B$97:$AS$174,38,0))</f>
        <v>8.75</v>
      </c>
      <c r="I163" s="243">
        <f t="shared" si="60"/>
        <v>1030050</v>
      </c>
      <c r="J163" s="109">
        <f t="shared" si="61"/>
        <v>30.25</v>
      </c>
      <c r="K163" s="47">
        <f t="shared" si="62"/>
        <v>3561030</v>
      </c>
      <c r="L163" s="103">
        <f t="shared" si="63"/>
        <v>322500</v>
      </c>
      <c r="M163" s="49">
        <f t="shared" si="64"/>
        <v>3883530</v>
      </c>
      <c r="N163" s="48">
        <f t="shared" si="49"/>
        <v>0</v>
      </c>
      <c r="O163" s="48">
        <f t="shared" si="50"/>
        <v>0</v>
      </c>
      <c r="P163" s="48">
        <f t="shared" si="51"/>
        <v>0</v>
      </c>
      <c r="Q163" s="47">
        <f t="shared" si="65"/>
        <v>3883530</v>
      </c>
      <c r="R163" s="47">
        <f t="shared" si="66"/>
        <v>0</v>
      </c>
      <c r="S163" s="55">
        <f t="shared" si="67"/>
        <v>3883530</v>
      </c>
      <c r="T163" s="47"/>
      <c r="U163" s="123"/>
      <c r="V163" s="45"/>
      <c r="W163" s="34"/>
      <c r="X163" s="5"/>
      <c r="Y163" s="5"/>
      <c r="Z163" s="5"/>
      <c r="AA163" s="4"/>
      <c r="AB163" s="4"/>
      <c r="AC163" s="4"/>
      <c r="AD163" s="4"/>
      <c r="AE163" s="4"/>
    </row>
    <row r="164" spans="1:31" s="44" customFormat="1" ht="23.25" customHeight="1">
      <c r="A164" s="46">
        <v>38</v>
      </c>
      <c r="B164" s="163" t="s">
        <v>136</v>
      </c>
      <c r="C164" s="102" t="str">
        <f t="shared" si="56"/>
        <v>Lâm Chanh Đa Ra</v>
      </c>
      <c r="D164" s="135" t="str">
        <f t="shared" si="57"/>
        <v>Công nhân</v>
      </c>
      <c r="E164" s="103">
        <f t="shared" si="58"/>
        <v>2943000</v>
      </c>
      <c r="F164" s="108">
        <f>VLOOKUP(B164,'CC - 09'!$B$97:$AS$174,36,0)</f>
        <v>21.125</v>
      </c>
      <c r="G164" s="243">
        <f t="shared" si="59"/>
        <v>2486835</v>
      </c>
      <c r="H164" s="108">
        <f>(VLOOKUP(B164,'CC - 09'!$B$97:$AS$174,37,0)+VLOOKUP(B164,'CC - 09'!$B$97:$AS$174,38,0))</f>
        <v>8.75</v>
      </c>
      <c r="I164" s="243">
        <f t="shared" si="60"/>
        <v>1030050</v>
      </c>
      <c r="J164" s="109">
        <f t="shared" si="61"/>
        <v>29.875</v>
      </c>
      <c r="K164" s="47">
        <f>G164+I164+623</f>
        <v>3517508</v>
      </c>
      <c r="L164" s="103">
        <f t="shared" si="63"/>
        <v>316875</v>
      </c>
      <c r="M164" s="49">
        <f t="shared" si="64"/>
        <v>3834383</v>
      </c>
      <c r="N164" s="48">
        <f t="shared" si="49"/>
        <v>0</v>
      </c>
      <c r="O164" s="48">
        <f t="shared" si="50"/>
        <v>0</v>
      </c>
      <c r="P164" s="48">
        <f t="shared" si="51"/>
        <v>0</v>
      </c>
      <c r="Q164" s="47">
        <f t="shared" si="65"/>
        <v>3834383</v>
      </c>
      <c r="R164" s="47">
        <f t="shared" si="66"/>
        <v>0</v>
      </c>
      <c r="S164" s="55">
        <f t="shared" si="67"/>
        <v>3834383</v>
      </c>
      <c r="T164" s="47"/>
      <c r="U164" s="123"/>
      <c r="V164" s="45"/>
      <c r="W164" s="34"/>
      <c r="X164" s="5"/>
      <c r="Y164" s="5"/>
      <c r="Z164" s="5"/>
      <c r="AA164" s="4"/>
      <c r="AB164" s="4"/>
      <c r="AC164" s="4"/>
      <c r="AD164" s="4"/>
      <c r="AE164" s="4"/>
    </row>
    <row r="165" spans="1:31" s="44" customFormat="1" ht="23.25" customHeight="1">
      <c r="A165" s="46">
        <v>39</v>
      </c>
      <c r="B165" s="163" t="s">
        <v>180</v>
      </c>
      <c r="C165" s="102" t="e">
        <f t="shared" si="56"/>
        <v>#N/A</v>
      </c>
      <c r="D165" s="135" t="e">
        <f t="shared" si="57"/>
        <v>#N/A</v>
      </c>
      <c r="E165" s="103" t="e">
        <f t="shared" si="58"/>
        <v>#N/A</v>
      </c>
      <c r="F165" s="108">
        <f>VLOOKUP(B165,'CC - 09'!$B$97:$AS$174,36,0)</f>
        <v>20.5</v>
      </c>
      <c r="G165" s="243" t="e">
        <f t="shared" si="59"/>
        <v>#N/A</v>
      </c>
      <c r="H165" s="108">
        <f>(VLOOKUP(B165,'CC - 09'!$B$97:$AS$174,37,0)+VLOOKUP(B165,'CC - 09'!$B$97:$AS$174,38,0))</f>
        <v>8.75</v>
      </c>
      <c r="I165" s="243" t="e">
        <f t="shared" si="60"/>
        <v>#N/A</v>
      </c>
      <c r="J165" s="109">
        <f t="shared" si="61"/>
        <v>29.25</v>
      </c>
      <c r="K165" s="47" t="e">
        <f t="shared" si="62"/>
        <v>#N/A</v>
      </c>
      <c r="L165" s="103">
        <f t="shared" si="63"/>
        <v>307500</v>
      </c>
      <c r="M165" s="49" t="e">
        <f t="shared" si="64"/>
        <v>#N/A</v>
      </c>
      <c r="N165" s="48" t="e">
        <f t="shared" si="49"/>
        <v>#N/A</v>
      </c>
      <c r="O165" s="48" t="e">
        <f t="shared" si="50"/>
        <v>#N/A</v>
      </c>
      <c r="P165" s="48" t="e">
        <f t="shared" si="51"/>
        <v>#N/A</v>
      </c>
      <c r="Q165" s="47" t="e">
        <f t="shared" si="65"/>
        <v>#N/A</v>
      </c>
      <c r="R165" s="47" t="e">
        <f t="shared" si="66"/>
        <v>#N/A</v>
      </c>
      <c r="S165" s="55" t="e">
        <f t="shared" si="67"/>
        <v>#N/A</v>
      </c>
      <c r="T165" s="47"/>
      <c r="U165" s="123"/>
      <c r="V165" s="45"/>
      <c r="W165" s="34"/>
      <c r="X165" s="5"/>
      <c r="Y165" s="5"/>
      <c r="Z165" s="5"/>
      <c r="AA165" s="4"/>
      <c r="AB165" s="4"/>
      <c r="AC165" s="4"/>
      <c r="AD165" s="4"/>
      <c r="AE165" s="4"/>
    </row>
    <row r="166" spans="1:31" s="44" customFormat="1" ht="21" customHeight="1">
      <c r="A166" s="50"/>
      <c r="B166" s="302"/>
      <c r="C166" s="51"/>
      <c r="D166" s="3"/>
      <c r="E166" s="52"/>
      <c r="F166" s="52"/>
      <c r="G166" s="52"/>
      <c r="H166" s="52"/>
      <c r="I166" s="52"/>
      <c r="J166" s="53"/>
      <c r="K166" s="52"/>
      <c r="L166" s="52"/>
      <c r="M166" s="54"/>
      <c r="N166" s="52"/>
      <c r="O166" s="52"/>
      <c r="P166" s="52"/>
      <c r="Q166" s="47">
        <f t="shared" si="52"/>
        <v>0</v>
      </c>
      <c r="R166" s="47"/>
      <c r="S166" s="55">
        <f>Q166-R166</f>
        <v>0</v>
      </c>
      <c r="T166" s="47"/>
      <c r="U166" s="123"/>
      <c r="V166" s="45"/>
      <c r="W166" s="45"/>
      <c r="X166" s="45"/>
      <c r="Y166" s="45"/>
      <c r="Z166" s="45"/>
    </row>
    <row r="167" spans="1:31" s="40" customFormat="1" ht="21" customHeight="1">
      <c r="A167" s="422" t="s">
        <v>26</v>
      </c>
      <c r="B167" s="423"/>
      <c r="C167" s="423"/>
      <c r="D167" s="423"/>
      <c r="E167" s="32" t="e">
        <f t="shared" ref="E167:S167" si="68">SUM(E127:E166)</f>
        <v>#N/A</v>
      </c>
      <c r="F167" s="32"/>
      <c r="G167" s="32" t="e">
        <f t="shared" si="68"/>
        <v>#N/A</v>
      </c>
      <c r="H167" s="32"/>
      <c r="I167" s="32" t="e">
        <f t="shared" si="68"/>
        <v>#N/A</v>
      </c>
      <c r="J167" s="32"/>
      <c r="K167" s="32" t="e">
        <f t="shared" si="68"/>
        <v>#N/A</v>
      </c>
      <c r="L167" s="32">
        <f t="shared" si="68"/>
        <v>12511875</v>
      </c>
      <c r="M167" s="32" t="e">
        <f t="shared" si="68"/>
        <v>#N/A</v>
      </c>
      <c r="N167" s="32" t="e">
        <f t="shared" si="68"/>
        <v>#N/A</v>
      </c>
      <c r="O167" s="32" t="e">
        <f t="shared" si="68"/>
        <v>#N/A</v>
      </c>
      <c r="P167" s="32" t="e">
        <f t="shared" si="68"/>
        <v>#N/A</v>
      </c>
      <c r="Q167" s="32" t="e">
        <f t="shared" si="68"/>
        <v>#N/A</v>
      </c>
      <c r="R167" s="32" t="e">
        <f t="shared" si="68"/>
        <v>#N/A</v>
      </c>
      <c r="S167" s="32" t="e">
        <f t="shared" si="68"/>
        <v>#N/A</v>
      </c>
      <c r="T167" s="32"/>
      <c r="U167" s="123"/>
      <c r="V167" s="41"/>
      <c r="W167" s="41"/>
      <c r="X167" s="41"/>
      <c r="Y167" s="41"/>
      <c r="Z167" s="41"/>
    </row>
    <row r="168" spans="1:31" ht="11.25" customHeight="1">
      <c r="A168" s="10"/>
      <c r="B168" s="38"/>
      <c r="C168" s="11"/>
      <c r="D168" s="136"/>
      <c r="E168" s="110"/>
      <c r="F168" s="11"/>
      <c r="G168" s="11"/>
      <c r="H168" s="11"/>
      <c r="I168" s="11"/>
      <c r="K168" s="11"/>
      <c r="L168" s="11"/>
      <c r="M168" s="121"/>
      <c r="N168" s="11"/>
      <c r="O168" s="11"/>
      <c r="P168" s="11"/>
      <c r="Q168" s="11"/>
      <c r="R168" s="11"/>
      <c r="S168" s="11"/>
      <c r="T168" s="11"/>
      <c r="U168" s="123"/>
    </row>
    <row r="169" spans="1:31" s="44" customFormat="1" ht="11.25" customHeight="1">
      <c r="A169" s="91"/>
      <c r="B169" s="155"/>
      <c r="C169" s="91"/>
      <c r="D169" s="155"/>
      <c r="E169" s="156"/>
      <c r="F169" s="91"/>
      <c r="G169" s="91"/>
      <c r="H169" s="91"/>
      <c r="I169" s="91"/>
      <c r="J169" s="157"/>
      <c r="K169" s="156"/>
      <c r="L169" s="91"/>
      <c r="M169" s="91"/>
      <c r="N169" s="91"/>
      <c r="O169" s="91"/>
      <c r="P169" s="91"/>
      <c r="Q169" s="91"/>
      <c r="R169" s="91"/>
      <c r="S169" s="127" t="str">
        <f>$S$18</f>
        <v>Long An, ngày  30   tháng   09   năm 2015</v>
      </c>
      <c r="T169" s="91"/>
      <c r="U169" s="158"/>
      <c r="V169" s="45"/>
      <c r="W169" s="45"/>
      <c r="X169" s="45"/>
      <c r="Y169" s="45"/>
      <c r="Z169" s="45"/>
    </row>
    <row r="170" spans="1:31" s="44" customFormat="1" ht="14.25" customHeight="1">
      <c r="A170" s="35"/>
      <c r="B170" s="158"/>
      <c r="C170" s="35" t="s">
        <v>63</v>
      </c>
      <c r="D170" s="159"/>
      <c r="E170" s="92"/>
      <c r="F170" s="158"/>
      <c r="G170" s="92"/>
      <c r="H170" s="92"/>
      <c r="I170" s="92"/>
      <c r="J170" s="160"/>
      <c r="K170" s="45"/>
      <c r="L170" s="303"/>
      <c r="M170" s="288"/>
      <c r="N170" s="26"/>
      <c r="O170" s="26"/>
      <c r="P170" s="26"/>
      <c r="Q170" s="26"/>
      <c r="S170" s="26" t="s">
        <v>23</v>
      </c>
      <c r="T170" s="158"/>
      <c r="U170" s="158"/>
      <c r="V170" s="45"/>
      <c r="W170" s="45"/>
      <c r="X170" s="45"/>
      <c r="Y170" s="45"/>
      <c r="Z170" s="45"/>
    </row>
    <row r="171" spans="1:31" ht="12">
      <c r="A171" s="10"/>
      <c r="B171" s="38"/>
      <c r="C171" s="20"/>
      <c r="E171" s="17"/>
      <c r="F171" s="16"/>
      <c r="G171" s="17"/>
      <c r="H171" s="17"/>
      <c r="I171" s="17"/>
      <c r="K171" s="8"/>
      <c r="L171" s="20"/>
      <c r="M171" s="6"/>
      <c r="N171" s="15"/>
      <c r="O171" s="15"/>
      <c r="P171" s="15"/>
      <c r="Q171" s="15"/>
      <c r="S171" s="15"/>
      <c r="T171" s="16"/>
      <c r="U171" s="123"/>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row r="291" spans="13:13">
      <c r="M291" s="6"/>
    </row>
    <row r="292" spans="13:13">
      <c r="M292" s="6"/>
    </row>
    <row r="293" spans="13:13">
      <c r="M293" s="6"/>
    </row>
    <row r="294" spans="13:13">
      <c r="M294" s="6"/>
    </row>
  </sheetData>
  <protectedRanges>
    <protectedRange password="CC78" sqref="V15:IK16 A23 L15 C6:D8 B19:C19 V6:W9 A15:A20 B15:B18 B20 J15:J16 A22:B22 V23:IK23 Q6:T8 V25:IK55 L16:T16 E23:K23 E6:I7 D16:I16 A82:A117 N6:P7 L6 F82:IK111 L66 L19 J7:K8 L8 L64 M23:T23 A25:A58 W56:IK58 V56:V64 F112:T117 W112:IK117 U112:V123 A172:IK65560 C25:T58 C82:E117 W10:W14 Q10:S15 A10:B14 K10:K16 AF6:IK14 B23:B117" name="Range1"/>
    <protectedRange password="CC78" sqref="F8:H8" name="Range1_4"/>
    <protectedRange password="CC78" sqref="V19:IK20 S19:T20 N19:Q20 E19:I20" name="Range1_1_1"/>
    <protectedRange password="CC78" sqref="Q24 C24 N24 V24:IK24 L24 T24 E24:I24" name="Range1_3_1"/>
    <protectedRange password="CC78" sqref="U1 V4:V5 W1:IK5 Q5:T5 N2:S4 T4:U4 B2:M5 B1:C1 X6:AE14 U5:U64" name="Range1_2"/>
    <protectedRange password="CC78" sqref="V10:V14" name="Range1_1"/>
    <protectedRange password="CC78" sqref="S24" name="Range1_3_1_1"/>
    <protectedRange password="CC78" sqref="A1:A4" name="Range1_2_1_1"/>
    <protectedRange password="CC78" sqref="V1:V3" name="Range1_2_1"/>
    <protectedRange password="CC78" sqref="I8" name="Range1_4_1"/>
    <protectedRange password="CC78" sqref="U2:U3" name="Range1_2_2_1"/>
    <protectedRange password="CC78" sqref="V76:IK77 L76 C64:D66 B80:C80 V65:W67 A76:A81 B76:B79 B81 N64:P65 Q64:T66 L77:T77 E64:I65 D77:J77 J76 J65:K66 L80 N76:S76 W64 W68:W75 AF64:IK75 Q68:S75 K68:K77 A68:B75" name="Range1_3"/>
    <protectedRange password="CC78" sqref="F66:G66" name="Range1_4_2"/>
    <protectedRange password="CC78" sqref="V80:IK81 N80:Q81 S80:T81 E80:I81" name="Range1_1_1_1"/>
    <protectedRange password="CC78" sqref="R60:S62 W59:IK63 N63:T63 N59:Q62 T62 B59:M63 X64:AE75 U65:U81" name="Range1_2_2"/>
    <protectedRange password="CC78" sqref="V68:V75" name="Range1_1_2"/>
    <protectedRange password="CC78" sqref="A59:A62 A118:A121" name="Range1_2_1_1_1"/>
    <protectedRange password="CC78" sqref="I66" name="Range1_4_1_1"/>
    <protectedRange password="CC78" sqref="V166:IK167 L166 C123:D125 B170:C170 V124:W126 B166:B169 B171 J166:J167 Q123:T125 N123:P124 E123:I124 W127:W165 D167:I167 J124:K125 L170 L167:T167 N166:P166 W123 AF123:IK165 A127:B127 B128:B153 Q127:S166 A128:A171 K127:K167" name="Range1_5"/>
    <protectedRange password="CC78" sqref="F125:H125 H66" name="Range1_4_3"/>
    <protectedRange password="CC78" sqref="V170:IK171 N170:Q171 S170:T171 E170:I171" name="Range1_1_1_2"/>
    <protectedRange password="CC78" sqref="R119:S121 Q118:Q121 W118:IK122 Q122:T122 T121 B118:P122 X123:AE165 U124:U171" name="Range1_2_3"/>
    <protectedRange password="CC78" sqref="V127:V165" name="Range1_1_3"/>
    <protectedRange password="CC78" sqref="I125" name="Range1_4_1_2"/>
    <protectedRange password="CC78" sqref="L125 L123" name="Range1_3_2"/>
    <protectedRange password="CC78" sqref="B154:B165" name="Range1_5_1"/>
    <protectedRange password="CC78" sqref="D1:Q1" name="Range1_2_4"/>
    <protectedRange password="CC78" sqref="N5:P5" name="Range1_2_5"/>
  </protectedRanges>
  <autoFilter ref="A8:AE10"/>
  <mergeCells count="69">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 ref="A64:A66"/>
    <mergeCell ref="B64:B66"/>
    <mergeCell ref="C64:C66"/>
    <mergeCell ref="D64:D66"/>
    <mergeCell ref="E64:E66"/>
    <mergeCell ref="O7:O8"/>
    <mergeCell ref="P7:P8"/>
    <mergeCell ref="A16:D16"/>
    <mergeCell ref="D59:Q59"/>
    <mergeCell ref="R59:T59"/>
    <mergeCell ref="F7:G7"/>
    <mergeCell ref="H7:I7"/>
    <mergeCell ref="J7:J8"/>
    <mergeCell ref="K7:K8"/>
    <mergeCell ref="S64:S66"/>
    <mergeCell ref="T64:T66"/>
    <mergeCell ref="F65:G65"/>
    <mergeCell ref="H65:I65"/>
    <mergeCell ref="J65:J66"/>
    <mergeCell ref="K65:K66"/>
    <mergeCell ref="N65:N66"/>
    <mergeCell ref="O65:O66"/>
    <mergeCell ref="P65:P66"/>
    <mergeCell ref="F64:K64"/>
    <mergeCell ref="L64:L66"/>
    <mergeCell ref="M64:M66"/>
    <mergeCell ref="N64:P64"/>
    <mergeCell ref="Q64:Q66"/>
    <mergeCell ref="R64:R66"/>
    <mergeCell ref="R123:R125"/>
    <mergeCell ref="S123:S125"/>
    <mergeCell ref="T123:T125"/>
    <mergeCell ref="P124:P125"/>
    <mergeCell ref="A77:D77"/>
    <mergeCell ref="D118:Q118"/>
    <mergeCell ref="R118:T118"/>
    <mergeCell ref="A123:A125"/>
    <mergeCell ref="B123:B125"/>
    <mergeCell ref="C123:C125"/>
    <mergeCell ref="D123:D125"/>
    <mergeCell ref="E123:E125"/>
    <mergeCell ref="F123:K123"/>
    <mergeCell ref="L123:L125"/>
    <mergeCell ref="N124:N125"/>
    <mergeCell ref="O124:O125"/>
    <mergeCell ref="M123:M125"/>
    <mergeCell ref="N123:P123"/>
    <mergeCell ref="Q123:Q125"/>
    <mergeCell ref="A167:D167"/>
    <mergeCell ref="F124:G124"/>
    <mergeCell ref="H124:I124"/>
    <mergeCell ref="J124:J125"/>
    <mergeCell ref="K124:K125"/>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20.xml><?xml version="1.0" encoding="utf-8"?>
<worksheet xmlns="http://schemas.openxmlformats.org/spreadsheetml/2006/main" xmlns:r="http://schemas.openxmlformats.org/officeDocument/2006/relationships">
  <sheetPr>
    <tabColor rgb="FFC00000"/>
  </sheetPr>
  <dimension ref="A1:CM187"/>
  <sheetViews>
    <sheetView zoomScaleNormal="115" workbookViewId="0">
      <pane xSplit="3" ySplit="6" topLeftCell="D152" activePane="bottomRight" state="frozen"/>
      <selection activeCell="Z16" sqref="Z16"/>
      <selection pane="topRight" activeCell="Z16" sqref="Z16"/>
      <selection pane="bottomLeft" activeCell="Z16" sqref="Z16"/>
      <selection pane="bottomRight" activeCell="E5" sqref="E5:E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11"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10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10</v>
      </c>
      <c r="D4" s="74"/>
      <c r="E4" s="75">
        <v>42278</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42278</v>
      </c>
      <c r="G5" s="137">
        <f t="shared" ref="G5:AJ5" si="0">F5+1</f>
        <v>42279</v>
      </c>
      <c r="H5" s="137">
        <f t="shared" si="0"/>
        <v>42280</v>
      </c>
      <c r="I5" s="137">
        <f t="shared" si="0"/>
        <v>42281</v>
      </c>
      <c r="J5" s="137">
        <f t="shared" si="0"/>
        <v>42282</v>
      </c>
      <c r="K5" s="137">
        <f t="shared" si="0"/>
        <v>42283</v>
      </c>
      <c r="L5" s="137">
        <f t="shared" si="0"/>
        <v>42284</v>
      </c>
      <c r="M5" s="137">
        <f t="shared" si="0"/>
        <v>42285</v>
      </c>
      <c r="N5" s="137">
        <f t="shared" si="0"/>
        <v>42286</v>
      </c>
      <c r="O5" s="137">
        <f t="shared" si="0"/>
        <v>42287</v>
      </c>
      <c r="P5" s="137">
        <f t="shared" si="0"/>
        <v>42288</v>
      </c>
      <c r="Q5" s="137">
        <f t="shared" si="0"/>
        <v>42289</v>
      </c>
      <c r="R5" s="137">
        <f t="shared" si="0"/>
        <v>42290</v>
      </c>
      <c r="S5" s="137">
        <f t="shared" si="0"/>
        <v>42291</v>
      </c>
      <c r="T5" s="137">
        <f t="shared" si="0"/>
        <v>42292</v>
      </c>
      <c r="U5" s="137">
        <f t="shared" si="0"/>
        <v>42293</v>
      </c>
      <c r="V5" s="137">
        <f t="shared" si="0"/>
        <v>42294</v>
      </c>
      <c r="W5" s="137">
        <f t="shared" si="0"/>
        <v>42295</v>
      </c>
      <c r="X5" s="137">
        <f t="shared" si="0"/>
        <v>42296</v>
      </c>
      <c r="Y5" s="137">
        <f t="shared" si="0"/>
        <v>42297</v>
      </c>
      <c r="Z5" s="137">
        <f t="shared" si="0"/>
        <v>42298</v>
      </c>
      <c r="AA5" s="137">
        <f t="shared" si="0"/>
        <v>42299</v>
      </c>
      <c r="AB5" s="137">
        <f t="shared" si="0"/>
        <v>42300</v>
      </c>
      <c r="AC5" s="137">
        <f t="shared" si="0"/>
        <v>42301</v>
      </c>
      <c r="AD5" s="137">
        <f t="shared" si="0"/>
        <v>42302</v>
      </c>
      <c r="AE5" s="137">
        <f t="shared" si="0"/>
        <v>42303</v>
      </c>
      <c r="AF5" s="137">
        <f t="shared" si="0"/>
        <v>42304</v>
      </c>
      <c r="AG5" s="137">
        <f t="shared" si="0"/>
        <v>42305</v>
      </c>
      <c r="AH5" s="137">
        <f>AG5+1</f>
        <v>42306</v>
      </c>
      <c r="AI5" s="137">
        <f t="shared" si="0"/>
        <v>42307</v>
      </c>
      <c r="AJ5" s="137">
        <f t="shared" si="0"/>
        <v>42308</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T.Năm</v>
      </c>
      <c r="G6" s="138" t="str">
        <f t="shared" ref="G6:AI6" si="1">CHOOSE(WEEKDAY(G5),"C.Nhật","T.Hai","T.Ba","T.Tư","T.Năm","T.Sáu","T.Bảy")</f>
        <v>T.Sáu</v>
      </c>
      <c r="H6" s="138" t="str">
        <f t="shared" si="1"/>
        <v>T.Bảy</v>
      </c>
      <c r="I6" s="138" t="str">
        <f t="shared" si="1"/>
        <v>C.Nhật</v>
      </c>
      <c r="J6" s="138" t="str">
        <f t="shared" si="1"/>
        <v>T.Hai</v>
      </c>
      <c r="K6" s="138" t="str">
        <f t="shared" si="1"/>
        <v>T.Ba</v>
      </c>
      <c r="L6" s="138" t="str">
        <f t="shared" si="1"/>
        <v>T.Tư</v>
      </c>
      <c r="M6" s="138" t="str">
        <f t="shared" si="1"/>
        <v>T.Năm</v>
      </c>
      <c r="N6" s="138" t="str">
        <f t="shared" si="1"/>
        <v>T.Sáu</v>
      </c>
      <c r="O6" s="138" t="str">
        <f t="shared" si="1"/>
        <v>T.Bảy</v>
      </c>
      <c r="P6" s="138" t="str">
        <f t="shared" si="1"/>
        <v>C.Nhật</v>
      </c>
      <c r="Q6" s="138" t="str">
        <f t="shared" si="1"/>
        <v>T.Hai</v>
      </c>
      <c r="R6" s="138" t="str">
        <f t="shared" si="1"/>
        <v>T.Ba</v>
      </c>
      <c r="S6" s="138" t="str">
        <f t="shared" si="1"/>
        <v>T.Tư</v>
      </c>
      <c r="T6" s="138" t="str">
        <f t="shared" si="1"/>
        <v>T.Năm</v>
      </c>
      <c r="U6" s="138" t="str">
        <f t="shared" si="1"/>
        <v>T.Sáu</v>
      </c>
      <c r="V6" s="138" t="str">
        <f t="shared" si="1"/>
        <v>T.Bảy</v>
      </c>
      <c r="W6" s="138" t="str">
        <f t="shared" si="1"/>
        <v>C.Nhật</v>
      </c>
      <c r="X6" s="138" t="str">
        <f t="shared" si="1"/>
        <v>T.Hai</v>
      </c>
      <c r="Y6" s="138" t="str">
        <f t="shared" si="1"/>
        <v>T.Ba</v>
      </c>
      <c r="Z6" s="138" t="str">
        <f t="shared" si="1"/>
        <v>T.Tư</v>
      </c>
      <c r="AA6" s="138" t="str">
        <f t="shared" si="1"/>
        <v>T.Năm</v>
      </c>
      <c r="AB6" s="138" t="str">
        <f t="shared" si="1"/>
        <v>T.Sáu</v>
      </c>
      <c r="AC6" s="138" t="str">
        <f t="shared" si="1"/>
        <v>T.Bảy</v>
      </c>
      <c r="AD6" s="138" t="str">
        <f t="shared" si="1"/>
        <v>C.Nhật</v>
      </c>
      <c r="AE6" s="138" t="str">
        <f t="shared" si="1"/>
        <v>T.Hai</v>
      </c>
      <c r="AF6" s="138" t="str">
        <f t="shared" si="1"/>
        <v>T.Ba</v>
      </c>
      <c r="AG6" s="138" t="str">
        <f t="shared" si="1"/>
        <v>T.Tư</v>
      </c>
      <c r="AH6" s="138" t="str">
        <f t="shared" si="1"/>
        <v>T.Năm</v>
      </c>
      <c r="AI6" s="138" t="str">
        <f t="shared" si="1"/>
        <v>T.Sáu</v>
      </c>
      <c r="AJ6" s="138" t="str">
        <f t="shared" ref="AJ6" si="2">CHOOSE(WEEKDAY(AJ5),"C.Nhật","T.Hai","T.Ba","T.Tư","T.Năm","T.Sáu","T.Bảy")</f>
        <v>T.Bảy</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314"/>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80">
        <v>8</v>
      </c>
      <c r="G8" s="80">
        <v>8</v>
      </c>
      <c r="H8" s="80">
        <v>8</v>
      </c>
      <c r="I8" s="80">
        <v>8</v>
      </c>
      <c r="J8" s="80"/>
      <c r="K8" s="80">
        <v>8</v>
      </c>
      <c r="L8" s="80">
        <v>8</v>
      </c>
      <c r="M8" s="80">
        <v>8</v>
      </c>
      <c r="N8" s="80">
        <v>8</v>
      </c>
      <c r="O8" s="80">
        <v>8</v>
      </c>
      <c r="P8" s="80">
        <v>8</v>
      </c>
      <c r="Q8" s="80"/>
      <c r="R8" s="80">
        <v>8</v>
      </c>
      <c r="S8" s="80">
        <v>8</v>
      </c>
      <c r="T8" s="80">
        <v>8</v>
      </c>
      <c r="U8" s="80">
        <v>8</v>
      </c>
      <c r="V8" s="80">
        <v>8</v>
      </c>
      <c r="W8" s="80">
        <v>8</v>
      </c>
      <c r="X8" s="80"/>
      <c r="Y8" s="80">
        <v>8</v>
      </c>
      <c r="Z8" s="80">
        <v>8</v>
      </c>
      <c r="AA8" s="80">
        <v>8</v>
      </c>
      <c r="AB8" s="80">
        <v>8</v>
      </c>
      <c r="AC8" s="80">
        <v>8</v>
      </c>
      <c r="AD8" s="80">
        <v>8</v>
      </c>
      <c r="AE8" s="80"/>
      <c r="AF8" s="80">
        <v>8</v>
      </c>
      <c r="AG8" s="80">
        <v>8</v>
      </c>
      <c r="AH8" s="80">
        <v>8</v>
      </c>
      <c r="AI8" s="80">
        <v>8</v>
      </c>
      <c r="AJ8" s="80">
        <v>8</v>
      </c>
      <c r="AK8" s="378">
        <f t="shared" ref="AK8" si="3">((SUM(F8:AJ8))/8)-(SUMIF($F$6:$AJ$6,"C.Nhật",F8:AJ8)/8)</f>
        <v>23</v>
      </c>
      <c r="AL8" s="378">
        <f t="shared" ref="AL8" si="4">SUM(F9:AJ9)/8*1.5</f>
        <v>0</v>
      </c>
      <c r="AM8" s="380">
        <f t="shared" ref="AM8" si="5">SUMIF($F$6:$AJ$6,"C.Nhật",$F8:$AJ9)/8*2</f>
        <v>8</v>
      </c>
      <c r="AN8" s="382">
        <f t="shared" ref="AN8" si="6">SUM(AK8:AM9)</f>
        <v>31</v>
      </c>
      <c r="AO8" s="384">
        <v>0</v>
      </c>
      <c r="AP8" s="382"/>
      <c r="AQ8" s="382"/>
      <c r="AR8" s="382"/>
      <c r="AS8" s="396"/>
      <c r="AT8" s="314"/>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379"/>
      <c r="AL9" s="379"/>
      <c r="AM9" s="381"/>
      <c r="AN9" s="383"/>
      <c r="AO9" s="385"/>
      <c r="AP9" s="383"/>
      <c r="AQ9" s="383"/>
      <c r="AR9" s="383"/>
      <c r="AS9" s="397"/>
      <c r="AT9" s="314"/>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f>A8+1</f>
        <v>2</v>
      </c>
      <c r="B10" s="386" t="s">
        <v>68</v>
      </c>
      <c r="C10" s="374" t="str">
        <f>VLOOKUP(B10,DS,2,0)</f>
        <v>Nguyễn Thị Xuân Thảo</v>
      </c>
      <c r="D10" s="376" t="str">
        <f>VLOOKUP(B10,DS,3,0)</f>
        <v>KCS</v>
      </c>
      <c r="E10" s="79" t="s">
        <v>33</v>
      </c>
      <c r="F10" s="80">
        <v>8</v>
      </c>
      <c r="G10" s="80">
        <v>8</v>
      </c>
      <c r="H10" s="80">
        <v>8</v>
      </c>
      <c r="I10" s="80">
        <v>8</v>
      </c>
      <c r="J10" s="80"/>
      <c r="K10" s="80">
        <v>8</v>
      </c>
      <c r="L10" s="80">
        <v>8</v>
      </c>
      <c r="M10" s="80">
        <v>8</v>
      </c>
      <c r="N10" s="80">
        <v>8</v>
      </c>
      <c r="O10" s="80">
        <v>8</v>
      </c>
      <c r="P10" s="80">
        <v>8</v>
      </c>
      <c r="Q10" s="80"/>
      <c r="R10" s="80">
        <v>8</v>
      </c>
      <c r="S10" s="80">
        <v>8</v>
      </c>
      <c r="T10" s="80">
        <v>8</v>
      </c>
      <c r="U10" s="80">
        <v>8</v>
      </c>
      <c r="V10" s="80">
        <v>8</v>
      </c>
      <c r="W10" s="80">
        <v>8</v>
      </c>
      <c r="X10" s="80"/>
      <c r="Y10" s="80">
        <v>8</v>
      </c>
      <c r="Z10" s="80">
        <v>8</v>
      </c>
      <c r="AA10" s="80">
        <v>8</v>
      </c>
      <c r="AB10" s="80">
        <v>8</v>
      </c>
      <c r="AC10" s="80">
        <v>8</v>
      </c>
      <c r="AD10" s="80">
        <v>8</v>
      </c>
      <c r="AE10" s="80"/>
      <c r="AF10" s="80">
        <v>8</v>
      </c>
      <c r="AG10" s="80">
        <v>8</v>
      </c>
      <c r="AH10" s="80">
        <v>8</v>
      </c>
      <c r="AI10" s="80">
        <v>8</v>
      </c>
      <c r="AJ10" s="80">
        <v>8</v>
      </c>
      <c r="AK10" s="378">
        <f t="shared" ref="AK10" si="7">((SUM(F10:AJ10))/8)-(SUMIF($F$6:$AJ$6,"C.Nhật",F10:AJ10)/8)</f>
        <v>23</v>
      </c>
      <c r="AL10" s="378">
        <f t="shared" ref="AL10" si="8">SUM(F11:AJ11)/8*1.5</f>
        <v>0</v>
      </c>
      <c r="AM10" s="380">
        <f t="shared" ref="AM10" si="9">SUMIF($F$6:$AJ$6,"C.Nhật",$F10:$AJ11)/8*2</f>
        <v>8</v>
      </c>
      <c r="AN10" s="382">
        <f t="shared" ref="AN10" si="10">SUM(AK10:AM11)</f>
        <v>31</v>
      </c>
      <c r="AO10" s="384">
        <v>0</v>
      </c>
      <c r="AP10" s="382"/>
      <c r="AQ10" s="382"/>
      <c r="AR10" s="382"/>
      <c r="AS10" s="396"/>
      <c r="AT10" s="314"/>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379"/>
      <c r="AL11" s="379"/>
      <c r="AM11" s="381"/>
      <c r="AN11" s="383"/>
      <c r="AO11" s="385"/>
      <c r="AP11" s="383"/>
      <c r="AQ11" s="383"/>
      <c r="AR11" s="383"/>
      <c r="AS11" s="397"/>
      <c r="AT11" s="314"/>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f t="shared" ref="A12" si="11">A10+1</f>
        <v>3</v>
      </c>
      <c r="B12" s="386" t="s">
        <v>69</v>
      </c>
      <c r="C12" s="374" t="str">
        <f>VLOOKUP(B12,DS,2,0)</f>
        <v>Võ Thị Út</v>
      </c>
      <c r="D12" s="376" t="str">
        <f>VLOOKUP(B12,DS,3,0)</f>
        <v>KCS</v>
      </c>
      <c r="E12" s="79" t="s">
        <v>33</v>
      </c>
      <c r="F12" s="80">
        <v>8</v>
      </c>
      <c r="G12" s="80">
        <v>8</v>
      </c>
      <c r="H12" s="80">
        <v>8</v>
      </c>
      <c r="I12" s="80">
        <v>8</v>
      </c>
      <c r="J12" s="80"/>
      <c r="K12" s="80">
        <v>8</v>
      </c>
      <c r="L12" s="80">
        <v>8</v>
      </c>
      <c r="M12" s="80">
        <v>8</v>
      </c>
      <c r="N12" s="80">
        <v>8</v>
      </c>
      <c r="O12" s="80">
        <v>8</v>
      </c>
      <c r="P12" s="80">
        <v>8</v>
      </c>
      <c r="Q12" s="80"/>
      <c r="R12" s="80"/>
      <c r="S12" s="80">
        <v>8</v>
      </c>
      <c r="T12" s="80">
        <v>8</v>
      </c>
      <c r="U12" s="80">
        <v>8</v>
      </c>
      <c r="V12" s="80">
        <v>8</v>
      </c>
      <c r="W12" s="80">
        <v>8</v>
      </c>
      <c r="X12" s="80"/>
      <c r="Y12" s="80">
        <v>8</v>
      </c>
      <c r="Z12" s="80">
        <v>8</v>
      </c>
      <c r="AA12" s="80">
        <v>8</v>
      </c>
      <c r="AB12" s="80">
        <v>8</v>
      </c>
      <c r="AC12" s="80">
        <v>8</v>
      </c>
      <c r="AD12" s="80">
        <v>8</v>
      </c>
      <c r="AE12" s="80"/>
      <c r="AF12" s="80">
        <v>8</v>
      </c>
      <c r="AG12" s="80">
        <v>8</v>
      </c>
      <c r="AH12" s="80">
        <v>8</v>
      </c>
      <c r="AI12" s="80">
        <v>8</v>
      </c>
      <c r="AJ12" s="80">
        <v>8</v>
      </c>
      <c r="AK12" s="378">
        <f t="shared" ref="AK12" si="12">((SUM(F12:AJ12))/8)-(SUMIF($F$6:$AJ$6,"C.Nhật",F12:AJ12)/8)</f>
        <v>22</v>
      </c>
      <c r="AL12" s="378">
        <f t="shared" ref="AL12" si="13">SUM(F13:AJ13)/8*1.5</f>
        <v>0</v>
      </c>
      <c r="AM12" s="380">
        <f t="shared" ref="AM12" si="14">SUMIF($F$6:$AJ$6,"C.Nhật",$F12:$AJ13)/8*2</f>
        <v>8</v>
      </c>
      <c r="AN12" s="382">
        <f t="shared" ref="AN12" si="15">SUM(AK12:AM13)</f>
        <v>30</v>
      </c>
      <c r="AO12" s="384">
        <v>0</v>
      </c>
      <c r="AP12" s="382"/>
      <c r="AQ12" s="382"/>
      <c r="AR12" s="382"/>
      <c r="AS12" s="396"/>
      <c r="AT12" s="314"/>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379"/>
      <c r="AL13" s="379"/>
      <c r="AM13" s="381"/>
      <c r="AN13" s="383"/>
      <c r="AO13" s="385"/>
      <c r="AP13" s="383"/>
      <c r="AQ13" s="383"/>
      <c r="AR13" s="383"/>
      <c r="AS13" s="397"/>
      <c r="AT13" s="314"/>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f t="shared" ref="A14" si="16">A12+1</f>
        <v>4</v>
      </c>
      <c r="B14" s="386" t="s">
        <v>70</v>
      </c>
      <c r="C14" s="374" t="str">
        <f>VLOOKUP(B14,DS,2,0)</f>
        <v>Nguyễn Thị Thiết</v>
      </c>
      <c r="D14" s="376" t="str">
        <f>VLOOKUP(B14,DS,3,0)</f>
        <v>KCS</v>
      </c>
      <c r="E14" s="79" t="s">
        <v>33</v>
      </c>
      <c r="F14" s="80">
        <v>8</v>
      </c>
      <c r="G14" s="80">
        <v>8</v>
      </c>
      <c r="H14" s="80">
        <v>8</v>
      </c>
      <c r="I14" s="80">
        <v>8</v>
      </c>
      <c r="J14" s="80"/>
      <c r="K14" s="80">
        <v>8</v>
      </c>
      <c r="L14" s="80">
        <v>8</v>
      </c>
      <c r="M14" s="80">
        <v>8</v>
      </c>
      <c r="N14" s="80">
        <v>8</v>
      </c>
      <c r="O14" s="80">
        <v>8</v>
      </c>
      <c r="P14" s="80">
        <v>8</v>
      </c>
      <c r="Q14" s="80"/>
      <c r="R14" s="80">
        <v>8</v>
      </c>
      <c r="S14" s="80">
        <v>8</v>
      </c>
      <c r="T14" s="80">
        <v>8</v>
      </c>
      <c r="U14" s="80">
        <v>8</v>
      </c>
      <c r="V14" s="80">
        <v>8</v>
      </c>
      <c r="W14" s="80">
        <v>8</v>
      </c>
      <c r="X14" s="80"/>
      <c r="Y14" s="80">
        <v>8</v>
      </c>
      <c r="Z14" s="80">
        <v>8</v>
      </c>
      <c r="AA14" s="80">
        <v>8</v>
      </c>
      <c r="AB14" s="80">
        <v>8</v>
      </c>
      <c r="AC14" s="80">
        <v>8</v>
      </c>
      <c r="AD14" s="80">
        <v>8</v>
      </c>
      <c r="AE14" s="80"/>
      <c r="AF14" s="80">
        <v>8</v>
      </c>
      <c r="AG14" s="80">
        <v>8</v>
      </c>
      <c r="AH14" s="80">
        <v>8</v>
      </c>
      <c r="AI14" s="80">
        <v>8</v>
      </c>
      <c r="AJ14" s="80">
        <v>8</v>
      </c>
      <c r="AK14" s="378">
        <f t="shared" ref="AK14" si="17">((SUM(F14:AJ14))/8)-(SUMIF($F$6:$AJ$6,"C.Nhật",F14:AJ14)/8)</f>
        <v>23</v>
      </c>
      <c r="AL14" s="378">
        <f t="shared" ref="AL14" si="18">SUM(F15:AJ15)/8*1.5</f>
        <v>0</v>
      </c>
      <c r="AM14" s="380">
        <f t="shared" ref="AM14" si="19">SUMIF($F$6:$AJ$6,"C.Nhật",$F14:$AJ15)/8*2</f>
        <v>8</v>
      </c>
      <c r="AN14" s="382">
        <f t="shared" ref="AN14" si="20">SUM(AK14:AM15)</f>
        <v>31</v>
      </c>
      <c r="AO14" s="384">
        <v>0</v>
      </c>
      <c r="AP14" s="382"/>
      <c r="AQ14" s="382"/>
      <c r="AR14" s="382"/>
      <c r="AS14" s="396"/>
      <c r="AT14" s="314"/>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379"/>
      <c r="AL15" s="379"/>
      <c r="AM15" s="381"/>
      <c r="AN15" s="383"/>
      <c r="AO15" s="385"/>
      <c r="AP15" s="383"/>
      <c r="AQ15" s="383"/>
      <c r="AR15" s="383"/>
      <c r="AS15" s="397"/>
      <c r="AT15" s="314"/>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78" customFormat="1" ht="18" customHeight="1">
      <c r="A16" s="386">
        <f t="shared" ref="A16" si="21">A14+1</f>
        <v>5</v>
      </c>
      <c r="B16" s="386" t="s">
        <v>71</v>
      </c>
      <c r="C16" s="374" t="str">
        <f>VLOOKUP(B16,DS,2,0)</f>
        <v>Nguyễn Trường Giang</v>
      </c>
      <c r="D16" s="376" t="str">
        <f>VLOOKUP(B16,DS,3,0)</f>
        <v>Cơ Điện</v>
      </c>
      <c r="E16" s="79" t="s">
        <v>33</v>
      </c>
      <c r="F16" s="80">
        <v>8</v>
      </c>
      <c r="G16" s="80">
        <v>8</v>
      </c>
      <c r="H16" s="80">
        <v>8</v>
      </c>
      <c r="I16" s="80">
        <v>8</v>
      </c>
      <c r="J16" s="80"/>
      <c r="K16" s="80">
        <v>8</v>
      </c>
      <c r="L16" s="80">
        <v>8</v>
      </c>
      <c r="M16" s="80">
        <v>8</v>
      </c>
      <c r="N16" s="80">
        <v>8</v>
      </c>
      <c r="O16" s="80">
        <v>8</v>
      </c>
      <c r="P16" s="80">
        <v>8</v>
      </c>
      <c r="Q16" s="80"/>
      <c r="R16" s="80">
        <v>8</v>
      </c>
      <c r="S16" s="80">
        <v>8</v>
      </c>
      <c r="T16" s="80">
        <v>8</v>
      </c>
      <c r="U16" s="80">
        <v>8</v>
      </c>
      <c r="V16" s="80">
        <v>8</v>
      </c>
      <c r="W16" s="80">
        <v>8</v>
      </c>
      <c r="X16" s="80"/>
      <c r="Y16" s="80">
        <v>8</v>
      </c>
      <c r="Z16" s="80">
        <v>8</v>
      </c>
      <c r="AA16" s="80">
        <v>8</v>
      </c>
      <c r="AB16" s="80">
        <v>8</v>
      </c>
      <c r="AC16" s="80">
        <v>8</v>
      </c>
      <c r="AD16" s="80">
        <v>8</v>
      </c>
      <c r="AE16" s="80"/>
      <c r="AF16" s="80"/>
      <c r="AG16" s="80">
        <v>8</v>
      </c>
      <c r="AH16" s="80">
        <v>8</v>
      </c>
      <c r="AI16" s="80">
        <v>8</v>
      </c>
      <c r="AJ16" s="80">
        <v>8</v>
      </c>
      <c r="AK16" s="378">
        <f t="shared" ref="AK16" si="22">((SUM(F16:AJ16))/8)-(SUMIF($F$6:$AJ$6,"C.Nhật",F16:AJ16)/8)</f>
        <v>22</v>
      </c>
      <c r="AL16" s="378">
        <f t="shared" ref="AL16" si="23">SUM(F17:AJ17)/8*1.5</f>
        <v>0</v>
      </c>
      <c r="AM16" s="380">
        <f t="shared" ref="AM16" si="24">SUMIF($F$6:$AJ$6,"C.Nhật",$F16:$AJ17)/8*2</f>
        <v>8</v>
      </c>
      <c r="AN16" s="382">
        <f t="shared" ref="AN16" si="25">SUM(AK16:AM17)</f>
        <v>30</v>
      </c>
      <c r="AO16" s="384">
        <v>0</v>
      </c>
      <c r="AP16" s="382"/>
      <c r="AQ16" s="382"/>
      <c r="AR16" s="382"/>
      <c r="AS16" s="396"/>
      <c r="AT16" s="314"/>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s="78" customFormat="1" ht="18" customHeight="1">
      <c r="A17" s="387"/>
      <c r="B17" s="387"/>
      <c r="C17" s="375"/>
      <c r="D17" s="377"/>
      <c r="E17" s="81" t="s">
        <v>32</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379"/>
      <c r="AL17" s="379"/>
      <c r="AM17" s="381"/>
      <c r="AN17" s="383"/>
      <c r="AO17" s="385"/>
      <c r="AP17" s="383"/>
      <c r="AQ17" s="383"/>
      <c r="AR17" s="383"/>
      <c r="AS17" s="397"/>
      <c r="AT17" s="314"/>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row>
    <row r="18" spans="1:91"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88"/>
      <c r="AI18" s="88"/>
      <c r="AJ18" s="88"/>
      <c r="AK18" s="4"/>
      <c r="AL18" s="4"/>
      <c r="AM18" s="117"/>
      <c r="AN18" s="87"/>
      <c r="AO18" s="87"/>
      <c r="AP18" s="87"/>
      <c r="AQ18" s="87"/>
      <c r="AR18" s="87"/>
      <c r="AS18" s="4"/>
      <c r="AT18" s="123"/>
    </row>
    <row r="19" spans="1:91"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88"/>
      <c r="AI19" s="88"/>
      <c r="AJ19" s="88"/>
      <c r="AK19" s="4"/>
      <c r="AL19" s="4"/>
      <c r="AM19" s="117"/>
      <c r="AN19" s="87"/>
      <c r="AO19" s="87"/>
      <c r="AP19" s="87"/>
      <c r="AQ19" s="87"/>
      <c r="AR19" s="87"/>
      <c r="AS19" s="4"/>
      <c r="AT19" s="123"/>
    </row>
    <row r="20" spans="1:91"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123"/>
    </row>
    <row r="21" spans="1:91"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91"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88"/>
      <c r="AI22" s="88"/>
      <c r="AJ22" s="88"/>
      <c r="AK22" s="4"/>
      <c r="AL22" s="4"/>
      <c r="AM22" s="117"/>
      <c r="AN22" s="89"/>
      <c r="AO22" s="89"/>
      <c r="AP22" s="89"/>
      <c r="AQ22" s="89"/>
      <c r="AR22" s="89"/>
      <c r="AS22" s="4"/>
      <c r="AT22" s="4"/>
    </row>
    <row r="23" spans="1:91"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88"/>
      <c r="AI23" s="88"/>
      <c r="AJ23" s="88"/>
      <c r="AK23" s="4"/>
      <c r="AL23" s="4"/>
      <c r="AM23" s="117"/>
      <c r="AN23" s="89"/>
      <c r="AO23" s="89"/>
      <c r="AP23" s="89"/>
      <c r="AQ23" s="89"/>
      <c r="AR23" s="89"/>
      <c r="AS23" s="4"/>
      <c r="AT23" s="4"/>
    </row>
    <row r="24" spans="1:91"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142"/>
      <c r="AI24" s="142"/>
      <c r="AJ24" s="142"/>
      <c r="AK24" s="90"/>
      <c r="AM24" s="118"/>
      <c r="AN24" s="13"/>
      <c r="AO24" s="13"/>
      <c r="AP24" s="13"/>
      <c r="AQ24" s="13"/>
      <c r="AR24" s="13"/>
      <c r="AS24" s="19"/>
      <c r="AT24" s="4"/>
    </row>
    <row r="25" spans="1:91" s="86" customFormat="1" ht="12.75">
      <c r="A25" s="2"/>
      <c r="B25" s="2" t="s">
        <v>0</v>
      </c>
      <c r="C25" s="2"/>
      <c r="D25" s="311"/>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4"/>
      <c r="AI25" s="144"/>
      <c r="AJ25" s="144"/>
      <c r="AK25" s="2"/>
      <c r="AL25" s="2"/>
      <c r="AM25" s="119"/>
      <c r="AN25" s="2"/>
      <c r="AO25" s="2"/>
      <c r="AP25" s="2"/>
      <c r="AQ25" s="2"/>
      <c r="AR25" s="2"/>
      <c r="AS25" s="2"/>
      <c r="AT25" s="4"/>
    </row>
    <row r="26" spans="1:91" s="86" customFormat="1" ht="12.75">
      <c r="A26" s="2"/>
      <c r="B26" s="2"/>
      <c r="C26" s="2" t="s">
        <v>48</v>
      </c>
      <c r="D26" s="311"/>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4"/>
      <c r="AI26" s="144"/>
      <c r="AJ26" s="144"/>
      <c r="AK26" s="2"/>
      <c r="AL26" s="2"/>
      <c r="AM26" s="119"/>
      <c r="AN26" s="2"/>
      <c r="AO26" s="2"/>
      <c r="AP26" s="2"/>
      <c r="AQ26" s="2"/>
      <c r="AR26" s="2"/>
      <c r="AS26" s="2"/>
      <c r="AT26" s="19"/>
    </row>
    <row r="27" spans="1:91" ht="15" customHeight="1">
      <c r="C27" s="2" t="s">
        <v>49</v>
      </c>
    </row>
    <row r="28" spans="1:91" ht="15" customHeight="1">
      <c r="C28" s="2" t="s">
        <v>50</v>
      </c>
    </row>
    <row r="29" spans="1:91" ht="15" customHeight="1">
      <c r="C29" s="2" t="s">
        <v>51</v>
      </c>
    </row>
    <row r="30" spans="1:91" ht="15" customHeight="1">
      <c r="C30" s="2" t="s">
        <v>52</v>
      </c>
    </row>
    <row r="31" spans="1:91" ht="15" customHeight="1">
      <c r="C31" s="2" t="s">
        <v>53</v>
      </c>
    </row>
    <row r="32" spans="1:91" ht="15" customHeight="1">
      <c r="C32" s="2" t="s">
        <v>54</v>
      </c>
    </row>
    <row r="33" spans="1:46" ht="15" customHeight="1">
      <c r="C33" s="2" t="s">
        <v>55</v>
      </c>
    </row>
    <row r="34" spans="1:46" ht="15" customHeight="1">
      <c r="C34" s="2" t="s">
        <v>56</v>
      </c>
    </row>
    <row r="45" spans="1:46"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10 NĂM 2015</v>
      </c>
      <c r="T45" s="167"/>
      <c r="U45" s="167"/>
      <c r="V45" s="167"/>
      <c r="W45" s="167"/>
      <c r="X45" s="167"/>
      <c r="Y45" s="167"/>
      <c r="Z45" s="167"/>
      <c r="AA45" s="167"/>
      <c r="AB45" s="167"/>
      <c r="AC45" s="167"/>
      <c r="AD45" s="167"/>
      <c r="AE45" s="167"/>
      <c r="AF45" s="167"/>
      <c r="AG45" s="167"/>
      <c r="AH45" s="167"/>
      <c r="AI45" s="167"/>
      <c r="AJ45" s="167"/>
      <c r="AK45" s="169"/>
      <c r="AL45" s="169"/>
      <c r="AM45" s="390" t="s">
        <v>125</v>
      </c>
      <c r="AN45" s="391"/>
      <c r="AO45" s="391"/>
      <c r="AP45" s="391"/>
      <c r="AQ45" s="391"/>
      <c r="AR45" s="391"/>
      <c r="AS45" s="392"/>
      <c r="AT45" s="170"/>
    </row>
    <row r="46" spans="1:46"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9"/>
      <c r="AL46" s="169"/>
      <c r="AM46" s="172"/>
      <c r="AN46" s="173"/>
      <c r="AO46" s="173"/>
      <c r="AP46" s="173"/>
      <c r="AQ46" s="173"/>
      <c r="AR46" s="173"/>
      <c r="AS46" s="174"/>
      <c r="AT46" s="174"/>
    </row>
    <row r="47" spans="1:46"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9"/>
      <c r="AL47" s="169"/>
      <c r="AM47" s="172"/>
      <c r="AN47" s="170"/>
      <c r="AO47" s="170"/>
      <c r="AP47" s="170"/>
      <c r="AQ47" s="170"/>
      <c r="AR47" s="170"/>
      <c r="AS47" s="177"/>
      <c r="AT47" s="177"/>
    </row>
    <row r="48" spans="1:46" s="171" customFormat="1" ht="14.25" customHeight="1">
      <c r="A48" s="178"/>
      <c r="B48" s="178"/>
      <c r="C48" s="179"/>
      <c r="D48" s="180"/>
      <c r="E48" s="181">
        <f>$E$4</f>
        <v>42278</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3"/>
      <c r="AI48" s="183"/>
      <c r="AJ48" s="183"/>
      <c r="AK48" s="178"/>
      <c r="AL48" s="178"/>
      <c r="AM48" s="184"/>
      <c r="AN48" s="178"/>
      <c r="AO48" s="178"/>
      <c r="AP48" s="178"/>
      <c r="AQ48" s="178"/>
      <c r="AR48" s="178"/>
      <c r="AS48" s="178"/>
      <c r="AT48" s="185"/>
    </row>
    <row r="49" spans="1:91" s="187" customFormat="1" ht="18.75" customHeight="1">
      <c r="A49" s="393" t="s">
        <v>29</v>
      </c>
      <c r="B49" s="393" t="s">
        <v>3</v>
      </c>
      <c r="C49" s="393" t="s">
        <v>1</v>
      </c>
      <c r="D49" s="414" t="s">
        <v>30</v>
      </c>
      <c r="E49" s="393" t="s">
        <v>31</v>
      </c>
      <c r="F49" s="186">
        <f>+E48</f>
        <v>42278</v>
      </c>
      <c r="G49" s="186">
        <f t="shared" ref="G49:AJ49" si="26">F49+1</f>
        <v>42279</v>
      </c>
      <c r="H49" s="186">
        <f t="shared" si="26"/>
        <v>42280</v>
      </c>
      <c r="I49" s="186">
        <f t="shared" si="26"/>
        <v>42281</v>
      </c>
      <c r="J49" s="186">
        <f t="shared" si="26"/>
        <v>42282</v>
      </c>
      <c r="K49" s="186">
        <f t="shared" si="26"/>
        <v>42283</v>
      </c>
      <c r="L49" s="186">
        <f t="shared" si="26"/>
        <v>42284</v>
      </c>
      <c r="M49" s="186">
        <f t="shared" si="26"/>
        <v>42285</v>
      </c>
      <c r="N49" s="186">
        <f t="shared" si="26"/>
        <v>42286</v>
      </c>
      <c r="O49" s="186">
        <f t="shared" si="26"/>
        <v>42287</v>
      </c>
      <c r="P49" s="186">
        <f t="shared" si="26"/>
        <v>42288</v>
      </c>
      <c r="Q49" s="186">
        <f t="shared" si="26"/>
        <v>42289</v>
      </c>
      <c r="R49" s="186">
        <f t="shared" si="26"/>
        <v>42290</v>
      </c>
      <c r="S49" s="186">
        <f t="shared" si="26"/>
        <v>42291</v>
      </c>
      <c r="T49" s="186">
        <f t="shared" si="26"/>
        <v>42292</v>
      </c>
      <c r="U49" s="186">
        <f t="shared" si="26"/>
        <v>42293</v>
      </c>
      <c r="V49" s="186">
        <f t="shared" si="26"/>
        <v>42294</v>
      </c>
      <c r="W49" s="186">
        <f t="shared" si="26"/>
        <v>42295</v>
      </c>
      <c r="X49" s="186">
        <f t="shared" si="26"/>
        <v>42296</v>
      </c>
      <c r="Y49" s="186">
        <f t="shared" si="26"/>
        <v>42297</v>
      </c>
      <c r="Z49" s="186">
        <f t="shared" si="26"/>
        <v>42298</v>
      </c>
      <c r="AA49" s="186">
        <f t="shared" si="26"/>
        <v>42299</v>
      </c>
      <c r="AB49" s="186">
        <f t="shared" si="26"/>
        <v>42300</v>
      </c>
      <c r="AC49" s="186">
        <f t="shared" si="26"/>
        <v>42301</v>
      </c>
      <c r="AD49" s="186">
        <f t="shared" si="26"/>
        <v>42302</v>
      </c>
      <c r="AE49" s="186">
        <f t="shared" si="26"/>
        <v>42303</v>
      </c>
      <c r="AF49" s="186">
        <f t="shared" si="26"/>
        <v>42304</v>
      </c>
      <c r="AG49" s="186">
        <f t="shared" si="26"/>
        <v>42305</v>
      </c>
      <c r="AH49" s="186">
        <f>AG49+1</f>
        <v>42306</v>
      </c>
      <c r="AI49" s="186">
        <f t="shared" si="26"/>
        <v>42307</v>
      </c>
      <c r="AJ49" s="186">
        <f t="shared" si="26"/>
        <v>42308</v>
      </c>
      <c r="AK49" s="416" t="s">
        <v>15</v>
      </c>
      <c r="AL49" s="417"/>
      <c r="AM49" s="418"/>
      <c r="AN49" s="419" t="s">
        <v>47</v>
      </c>
      <c r="AO49" s="419" t="s">
        <v>43</v>
      </c>
      <c r="AP49" s="419" t="s">
        <v>44</v>
      </c>
      <c r="AQ49" s="419" t="s">
        <v>45</v>
      </c>
      <c r="AR49" s="419" t="s">
        <v>46</v>
      </c>
      <c r="AS49" s="414" t="s">
        <v>0</v>
      </c>
      <c r="AT49" s="42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57.75" customHeight="1">
      <c r="A50" s="394"/>
      <c r="B50" s="394"/>
      <c r="C50" s="394"/>
      <c r="D50" s="394"/>
      <c r="E50" s="415"/>
      <c r="F50" s="188" t="str">
        <f>CHOOSE(WEEKDAY(F49),"C.Nhật","T.Hai","T.Ba","T.Tư","T.Năm","T.Sáu","T.Bảy")</f>
        <v>T.Năm</v>
      </c>
      <c r="G50" s="188" t="str">
        <f t="shared" ref="G50:AI50" si="27">CHOOSE(WEEKDAY(G49),"C.Nhật","T.Hai","T.Ba","T.Tư","T.Năm","T.Sáu","T.Bảy")</f>
        <v>T.Sáu</v>
      </c>
      <c r="H50" s="188" t="str">
        <f t="shared" si="27"/>
        <v>T.Bảy</v>
      </c>
      <c r="I50" s="188" t="str">
        <f t="shared" si="27"/>
        <v>C.Nhật</v>
      </c>
      <c r="J50" s="188" t="str">
        <f t="shared" si="27"/>
        <v>T.Hai</v>
      </c>
      <c r="K50" s="188" t="str">
        <f t="shared" si="27"/>
        <v>T.Ba</v>
      </c>
      <c r="L50" s="188" t="str">
        <f t="shared" si="27"/>
        <v>T.Tư</v>
      </c>
      <c r="M50" s="188" t="str">
        <f t="shared" si="27"/>
        <v>T.Năm</v>
      </c>
      <c r="N50" s="188" t="str">
        <f t="shared" si="27"/>
        <v>T.Sáu</v>
      </c>
      <c r="O50" s="188" t="str">
        <f t="shared" si="27"/>
        <v>T.Bảy</v>
      </c>
      <c r="P50" s="188" t="str">
        <f t="shared" si="27"/>
        <v>C.Nhật</v>
      </c>
      <c r="Q50" s="188" t="str">
        <f t="shared" si="27"/>
        <v>T.Hai</v>
      </c>
      <c r="R50" s="188" t="str">
        <f t="shared" si="27"/>
        <v>T.Ba</v>
      </c>
      <c r="S50" s="188" t="str">
        <f t="shared" si="27"/>
        <v>T.Tư</v>
      </c>
      <c r="T50" s="188" t="str">
        <f t="shared" si="27"/>
        <v>T.Năm</v>
      </c>
      <c r="U50" s="188" t="str">
        <f t="shared" si="27"/>
        <v>T.Sáu</v>
      </c>
      <c r="V50" s="188" t="str">
        <f t="shared" si="27"/>
        <v>T.Bảy</v>
      </c>
      <c r="W50" s="188" t="str">
        <f t="shared" si="27"/>
        <v>C.Nhật</v>
      </c>
      <c r="X50" s="188" t="str">
        <f t="shared" si="27"/>
        <v>T.Hai</v>
      </c>
      <c r="Y50" s="188" t="str">
        <f t="shared" si="27"/>
        <v>T.Ba</v>
      </c>
      <c r="Z50" s="188" t="str">
        <f t="shared" si="27"/>
        <v>T.Tư</v>
      </c>
      <c r="AA50" s="188" t="str">
        <f t="shared" si="27"/>
        <v>T.Năm</v>
      </c>
      <c r="AB50" s="188" t="str">
        <f t="shared" si="27"/>
        <v>T.Sáu</v>
      </c>
      <c r="AC50" s="188" t="str">
        <f t="shared" si="27"/>
        <v>T.Bảy</v>
      </c>
      <c r="AD50" s="188" t="str">
        <f t="shared" si="27"/>
        <v>C.Nhật</v>
      </c>
      <c r="AE50" s="188" t="str">
        <f t="shared" si="27"/>
        <v>T.Hai</v>
      </c>
      <c r="AF50" s="188" t="str">
        <f t="shared" si="27"/>
        <v>T.Ba</v>
      </c>
      <c r="AG50" s="188" t="str">
        <f t="shared" si="27"/>
        <v>T.Tư</v>
      </c>
      <c r="AH50" s="188" t="str">
        <f t="shared" si="27"/>
        <v>T.Năm</v>
      </c>
      <c r="AI50" s="188" t="str">
        <f t="shared" si="27"/>
        <v>T.Sáu</v>
      </c>
      <c r="AJ50" s="188" t="str">
        <f t="shared" ref="AJ50" si="28">CHOOSE(WEEKDAY(AJ49),"C.Nhật","T.Hai","T.Ba","T.Tư","T.Năm","T.Sáu","T.Bảy")</f>
        <v>T.Bảy</v>
      </c>
      <c r="AK50" s="189" t="s">
        <v>16</v>
      </c>
      <c r="AL50" s="189" t="s">
        <v>32</v>
      </c>
      <c r="AM50" s="190" t="s">
        <v>17</v>
      </c>
      <c r="AN50" s="420"/>
      <c r="AO50" s="420"/>
      <c r="AP50" s="420"/>
      <c r="AQ50" s="420"/>
      <c r="AR50" s="420"/>
      <c r="AS50" s="394"/>
      <c r="AT50" s="42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34</v>
      </c>
      <c r="AI51" s="191">
        <v>35</v>
      </c>
      <c r="AJ51" s="191">
        <v>36</v>
      </c>
      <c r="AK51" s="191">
        <v>37</v>
      </c>
      <c r="AL51" s="191">
        <v>38</v>
      </c>
      <c r="AM51" s="191">
        <v>39</v>
      </c>
      <c r="AN51" s="191">
        <v>40</v>
      </c>
      <c r="AO51" s="191">
        <v>41</v>
      </c>
      <c r="AP51" s="191">
        <v>42</v>
      </c>
      <c r="AQ51" s="191">
        <v>43</v>
      </c>
      <c r="AR51" s="191">
        <v>44</v>
      </c>
      <c r="AS51" s="191">
        <v>45</v>
      </c>
      <c r="AT51" s="315"/>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v>1</v>
      </c>
      <c r="B52" s="388" t="s">
        <v>78</v>
      </c>
      <c r="C52" s="374" t="str">
        <f>VLOOKUP(B52,DS,2,0)</f>
        <v>Nguyễn Thiện Duy</v>
      </c>
      <c r="D52" s="376" t="str">
        <f>VLOOKUP(B52,DS,3,0)</f>
        <v>Giám đốc</v>
      </c>
      <c r="E52" s="79" t="s">
        <v>33</v>
      </c>
      <c r="F52" s="80">
        <v>8</v>
      </c>
      <c r="G52" s="80">
        <v>8</v>
      </c>
      <c r="H52" s="80">
        <v>8</v>
      </c>
      <c r="I52" s="80">
        <v>8</v>
      </c>
      <c r="J52" s="80"/>
      <c r="K52" s="80"/>
      <c r="L52" s="80">
        <v>8</v>
      </c>
      <c r="M52" s="80">
        <v>8</v>
      </c>
      <c r="N52" s="80">
        <v>8</v>
      </c>
      <c r="O52" s="80">
        <v>8</v>
      </c>
      <c r="P52" s="80">
        <v>8</v>
      </c>
      <c r="Q52" s="80"/>
      <c r="R52" s="80">
        <v>8</v>
      </c>
      <c r="S52" s="80">
        <v>8</v>
      </c>
      <c r="T52" s="80">
        <v>8</v>
      </c>
      <c r="U52" s="80">
        <v>8</v>
      </c>
      <c r="V52" s="80">
        <v>8</v>
      </c>
      <c r="W52" s="80">
        <v>8</v>
      </c>
      <c r="X52" s="80"/>
      <c r="Y52" s="80">
        <v>8</v>
      </c>
      <c r="Z52" s="80">
        <v>8</v>
      </c>
      <c r="AA52" s="80">
        <v>8</v>
      </c>
      <c r="AB52" s="80">
        <v>8</v>
      </c>
      <c r="AC52" s="80">
        <v>8</v>
      </c>
      <c r="AD52" s="80">
        <v>8</v>
      </c>
      <c r="AE52" s="80"/>
      <c r="AF52" s="80">
        <v>8</v>
      </c>
      <c r="AG52" s="80">
        <v>8</v>
      </c>
      <c r="AH52" s="80">
        <v>8</v>
      </c>
      <c r="AI52" s="80">
        <v>8</v>
      </c>
      <c r="AJ52" s="80">
        <v>8</v>
      </c>
      <c r="AK52" s="378">
        <f t="shared" ref="AK52" si="29">((SUM(F52:AJ52))/8)-(SUMIF($F$6:$AJ$6,"C.Nhật",F52:AJ52)/8)</f>
        <v>22</v>
      </c>
      <c r="AL52" s="378">
        <f t="shared" ref="AL52" si="30">SUM(F53:AJ53)/8*1.5</f>
        <v>0</v>
      </c>
      <c r="AM52" s="380">
        <f t="shared" ref="AM52" si="31">SUMIF($F$6:$AJ$6,"C.Nhật",$F52:$AJ53)/8*2</f>
        <v>8</v>
      </c>
      <c r="AN52" s="382">
        <f t="shared" ref="AN52" si="32">SUM(AK52:AM53)</f>
        <v>30</v>
      </c>
      <c r="AO52" s="404">
        <v>0</v>
      </c>
      <c r="AP52" s="398"/>
      <c r="AQ52" s="398"/>
      <c r="AR52" s="398"/>
      <c r="AS52" s="396"/>
      <c r="AT52" s="315"/>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379"/>
      <c r="AL53" s="379"/>
      <c r="AM53" s="381"/>
      <c r="AN53" s="383"/>
      <c r="AO53" s="405"/>
      <c r="AP53" s="399"/>
      <c r="AQ53" s="399"/>
      <c r="AR53" s="399"/>
      <c r="AS53" s="397"/>
      <c r="AT53" s="315"/>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2</v>
      </c>
      <c r="B54" s="388" t="s">
        <v>80</v>
      </c>
      <c r="C54" s="374" t="str">
        <f>VLOOKUP(B54,DS,2,0)</f>
        <v>Nguyễn Văn Sẽ</v>
      </c>
      <c r="D54" s="376" t="str">
        <f>VLOOKUP(B54,DS,3,0)</f>
        <v>Kỹ Thuật</v>
      </c>
      <c r="E54" s="79" t="s">
        <v>33</v>
      </c>
      <c r="F54" s="80">
        <v>8</v>
      </c>
      <c r="G54" s="80">
        <v>8</v>
      </c>
      <c r="H54" s="80">
        <v>8</v>
      </c>
      <c r="I54" s="80">
        <v>8</v>
      </c>
      <c r="J54" s="80"/>
      <c r="K54" s="80">
        <v>8</v>
      </c>
      <c r="L54" s="80">
        <v>8</v>
      </c>
      <c r="M54" s="80">
        <v>8</v>
      </c>
      <c r="N54" s="80">
        <v>8</v>
      </c>
      <c r="O54" s="80">
        <v>8</v>
      </c>
      <c r="P54" s="80">
        <v>8</v>
      </c>
      <c r="Q54" s="80"/>
      <c r="R54" s="80">
        <v>8</v>
      </c>
      <c r="S54" s="80">
        <v>8</v>
      </c>
      <c r="T54" s="80">
        <v>8</v>
      </c>
      <c r="U54" s="80">
        <v>8</v>
      </c>
      <c r="V54" s="80">
        <v>8</v>
      </c>
      <c r="W54" s="80">
        <v>8</v>
      </c>
      <c r="X54" s="80"/>
      <c r="Y54" s="80">
        <v>8</v>
      </c>
      <c r="Z54" s="80">
        <v>8</v>
      </c>
      <c r="AA54" s="80">
        <v>8</v>
      </c>
      <c r="AB54" s="80">
        <v>8</v>
      </c>
      <c r="AC54" s="80">
        <v>8</v>
      </c>
      <c r="AD54" s="80">
        <v>8</v>
      </c>
      <c r="AE54" s="80"/>
      <c r="AF54" s="80">
        <v>8</v>
      </c>
      <c r="AG54" s="80">
        <v>8</v>
      </c>
      <c r="AH54" s="80">
        <v>8</v>
      </c>
      <c r="AI54" s="80">
        <v>8</v>
      </c>
      <c r="AJ54" s="80">
        <v>8</v>
      </c>
      <c r="AK54" s="378">
        <f t="shared" ref="AK54" si="33">((SUM(F54:AJ54))/8)-(SUMIF($F$6:$AJ$6,"C.Nhật",F54:AJ54)/8)</f>
        <v>23</v>
      </c>
      <c r="AL54" s="378">
        <f t="shared" ref="AL54" si="34">SUM(F55:AJ55)/8*1.5</f>
        <v>0</v>
      </c>
      <c r="AM54" s="380">
        <f t="shared" ref="AM54" si="35">SUMIF($F$6:$AJ$6,"C.Nhật",$F54:$AJ55)/8*2</f>
        <v>8</v>
      </c>
      <c r="AN54" s="382">
        <f t="shared" ref="AN54" si="36">SUM(AK54:AM55)</f>
        <v>31</v>
      </c>
      <c r="AO54" s="404">
        <v>0</v>
      </c>
      <c r="AP54" s="398"/>
      <c r="AQ54" s="398"/>
      <c r="AR54" s="398"/>
      <c r="AS54" s="396"/>
      <c r="AT54" s="315"/>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379"/>
      <c r="AL55" s="379"/>
      <c r="AM55" s="381"/>
      <c r="AN55" s="383"/>
      <c r="AO55" s="405"/>
      <c r="AP55" s="399"/>
      <c r="AQ55" s="399"/>
      <c r="AR55" s="399"/>
      <c r="AS55" s="397"/>
      <c r="AT55" s="315"/>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3</v>
      </c>
      <c r="B56" s="388" t="s">
        <v>82</v>
      </c>
      <c r="C56" s="374" t="str">
        <f>VLOOKUP(B56,DS,2,0)</f>
        <v>Võ Uyên Phương</v>
      </c>
      <c r="D56" s="376" t="str">
        <f>VLOOKUP(B56,DS,3,0)</f>
        <v>LĐ- TL</v>
      </c>
      <c r="E56" s="79" t="s">
        <v>33</v>
      </c>
      <c r="F56" s="80">
        <v>8</v>
      </c>
      <c r="G56" s="80">
        <v>8</v>
      </c>
      <c r="H56" s="80">
        <v>8</v>
      </c>
      <c r="I56" s="80">
        <v>8</v>
      </c>
      <c r="J56" s="80"/>
      <c r="K56" s="80">
        <v>8</v>
      </c>
      <c r="L56" s="80">
        <v>8</v>
      </c>
      <c r="M56" s="80">
        <v>8</v>
      </c>
      <c r="N56" s="80">
        <v>8</v>
      </c>
      <c r="O56" s="80">
        <v>8</v>
      </c>
      <c r="P56" s="80">
        <v>8</v>
      </c>
      <c r="Q56" s="80"/>
      <c r="R56" s="80">
        <v>8</v>
      </c>
      <c r="S56" s="80">
        <v>8</v>
      </c>
      <c r="T56" s="80">
        <v>8</v>
      </c>
      <c r="U56" s="80">
        <v>8</v>
      </c>
      <c r="V56" s="80">
        <v>8</v>
      </c>
      <c r="W56" s="80">
        <v>8</v>
      </c>
      <c r="X56" s="80"/>
      <c r="Y56" s="80">
        <v>8</v>
      </c>
      <c r="Z56" s="80">
        <v>8</v>
      </c>
      <c r="AA56" s="80">
        <v>8</v>
      </c>
      <c r="AB56" s="80">
        <v>8</v>
      </c>
      <c r="AC56" s="80">
        <v>8</v>
      </c>
      <c r="AD56" s="80">
        <v>8</v>
      </c>
      <c r="AE56" s="80"/>
      <c r="AF56" s="80">
        <v>8</v>
      </c>
      <c r="AG56" s="80">
        <v>8</v>
      </c>
      <c r="AH56" s="80">
        <v>8</v>
      </c>
      <c r="AI56" s="80">
        <v>8</v>
      </c>
      <c r="AJ56" s="80">
        <v>8</v>
      </c>
      <c r="AK56" s="378">
        <f t="shared" ref="AK56" si="37">((SUM(F56:AJ56))/8)-(SUMIF($F$6:$AJ$6,"C.Nhật",F56:AJ56)/8)</f>
        <v>23</v>
      </c>
      <c r="AL56" s="378">
        <f t="shared" ref="AL56" si="38">SUM(F57:AJ57)/8*1.5</f>
        <v>0</v>
      </c>
      <c r="AM56" s="380">
        <f t="shared" ref="AM56" si="39">SUMIF($F$6:$AJ$6,"C.Nhật",$F56:$AJ57)/8*2</f>
        <v>8</v>
      </c>
      <c r="AN56" s="382">
        <f t="shared" ref="AN56" si="40">SUM(AK56:AM57)</f>
        <v>31</v>
      </c>
      <c r="AO56" s="404">
        <v>0</v>
      </c>
      <c r="AP56" s="398"/>
      <c r="AQ56" s="398"/>
      <c r="AR56" s="398"/>
      <c r="AS56" s="396"/>
      <c r="AT56" s="315"/>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379"/>
      <c r="AL57" s="379"/>
      <c r="AM57" s="381"/>
      <c r="AN57" s="383"/>
      <c r="AO57" s="405"/>
      <c r="AP57" s="399"/>
      <c r="AQ57" s="399"/>
      <c r="AR57" s="399"/>
      <c r="AS57" s="397"/>
      <c r="AT57" s="315"/>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4</v>
      </c>
      <c r="B58" s="388" t="s">
        <v>85</v>
      </c>
      <c r="C58" s="374" t="str">
        <f>VLOOKUP(B58,DS,2,0)</f>
        <v>Lê Nguyễn Huy Cường</v>
      </c>
      <c r="D58" s="376" t="str">
        <f>VLOOKUP(B58,DS,3,0)</f>
        <v>XNK</v>
      </c>
      <c r="E58" s="79" t="s">
        <v>33</v>
      </c>
      <c r="F58" s="80">
        <v>8</v>
      </c>
      <c r="G58" s="80">
        <v>8</v>
      </c>
      <c r="H58" s="80">
        <v>8</v>
      </c>
      <c r="I58" s="80">
        <v>8</v>
      </c>
      <c r="J58" s="80"/>
      <c r="K58" s="80">
        <v>8</v>
      </c>
      <c r="L58" s="80">
        <v>8</v>
      </c>
      <c r="M58" s="80">
        <v>8</v>
      </c>
      <c r="N58" s="80">
        <v>8</v>
      </c>
      <c r="O58" s="80">
        <v>8</v>
      </c>
      <c r="P58" s="80">
        <v>8</v>
      </c>
      <c r="Q58" s="80"/>
      <c r="R58" s="80">
        <v>8</v>
      </c>
      <c r="S58" s="80">
        <v>8</v>
      </c>
      <c r="T58" s="80">
        <v>8</v>
      </c>
      <c r="U58" s="80">
        <v>8</v>
      </c>
      <c r="V58" s="80">
        <v>8</v>
      </c>
      <c r="W58" s="80">
        <v>8</v>
      </c>
      <c r="X58" s="80"/>
      <c r="Y58" s="80">
        <v>8</v>
      </c>
      <c r="Z58" s="80">
        <v>8</v>
      </c>
      <c r="AA58" s="80">
        <v>8</v>
      </c>
      <c r="AB58" s="80">
        <v>8</v>
      </c>
      <c r="AC58" s="80">
        <v>8</v>
      </c>
      <c r="AD58" s="80">
        <v>8</v>
      </c>
      <c r="AE58" s="80"/>
      <c r="AF58" s="80">
        <v>8</v>
      </c>
      <c r="AG58" s="80">
        <v>8</v>
      </c>
      <c r="AH58" s="80">
        <v>8</v>
      </c>
      <c r="AI58" s="80">
        <v>8</v>
      </c>
      <c r="AJ58" s="80">
        <v>8</v>
      </c>
      <c r="AK58" s="378">
        <f t="shared" ref="AK58" si="41">((SUM(F58:AJ58))/8)-(SUMIF($F$6:$AJ$6,"C.Nhật",F58:AJ58)/8)</f>
        <v>23</v>
      </c>
      <c r="AL58" s="378">
        <f t="shared" ref="AL58" si="42">SUM(F59:AJ59)/8*1.5</f>
        <v>0</v>
      </c>
      <c r="AM58" s="380">
        <f t="shared" ref="AM58" si="43">SUMIF($F$6:$AJ$6,"C.Nhật",$F58:$AJ59)/8*2</f>
        <v>8</v>
      </c>
      <c r="AN58" s="382">
        <f t="shared" ref="AN58" si="44">SUM(AK58:AM59)</f>
        <v>31</v>
      </c>
      <c r="AO58" s="404">
        <v>0</v>
      </c>
      <c r="AP58" s="398"/>
      <c r="AQ58" s="398"/>
      <c r="AR58" s="398"/>
      <c r="AS58" s="396"/>
      <c r="AT58" s="315"/>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379"/>
      <c r="AL59" s="379"/>
      <c r="AM59" s="381"/>
      <c r="AN59" s="383"/>
      <c r="AO59" s="405"/>
      <c r="AP59" s="399"/>
      <c r="AQ59" s="399"/>
      <c r="AR59" s="399"/>
      <c r="AS59" s="397"/>
      <c r="AT59" s="315"/>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45">A58+1</f>
        <v>5</v>
      </c>
      <c r="B60" s="388" t="s">
        <v>88</v>
      </c>
      <c r="C60" s="374" t="str">
        <f>VLOOKUP(B60,DS,2,0)</f>
        <v>Nguyễn Văn Bé Tư</v>
      </c>
      <c r="D60" s="376" t="str">
        <f>VLOOKUP(B60,DS,3,0)</f>
        <v>Tài xế</v>
      </c>
      <c r="E60" s="79" t="s">
        <v>33</v>
      </c>
      <c r="F60" s="80">
        <v>8</v>
      </c>
      <c r="G60" s="80">
        <v>8</v>
      </c>
      <c r="H60" s="80">
        <v>8</v>
      </c>
      <c r="I60" s="80">
        <v>8</v>
      </c>
      <c r="J60" s="80"/>
      <c r="K60" s="80"/>
      <c r="L60" s="80">
        <v>8</v>
      </c>
      <c r="M60" s="80">
        <v>8</v>
      </c>
      <c r="N60" s="80">
        <v>8</v>
      </c>
      <c r="O60" s="80">
        <v>8</v>
      </c>
      <c r="P60" s="80">
        <v>8</v>
      </c>
      <c r="Q60" s="80"/>
      <c r="R60" s="80">
        <v>8</v>
      </c>
      <c r="S60" s="80">
        <v>8</v>
      </c>
      <c r="T60" s="80">
        <v>8</v>
      </c>
      <c r="U60" s="80">
        <v>8</v>
      </c>
      <c r="V60" s="80">
        <v>8</v>
      </c>
      <c r="W60" s="80">
        <v>8</v>
      </c>
      <c r="X60" s="80"/>
      <c r="Y60" s="80">
        <v>8</v>
      </c>
      <c r="Z60" s="80">
        <v>8</v>
      </c>
      <c r="AA60" s="80">
        <v>8</v>
      </c>
      <c r="AB60" s="80">
        <v>8</v>
      </c>
      <c r="AC60" s="80">
        <v>8</v>
      </c>
      <c r="AD60" s="80">
        <v>8</v>
      </c>
      <c r="AE60" s="80"/>
      <c r="AF60" s="80">
        <v>8</v>
      </c>
      <c r="AG60" s="80">
        <v>8</v>
      </c>
      <c r="AH60" s="80">
        <v>8</v>
      </c>
      <c r="AI60" s="80">
        <v>8</v>
      </c>
      <c r="AJ60" s="80">
        <v>8</v>
      </c>
      <c r="AK60" s="378">
        <f t="shared" ref="AK60" si="46">((SUM(F60:AJ60))/8)-(SUMIF($F$6:$AJ$6,"C.Nhật",F60:AJ60)/8)</f>
        <v>22</v>
      </c>
      <c r="AL60" s="378">
        <f t="shared" ref="AL60" si="47">SUM(F61:AJ61)/8*1.5</f>
        <v>0</v>
      </c>
      <c r="AM60" s="380">
        <f t="shared" ref="AM60" si="48">SUMIF($F$6:$AJ$6,"C.Nhật",$F60:$AJ61)/8*2</f>
        <v>8</v>
      </c>
      <c r="AN60" s="382">
        <f t="shared" ref="AN60" si="49">SUM(AK60:AM61)</f>
        <v>30</v>
      </c>
      <c r="AO60" s="404">
        <v>0</v>
      </c>
      <c r="AP60" s="398"/>
      <c r="AQ60" s="398"/>
      <c r="AR60" s="398"/>
      <c r="AS60" s="396"/>
      <c r="AT60" s="315"/>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379"/>
      <c r="AL61" s="379"/>
      <c r="AM61" s="381"/>
      <c r="AN61" s="383"/>
      <c r="AO61" s="405"/>
      <c r="AP61" s="399"/>
      <c r="AQ61" s="399"/>
      <c r="AR61" s="399"/>
      <c r="AS61" s="397"/>
      <c r="AT61" s="315"/>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50">A60+1</f>
        <v>6</v>
      </c>
      <c r="B62" s="388" t="s">
        <v>92</v>
      </c>
      <c r="C62" s="374" t="str">
        <f>VLOOKUP(B62,DS,2,0)</f>
        <v>Trần Văn Đoạn</v>
      </c>
      <c r="D62" s="376" t="str">
        <f>VLOOKUP(B62,DS,3,0)</f>
        <v>Tài xế</v>
      </c>
      <c r="E62" s="79" t="s">
        <v>33</v>
      </c>
      <c r="F62" s="80">
        <v>8</v>
      </c>
      <c r="G62" s="80">
        <v>8</v>
      </c>
      <c r="H62" s="80">
        <v>8</v>
      </c>
      <c r="I62" s="80">
        <v>8</v>
      </c>
      <c r="J62" s="80"/>
      <c r="K62" s="80">
        <v>8</v>
      </c>
      <c r="L62" s="80">
        <v>8</v>
      </c>
      <c r="M62" s="80">
        <v>8</v>
      </c>
      <c r="N62" s="80">
        <v>8</v>
      </c>
      <c r="O62" s="80">
        <v>8</v>
      </c>
      <c r="P62" s="80">
        <v>8</v>
      </c>
      <c r="Q62" s="80"/>
      <c r="R62" s="80">
        <v>8</v>
      </c>
      <c r="S62" s="80">
        <v>8</v>
      </c>
      <c r="T62" s="80">
        <v>8</v>
      </c>
      <c r="U62" s="80">
        <v>8</v>
      </c>
      <c r="V62" s="80">
        <v>8</v>
      </c>
      <c r="W62" s="80">
        <v>8</v>
      </c>
      <c r="X62" s="80"/>
      <c r="Y62" s="80">
        <v>8</v>
      </c>
      <c r="Z62" s="80">
        <v>8</v>
      </c>
      <c r="AA62" s="80">
        <v>8</v>
      </c>
      <c r="AB62" s="80">
        <v>8</v>
      </c>
      <c r="AC62" s="80">
        <v>8</v>
      </c>
      <c r="AD62" s="80">
        <v>8</v>
      </c>
      <c r="AE62" s="80"/>
      <c r="AF62" s="80">
        <v>8</v>
      </c>
      <c r="AG62" s="80">
        <v>8</v>
      </c>
      <c r="AH62" s="80">
        <v>8</v>
      </c>
      <c r="AI62" s="80">
        <v>8</v>
      </c>
      <c r="AJ62" s="80">
        <v>8</v>
      </c>
      <c r="AK62" s="378">
        <f t="shared" ref="AK62" si="51">((SUM(F62:AJ62))/8)-(SUMIF($F$6:$AJ$6,"C.Nhật",F62:AJ62)/8)</f>
        <v>23</v>
      </c>
      <c r="AL62" s="378">
        <f t="shared" ref="AL62" si="52">SUM(F63:AJ63)/8*1.5</f>
        <v>0</v>
      </c>
      <c r="AM62" s="380">
        <f t="shared" ref="AM62" si="53">SUMIF($F$6:$AJ$6,"C.Nhật",$F62:$AJ63)/8*2</f>
        <v>8</v>
      </c>
      <c r="AN62" s="382">
        <f t="shared" ref="AN62" si="54">SUM(AK62:AM63)</f>
        <v>31</v>
      </c>
      <c r="AO62" s="404">
        <v>0</v>
      </c>
      <c r="AP62" s="398"/>
      <c r="AQ62" s="398"/>
      <c r="AR62" s="398"/>
      <c r="AS62" s="396"/>
      <c r="AT62" s="315"/>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379"/>
      <c r="AL63" s="379"/>
      <c r="AM63" s="381"/>
      <c r="AN63" s="383"/>
      <c r="AO63" s="405"/>
      <c r="AP63" s="399"/>
      <c r="AQ63" s="399"/>
      <c r="AR63" s="399"/>
      <c r="AS63" s="397"/>
      <c r="AT63" s="315"/>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 t="shared" ref="A64" si="55">A62+1</f>
        <v>7</v>
      </c>
      <c r="B64" s="388" t="s">
        <v>198</v>
      </c>
      <c r="C64" s="374" t="e">
        <f>VLOOKUP(B64,DS,2,0)</f>
        <v>#N/A</v>
      </c>
      <c r="D64" s="376" t="e">
        <f>VLOOKUP(B64,DS,3,0)</f>
        <v>#N/A</v>
      </c>
      <c r="E64" s="79" t="s">
        <v>33</v>
      </c>
      <c r="F64" s="80">
        <v>8</v>
      </c>
      <c r="G64" s="80">
        <v>8</v>
      </c>
      <c r="H64" s="80">
        <v>8</v>
      </c>
      <c r="I64" s="80">
        <v>8</v>
      </c>
      <c r="J64" s="80"/>
      <c r="K64" s="80">
        <v>8</v>
      </c>
      <c r="L64" s="80">
        <v>8</v>
      </c>
      <c r="M64" s="80">
        <v>8</v>
      </c>
      <c r="N64" s="80">
        <v>8</v>
      </c>
      <c r="O64" s="80">
        <v>8</v>
      </c>
      <c r="P64" s="80">
        <v>8</v>
      </c>
      <c r="Q64" s="80"/>
      <c r="R64" s="80">
        <v>8</v>
      </c>
      <c r="S64" s="80">
        <v>8</v>
      </c>
      <c r="T64" s="80">
        <v>8</v>
      </c>
      <c r="U64" s="80">
        <v>8</v>
      </c>
      <c r="V64" s="80">
        <v>8</v>
      </c>
      <c r="W64" s="80">
        <v>8</v>
      </c>
      <c r="X64" s="80"/>
      <c r="Y64" s="80"/>
      <c r="Z64" s="80">
        <v>8</v>
      </c>
      <c r="AA64" s="80">
        <v>8</v>
      </c>
      <c r="AB64" s="80">
        <v>8</v>
      </c>
      <c r="AC64" s="80">
        <v>8</v>
      </c>
      <c r="AD64" s="80">
        <v>8</v>
      </c>
      <c r="AE64" s="80"/>
      <c r="AF64" s="80">
        <v>8</v>
      </c>
      <c r="AG64" s="80">
        <v>8</v>
      </c>
      <c r="AH64" s="80">
        <v>8</v>
      </c>
      <c r="AI64" s="80">
        <v>8</v>
      </c>
      <c r="AJ64" s="80">
        <v>8</v>
      </c>
      <c r="AK64" s="378">
        <f t="shared" ref="AK64" si="56">((SUM(F64:AJ64))/8)-(SUMIF($F$6:$AJ$6,"C.Nhật",F64:AJ64)/8)</f>
        <v>22</v>
      </c>
      <c r="AL64" s="378">
        <f t="shared" ref="AL64" si="57">SUM(F65:AJ65)/8*1.5</f>
        <v>0</v>
      </c>
      <c r="AM64" s="380">
        <f t="shared" ref="AM64:AM66" si="58">SUMIF($F$6:$AJ$6,"C.Nhật",$F64:$AJ65)/8*2</f>
        <v>8</v>
      </c>
      <c r="AN64" s="382">
        <f t="shared" ref="AN64" si="59">SUM(AK64:AM65)</f>
        <v>30</v>
      </c>
      <c r="AO64" s="404">
        <v>0</v>
      </c>
      <c r="AP64" s="398"/>
      <c r="AQ64" s="398"/>
      <c r="AR64" s="398"/>
      <c r="AS64" s="396"/>
      <c r="AT64" s="351"/>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379"/>
      <c r="AL65" s="379"/>
      <c r="AM65" s="381"/>
      <c r="AN65" s="383"/>
      <c r="AO65" s="405"/>
      <c r="AP65" s="399"/>
      <c r="AQ65" s="399"/>
      <c r="AR65" s="399"/>
      <c r="AS65" s="397"/>
      <c r="AT65" s="351"/>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187" customFormat="1" ht="18" customHeight="1">
      <c r="A66" s="388">
        <f t="shared" ref="A66" si="60">A64+1</f>
        <v>8</v>
      </c>
      <c r="B66" s="388" t="s">
        <v>196</v>
      </c>
      <c r="C66" s="374" t="str">
        <f>VLOOKUP(B66,DS,2,0)</f>
        <v>Nguyễn Thiện Duyệt</v>
      </c>
      <c r="D66" s="376" t="str">
        <f>VLOOKUP(B66,DS,3,0)</f>
        <v>XNK</v>
      </c>
      <c r="E66" s="79" t="s">
        <v>33</v>
      </c>
      <c r="F66" s="80">
        <v>8</v>
      </c>
      <c r="G66" s="80">
        <v>8</v>
      </c>
      <c r="H66" s="80">
        <v>8</v>
      </c>
      <c r="I66" s="80">
        <v>8</v>
      </c>
      <c r="J66" s="80"/>
      <c r="K66" s="80">
        <v>8</v>
      </c>
      <c r="L66" s="80">
        <v>8</v>
      </c>
      <c r="M66" s="80">
        <v>8</v>
      </c>
      <c r="N66" s="80">
        <v>8</v>
      </c>
      <c r="O66" s="80">
        <v>8</v>
      </c>
      <c r="P66" s="80">
        <v>8</v>
      </c>
      <c r="Q66" s="80"/>
      <c r="R66" s="80">
        <v>8</v>
      </c>
      <c r="S66" s="80">
        <v>8</v>
      </c>
      <c r="T66" s="80">
        <v>8</v>
      </c>
      <c r="U66" s="80">
        <v>8</v>
      </c>
      <c r="V66" s="80">
        <v>8</v>
      </c>
      <c r="W66" s="80">
        <v>8</v>
      </c>
      <c r="X66" s="80"/>
      <c r="Y66" s="80">
        <v>8</v>
      </c>
      <c r="Z66" s="80">
        <v>8</v>
      </c>
      <c r="AA66" s="80">
        <v>8</v>
      </c>
      <c r="AB66" s="80">
        <v>8</v>
      </c>
      <c r="AC66" s="80">
        <v>8</v>
      </c>
      <c r="AD66" s="80">
        <v>8</v>
      </c>
      <c r="AE66" s="80"/>
      <c r="AF66" s="80">
        <v>8</v>
      </c>
      <c r="AG66" s="80">
        <v>8</v>
      </c>
      <c r="AH66" s="80">
        <v>8</v>
      </c>
      <c r="AI66" s="80">
        <v>8</v>
      </c>
      <c r="AJ66" s="80">
        <v>8</v>
      </c>
      <c r="AK66" s="378">
        <f t="shared" ref="AK66" si="61">((SUM(F66:AJ66))/8)-(SUMIF($F$6:$AJ$6,"C.Nhật",F66:AJ66)/8)</f>
        <v>23</v>
      </c>
      <c r="AL66" s="378">
        <f t="shared" ref="AL66" si="62">SUM(F67:AJ67)/8*1.5</f>
        <v>0</v>
      </c>
      <c r="AM66" s="380">
        <f t="shared" si="58"/>
        <v>8</v>
      </c>
      <c r="AN66" s="382">
        <f t="shared" ref="AN66" si="63">SUM(AK66:AM67)</f>
        <v>31</v>
      </c>
      <c r="AO66" s="404">
        <v>0</v>
      </c>
      <c r="AP66" s="398"/>
      <c r="AQ66" s="398"/>
      <c r="AR66" s="398"/>
      <c r="AS66" s="396"/>
      <c r="AT66" s="315"/>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row>
    <row r="67" spans="1:91" s="187" customFormat="1" ht="18" customHeight="1">
      <c r="A67" s="389"/>
      <c r="B67" s="389"/>
      <c r="C67" s="375"/>
      <c r="D67" s="377"/>
      <c r="E67" s="81" t="s">
        <v>32</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379"/>
      <c r="AL67" s="379"/>
      <c r="AM67" s="381"/>
      <c r="AN67" s="383"/>
      <c r="AO67" s="405"/>
      <c r="AP67" s="399"/>
      <c r="AQ67" s="399"/>
      <c r="AR67" s="399"/>
      <c r="AS67" s="397"/>
      <c r="AT67" s="315"/>
      <c r="AV67" s="171"/>
      <c r="AW67" s="171"/>
      <c r="AX67" s="171"/>
      <c r="AY67" s="171"/>
      <c r="AZ67" s="171"/>
      <c r="BA67" s="171"/>
      <c r="BB67" s="171"/>
      <c r="BC67" s="171"/>
      <c r="BD67" s="171"/>
      <c r="BE67" s="171"/>
      <c r="BF67" s="171"/>
      <c r="BG67" s="171"/>
      <c r="BH67" s="171"/>
      <c r="BI67" s="171"/>
      <c r="BJ67" s="171"/>
      <c r="BK67" s="171"/>
      <c r="BL67" s="171"/>
      <c r="BM67" s="171"/>
      <c r="BN67" s="171"/>
      <c r="BO67" s="171"/>
      <c r="BP67" s="171"/>
      <c r="BQ67" s="171"/>
      <c r="BR67" s="171"/>
      <c r="BS67" s="171"/>
      <c r="BT67" s="171"/>
      <c r="BU67" s="171"/>
      <c r="BV67" s="171"/>
      <c r="BW67" s="171"/>
      <c r="BX67" s="171"/>
      <c r="BY67" s="171"/>
      <c r="BZ67" s="171"/>
      <c r="CA67" s="171"/>
      <c r="CB67" s="171"/>
      <c r="CC67" s="171"/>
      <c r="CD67" s="171"/>
      <c r="CE67" s="171"/>
      <c r="CF67" s="171"/>
      <c r="CG67" s="171"/>
      <c r="CH67" s="171"/>
      <c r="CI67" s="171"/>
      <c r="CJ67" s="171"/>
      <c r="CK67" s="171"/>
      <c r="CL67" s="171"/>
      <c r="CM67" s="171"/>
    </row>
    <row r="68" spans="1:91" s="205" customFormat="1" ht="12.75">
      <c r="A68" s="195"/>
      <c r="B68" s="196"/>
      <c r="C68" s="197"/>
      <c r="D68" s="198"/>
      <c r="E68" s="197"/>
      <c r="F68" s="199"/>
      <c r="G68" s="199"/>
      <c r="H68" s="200"/>
      <c r="I68" s="200"/>
      <c r="J68" s="201"/>
      <c r="K68" s="199"/>
      <c r="L68" s="200"/>
      <c r="M68" s="199"/>
      <c r="N68" s="199"/>
      <c r="O68" s="199"/>
      <c r="P68" s="199"/>
      <c r="Q68" s="200"/>
      <c r="R68" s="199"/>
      <c r="S68" s="199"/>
      <c r="T68" s="201"/>
      <c r="U68" s="199"/>
      <c r="V68" s="199"/>
      <c r="W68" s="199"/>
      <c r="X68" s="196"/>
      <c r="Y68" s="199"/>
      <c r="Z68" s="199"/>
      <c r="AA68" s="199"/>
      <c r="AB68" s="199"/>
      <c r="AC68" s="199"/>
      <c r="AD68" s="200"/>
      <c r="AE68" s="199"/>
      <c r="AF68" s="199"/>
      <c r="AG68" s="199"/>
      <c r="AH68" s="199"/>
      <c r="AI68" s="199"/>
      <c r="AJ68" s="199"/>
      <c r="AK68" s="197"/>
      <c r="AL68" s="197"/>
      <c r="AM68" s="202"/>
      <c r="AN68" s="203"/>
      <c r="AO68" s="203"/>
      <c r="AP68" s="203"/>
      <c r="AQ68" s="203"/>
      <c r="AR68" s="203"/>
      <c r="AS68" s="197"/>
      <c r="AT68" s="204"/>
    </row>
    <row r="69" spans="1:91" s="205" customFormat="1" ht="12.75">
      <c r="A69" s="195"/>
      <c r="B69" s="196"/>
      <c r="C69" s="206" t="s">
        <v>14</v>
      </c>
      <c r="D69" s="198"/>
      <c r="E69" s="197"/>
      <c r="F69" s="199"/>
      <c r="G69" s="199"/>
      <c r="H69" s="200"/>
      <c r="I69" s="200"/>
      <c r="J69" s="201"/>
      <c r="K69" s="199"/>
      <c r="L69" s="200"/>
      <c r="M69" s="199"/>
      <c r="N69" s="199"/>
      <c r="O69" s="199"/>
      <c r="P69" s="199"/>
      <c r="Q69" s="200"/>
      <c r="R69" s="199"/>
      <c r="S69" s="199"/>
      <c r="T69" s="201"/>
      <c r="U69" s="199"/>
      <c r="V69" s="199"/>
      <c r="W69" s="199"/>
      <c r="X69" s="196"/>
      <c r="Y69" s="199"/>
      <c r="Z69" s="199"/>
      <c r="AA69" s="199"/>
      <c r="AB69" s="199"/>
      <c r="AC69" s="199"/>
      <c r="AD69" s="200"/>
      <c r="AE69" s="199"/>
      <c r="AF69" s="199"/>
      <c r="AG69" s="199"/>
      <c r="AH69" s="199"/>
      <c r="AI69" s="199"/>
      <c r="AJ69" s="199"/>
      <c r="AK69" s="197"/>
      <c r="AL69" s="197"/>
      <c r="AM69" s="202"/>
      <c r="AN69" s="203"/>
      <c r="AO69" s="203"/>
      <c r="AP69" s="203"/>
      <c r="AQ69" s="203"/>
      <c r="AR69" s="203"/>
      <c r="AS69" s="197"/>
      <c r="AT69" s="204"/>
    </row>
    <row r="70" spans="1:91" s="205" customFormat="1" ht="12.7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204"/>
    </row>
    <row r="71" spans="1:91" s="210" customFormat="1" ht="15" customHeight="1">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7"/>
      <c r="B72" s="207"/>
      <c r="C72" s="197"/>
      <c r="D72" s="198"/>
      <c r="E72" s="197"/>
      <c r="F72" s="199"/>
      <c r="G72" s="199"/>
      <c r="H72" s="208"/>
      <c r="I72" s="208"/>
      <c r="J72" s="208"/>
      <c r="K72" s="199"/>
      <c r="L72" s="208"/>
      <c r="M72" s="199"/>
      <c r="N72" s="199"/>
      <c r="O72" s="199"/>
      <c r="P72" s="199"/>
      <c r="Q72" s="199"/>
      <c r="R72" s="199"/>
      <c r="S72" s="199"/>
      <c r="T72" s="199"/>
      <c r="U72" s="199"/>
      <c r="V72" s="199"/>
      <c r="W72" s="199"/>
      <c r="X72" s="199"/>
      <c r="Y72" s="199"/>
      <c r="Z72" s="199"/>
      <c r="AA72" s="199"/>
      <c r="AB72" s="199"/>
      <c r="AC72" s="199"/>
      <c r="AD72" s="208"/>
      <c r="AE72" s="199"/>
      <c r="AF72" s="199"/>
      <c r="AG72" s="199"/>
      <c r="AH72" s="199"/>
      <c r="AI72" s="199"/>
      <c r="AJ72" s="199"/>
      <c r="AK72" s="197"/>
      <c r="AL72" s="197"/>
      <c r="AM72" s="202"/>
      <c r="AN72" s="209"/>
      <c r="AO72" s="209"/>
      <c r="AP72" s="209"/>
      <c r="AQ72" s="209"/>
      <c r="AR72" s="209"/>
      <c r="AS72" s="197"/>
      <c r="AT72" s="197"/>
    </row>
    <row r="73" spans="1:91" s="210" customFormat="1" ht="11.25">
      <c r="A73" s="207"/>
      <c r="B73" s="207"/>
      <c r="C73" s="197"/>
      <c r="D73" s="198"/>
      <c r="E73" s="197"/>
      <c r="F73" s="199"/>
      <c r="G73" s="199"/>
      <c r="H73" s="208"/>
      <c r="I73" s="208"/>
      <c r="J73" s="208"/>
      <c r="K73" s="199"/>
      <c r="L73" s="208"/>
      <c r="M73" s="199"/>
      <c r="N73" s="199"/>
      <c r="O73" s="199"/>
      <c r="P73" s="199"/>
      <c r="Q73" s="199"/>
      <c r="R73" s="199"/>
      <c r="S73" s="199"/>
      <c r="T73" s="199"/>
      <c r="U73" s="199"/>
      <c r="V73" s="199"/>
      <c r="W73" s="199"/>
      <c r="X73" s="199"/>
      <c r="Y73" s="199"/>
      <c r="Z73" s="199"/>
      <c r="AA73" s="199"/>
      <c r="AB73" s="199"/>
      <c r="AC73" s="199"/>
      <c r="AD73" s="208"/>
      <c r="AE73" s="199"/>
      <c r="AF73" s="199"/>
      <c r="AG73" s="199"/>
      <c r="AH73" s="199"/>
      <c r="AI73" s="199"/>
      <c r="AJ73" s="199"/>
      <c r="AK73" s="197"/>
      <c r="AL73" s="197"/>
      <c r="AM73" s="202"/>
      <c r="AN73" s="209"/>
      <c r="AO73" s="209"/>
      <c r="AP73" s="209"/>
      <c r="AQ73" s="209"/>
      <c r="AR73" s="209"/>
      <c r="AS73" s="197"/>
      <c r="AT73" s="197"/>
    </row>
    <row r="74" spans="1:91" s="210" customFormat="1" ht="11.25">
      <c r="A74" s="206"/>
      <c r="B74" s="206"/>
      <c r="C74" s="195"/>
      <c r="D74" s="211"/>
      <c r="E74" s="212"/>
      <c r="F74" s="201"/>
      <c r="G74" s="213"/>
      <c r="H74" s="200"/>
      <c r="I74" s="200"/>
      <c r="J74" s="200"/>
      <c r="K74" s="213"/>
      <c r="L74" s="200"/>
      <c r="M74" s="213"/>
      <c r="N74" s="213"/>
      <c r="O74" s="213"/>
      <c r="P74" s="213"/>
      <c r="Q74" s="200"/>
      <c r="R74" s="201"/>
      <c r="S74" s="213"/>
      <c r="T74" s="213"/>
      <c r="U74" s="200"/>
      <c r="V74" s="213"/>
      <c r="W74" s="213"/>
      <c r="X74" s="200"/>
      <c r="Y74" s="213"/>
      <c r="Z74" s="213"/>
      <c r="AA74" s="213"/>
      <c r="AB74" s="213"/>
      <c r="AC74" s="213"/>
      <c r="AD74" s="200"/>
      <c r="AE74" s="213"/>
      <c r="AF74" s="213"/>
      <c r="AG74" s="213"/>
      <c r="AH74" s="213"/>
      <c r="AI74" s="213"/>
      <c r="AJ74" s="213"/>
      <c r="AK74" s="212"/>
      <c r="AM74" s="214"/>
      <c r="AN74" s="206"/>
      <c r="AO74" s="206"/>
      <c r="AP74" s="206"/>
      <c r="AQ74" s="206"/>
      <c r="AR74" s="206"/>
      <c r="AS74" s="195"/>
      <c r="AT74" s="197"/>
    </row>
    <row r="75" spans="1:91" s="210" customFormat="1" ht="12.75">
      <c r="A75" s="171"/>
      <c r="B75" s="171" t="s">
        <v>0</v>
      </c>
      <c r="C75" s="171"/>
      <c r="D75" s="215"/>
      <c r="E75" s="171"/>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K75" s="171"/>
      <c r="AL75" s="171"/>
      <c r="AM75" s="218"/>
      <c r="AN75" s="171"/>
      <c r="AO75" s="171"/>
      <c r="AP75" s="171"/>
      <c r="AQ75" s="171"/>
      <c r="AR75" s="171"/>
      <c r="AS75" s="171"/>
      <c r="AT75" s="197"/>
    </row>
    <row r="76" spans="1:91" s="210" customFormat="1" ht="12.75">
      <c r="A76" s="171"/>
      <c r="B76" s="171"/>
      <c r="C76" s="171" t="s">
        <v>48</v>
      </c>
      <c r="D76" s="215"/>
      <c r="E76" s="171"/>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K76" s="171"/>
      <c r="AL76" s="171"/>
      <c r="AM76" s="218"/>
      <c r="AN76" s="171"/>
      <c r="AO76" s="171"/>
      <c r="AP76" s="171"/>
      <c r="AQ76" s="171"/>
      <c r="AR76" s="171"/>
      <c r="AS76" s="171"/>
      <c r="AT76" s="195"/>
    </row>
    <row r="77" spans="1:91" s="171" customFormat="1" ht="15" customHeight="1">
      <c r="C77" s="171" t="s">
        <v>49</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50</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51</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52</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53</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54</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3" spans="1:90" s="171" customFormat="1" ht="15" customHeight="1">
      <c r="C83" s="171" t="s">
        <v>55</v>
      </c>
      <c r="D83" s="215"/>
      <c r="F83" s="216"/>
      <c r="G83" s="216"/>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c r="AH83" s="217"/>
      <c r="AI83" s="217"/>
      <c r="AJ83" s="217"/>
      <c r="AM83" s="218"/>
    </row>
    <row r="84" spans="1:90" s="171" customFormat="1" ht="15" customHeight="1">
      <c r="C84" s="171" t="s">
        <v>56</v>
      </c>
      <c r="D84" s="215"/>
      <c r="F84" s="216"/>
      <c r="G84" s="216"/>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c r="AH84" s="217"/>
      <c r="AI84" s="217"/>
      <c r="AJ84" s="217"/>
      <c r="AM84" s="218"/>
    </row>
    <row r="90" spans="1:90" ht="20.25">
      <c r="A90" s="161" t="str">
        <f>$A$1</f>
        <v>Công ty TNHH Hải sản An Lạc</v>
      </c>
      <c r="B90" s="64"/>
      <c r="C90" s="64"/>
      <c r="D90" s="68"/>
      <c r="E90" s="64"/>
      <c r="F90" s="68"/>
      <c r="G90" s="68"/>
      <c r="H90" s="68"/>
      <c r="I90" s="68"/>
      <c r="J90" s="68"/>
      <c r="K90" s="139"/>
      <c r="L90" s="139"/>
      <c r="M90" s="139"/>
      <c r="N90" s="139"/>
      <c r="O90" s="139"/>
      <c r="P90" s="139"/>
      <c r="Q90" s="139"/>
      <c r="R90" s="139"/>
      <c r="S90" s="66" t="str">
        <f>S1</f>
        <v>BẢNG CHẤM CÔNG THÁNG 10 NĂM 2015</v>
      </c>
      <c r="T90" s="139"/>
      <c r="U90" s="139"/>
      <c r="V90" s="139"/>
      <c r="W90" s="139"/>
      <c r="X90" s="139"/>
      <c r="Y90" s="139"/>
      <c r="Z90" s="139"/>
      <c r="AA90" s="139"/>
      <c r="AB90" s="139"/>
      <c r="AC90" s="139"/>
      <c r="AD90" s="139"/>
      <c r="AE90" s="139"/>
      <c r="AF90" s="139"/>
      <c r="AG90" s="139"/>
      <c r="AH90" s="139"/>
      <c r="AI90" s="139"/>
      <c r="AJ90" s="139"/>
      <c r="AK90" s="65"/>
      <c r="AL90" s="65"/>
      <c r="AM90" s="411" t="s">
        <v>154</v>
      </c>
      <c r="AN90" s="412"/>
      <c r="AO90" s="412"/>
      <c r="AP90" s="412"/>
      <c r="AQ90" s="412"/>
      <c r="AR90" s="412"/>
      <c r="AS90" s="413"/>
      <c r="AT90" s="67"/>
    </row>
    <row r="91" spans="1:90" ht="20.25">
      <c r="A91" s="161" t="str">
        <f>$A$2</f>
        <v>Địa chỉ: Lô A14, đường 4A, KCN Hải Sơn, Đức Hòa, Long An</v>
      </c>
      <c r="B91" s="68"/>
      <c r="C91" s="68"/>
      <c r="D91" s="68"/>
      <c r="E91" s="68"/>
      <c r="F91" s="68"/>
      <c r="G91" s="68"/>
      <c r="H91" s="68"/>
      <c r="I91" s="68"/>
      <c r="J91" s="68"/>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39"/>
      <c r="AK91" s="65"/>
      <c r="AL91" s="65"/>
      <c r="AM91" s="114"/>
      <c r="AN91" s="69"/>
      <c r="AO91" s="69"/>
      <c r="AP91" s="69"/>
      <c r="AQ91" s="69"/>
      <c r="AR91" s="69"/>
      <c r="AS91" s="113"/>
      <c r="AT91" s="113"/>
    </row>
    <row r="92" spans="1:90" ht="21" customHeight="1">
      <c r="A92" s="161" t="str">
        <f>$A$3</f>
        <v>MST: 1100878093</v>
      </c>
      <c r="B92" s="70"/>
      <c r="C92" s="70"/>
      <c r="D92" s="71"/>
      <c r="E92" s="71"/>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65"/>
      <c r="AL92" s="65"/>
      <c r="AM92" s="114"/>
      <c r="AN92" s="67"/>
      <c r="AO92" s="67"/>
      <c r="AP92" s="67"/>
      <c r="AQ92" s="67"/>
      <c r="AR92" s="67"/>
      <c r="AS92" s="72"/>
      <c r="AT92" s="72"/>
    </row>
    <row r="93" spans="1:90" ht="14.25" customHeight="1">
      <c r="A93" s="73"/>
      <c r="B93" s="73"/>
      <c r="C93" s="149"/>
      <c r="D93" s="74"/>
      <c r="E93" s="75">
        <f>$E$4</f>
        <v>42278</v>
      </c>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7"/>
      <c r="AI93" s="77"/>
      <c r="AJ93" s="77"/>
      <c r="AK93" s="73"/>
      <c r="AL93" s="73"/>
      <c r="AM93" s="115"/>
      <c r="AN93" s="73"/>
      <c r="AO93" s="73"/>
      <c r="AP93" s="73"/>
      <c r="AQ93" s="73"/>
      <c r="AR93" s="73"/>
      <c r="AS93" s="73"/>
      <c r="AT93" s="120"/>
    </row>
    <row r="94" spans="1:90" s="78" customFormat="1" ht="18.75" customHeight="1">
      <c r="A94" s="406" t="s">
        <v>29</v>
      </c>
      <c r="B94" s="406" t="s">
        <v>3</v>
      </c>
      <c r="C94" s="406" t="s">
        <v>1</v>
      </c>
      <c r="D94" s="402" t="s">
        <v>30</v>
      </c>
      <c r="E94" s="406" t="s">
        <v>31</v>
      </c>
      <c r="F94" s="137">
        <f>+E93</f>
        <v>42278</v>
      </c>
      <c r="G94" s="137">
        <f t="shared" ref="G94:AJ94" si="64">F94+1</f>
        <v>42279</v>
      </c>
      <c r="H94" s="137">
        <f t="shared" si="64"/>
        <v>42280</v>
      </c>
      <c r="I94" s="137">
        <f t="shared" si="64"/>
        <v>42281</v>
      </c>
      <c r="J94" s="137">
        <f t="shared" si="64"/>
        <v>42282</v>
      </c>
      <c r="K94" s="137">
        <f t="shared" si="64"/>
        <v>42283</v>
      </c>
      <c r="L94" s="137">
        <f t="shared" si="64"/>
        <v>42284</v>
      </c>
      <c r="M94" s="137">
        <f t="shared" si="64"/>
        <v>42285</v>
      </c>
      <c r="N94" s="137">
        <f t="shared" si="64"/>
        <v>42286</v>
      </c>
      <c r="O94" s="137">
        <f t="shared" si="64"/>
        <v>42287</v>
      </c>
      <c r="P94" s="137">
        <f t="shared" si="64"/>
        <v>42288</v>
      </c>
      <c r="Q94" s="137">
        <f t="shared" si="64"/>
        <v>42289</v>
      </c>
      <c r="R94" s="137">
        <f t="shared" si="64"/>
        <v>42290</v>
      </c>
      <c r="S94" s="137">
        <f t="shared" si="64"/>
        <v>42291</v>
      </c>
      <c r="T94" s="137">
        <f t="shared" si="64"/>
        <v>42292</v>
      </c>
      <c r="U94" s="137">
        <f t="shared" si="64"/>
        <v>42293</v>
      </c>
      <c r="V94" s="137">
        <f t="shared" si="64"/>
        <v>42294</v>
      </c>
      <c r="W94" s="137">
        <f t="shared" si="64"/>
        <v>42295</v>
      </c>
      <c r="X94" s="137">
        <f t="shared" si="64"/>
        <v>42296</v>
      </c>
      <c r="Y94" s="137">
        <f t="shared" si="64"/>
        <v>42297</v>
      </c>
      <c r="Z94" s="137">
        <f t="shared" si="64"/>
        <v>42298</v>
      </c>
      <c r="AA94" s="137">
        <f t="shared" si="64"/>
        <v>42299</v>
      </c>
      <c r="AB94" s="137">
        <f t="shared" si="64"/>
        <v>42300</v>
      </c>
      <c r="AC94" s="137">
        <f t="shared" si="64"/>
        <v>42301</v>
      </c>
      <c r="AD94" s="137">
        <f t="shared" si="64"/>
        <v>42302</v>
      </c>
      <c r="AE94" s="137">
        <f t="shared" si="64"/>
        <v>42303</v>
      </c>
      <c r="AF94" s="137">
        <f t="shared" si="64"/>
        <v>42304</v>
      </c>
      <c r="AG94" s="137">
        <f t="shared" si="64"/>
        <v>42305</v>
      </c>
      <c r="AH94" s="137">
        <f>AG94+1</f>
        <v>42306</v>
      </c>
      <c r="AI94" s="137">
        <f t="shared" si="64"/>
        <v>42307</v>
      </c>
      <c r="AJ94" s="137">
        <f t="shared" si="64"/>
        <v>42308</v>
      </c>
      <c r="AK94" s="408" t="s">
        <v>15</v>
      </c>
      <c r="AL94" s="409"/>
      <c r="AM94" s="410"/>
      <c r="AN94" s="400" t="s">
        <v>47</v>
      </c>
      <c r="AO94" s="400" t="s">
        <v>43</v>
      </c>
      <c r="AP94" s="400" t="s">
        <v>44</v>
      </c>
      <c r="AQ94" s="400" t="s">
        <v>45</v>
      </c>
      <c r="AR94" s="400" t="s">
        <v>46</v>
      </c>
      <c r="AS94" s="402" t="s">
        <v>11</v>
      </c>
      <c r="AT94" s="395"/>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47.25" customHeight="1">
      <c r="A95" s="403"/>
      <c r="B95" s="403"/>
      <c r="C95" s="403"/>
      <c r="D95" s="403"/>
      <c r="E95" s="407"/>
      <c r="F95" s="138" t="str">
        <f>CHOOSE(WEEKDAY(F94),"C.Nhật","T.Hai","T.Ba","T.Tư","T.Năm","T.Sáu","T.Bảy")</f>
        <v>T.Năm</v>
      </c>
      <c r="G95" s="138" t="str">
        <f t="shared" ref="G95:AI95" si="65">CHOOSE(WEEKDAY(G94),"C.Nhật","T.Hai","T.Ba","T.Tư","T.Năm","T.Sáu","T.Bảy")</f>
        <v>T.Sáu</v>
      </c>
      <c r="H95" s="138" t="str">
        <f t="shared" si="65"/>
        <v>T.Bảy</v>
      </c>
      <c r="I95" s="138" t="str">
        <f t="shared" si="65"/>
        <v>C.Nhật</v>
      </c>
      <c r="J95" s="138" t="str">
        <f t="shared" si="65"/>
        <v>T.Hai</v>
      </c>
      <c r="K95" s="138" t="str">
        <f t="shared" si="65"/>
        <v>T.Ba</v>
      </c>
      <c r="L95" s="138" t="str">
        <f t="shared" si="65"/>
        <v>T.Tư</v>
      </c>
      <c r="M95" s="138" t="str">
        <f t="shared" si="65"/>
        <v>T.Năm</v>
      </c>
      <c r="N95" s="138" t="str">
        <f t="shared" si="65"/>
        <v>T.Sáu</v>
      </c>
      <c r="O95" s="138" t="str">
        <f t="shared" si="65"/>
        <v>T.Bảy</v>
      </c>
      <c r="P95" s="138" t="str">
        <f t="shared" si="65"/>
        <v>C.Nhật</v>
      </c>
      <c r="Q95" s="138" t="str">
        <f t="shared" si="65"/>
        <v>T.Hai</v>
      </c>
      <c r="R95" s="138" t="str">
        <f t="shared" si="65"/>
        <v>T.Ba</v>
      </c>
      <c r="S95" s="138" t="str">
        <f t="shared" si="65"/>
        <v>T.Tư</v>
      </c>
      <c r="T95" s="138" t="str">
        <f t="shared" si="65"/>
        <v>T.Năm</v>
      </c>
      <c r="U95" s="138" t="str">
        <f t="shared" si="65"/>
        <v>T.Sáu</v>
      </c>
      <c r="V95" s="138" t="str">
        <f t="shared" si="65"/>
        <v>T.Bảy</v>
      </c>
      <c r="W95" s="138" t="str">
        <f t="shared" si="65"/>
        <v>C.Nhật</v>
      </c>
      <c r="X95" s="138" t="str">
        <f t="shared" si="65"/>
        <v>T.Hai</v>
      </c>
      <c r="Y95" s="138" t="str">
        <f t="shared" si="65"/>
        <v>T.Ba</v>
      </c>
      <c r="Z95" s="138" t="str">
        <f t="shared" si="65"/>
        <v>T.Tư</v>
      </c>
      <c r="AA95" s="138" t="str">
        <f t="shared" si="65"/>
        <v>T.Năm</v>
      </c>
      <c r="AB95" s="138" t="str">
        <f t="shared" si="65"/>
        <v>T.Sáu</v>
      </c>
      <c r="AC95" s="138" t="str">
        <f t="shared" si="65"/>
        <v>T.Bảy</v>
      </c>
      <c r="AD95" s="138" t="str">
        <f t="shared" si="65"/>
        <v>C.Nhật</v>
      </c>
      <c r="AE95" s="138" t="str">
        <f t="shared" si="65"/>
        <v>T.Hai</v>
      </c>
      <c r="AF95" s="138" t="str">
        <f t="shared" si="65"/>
        <v>T.Ba</v>
      </c>
      <c r="AG95" s="138" t="str">
        <f t="shared" si="65"/>
        <v>T.Tư</v>
      </c>
      <c r="AH95" s="138" t="str">
        <f t="shared" si="65"/>
        <v>T.Năm</v>
      </c>
      <c r="AI95" s="138" t="str">
        <f t="shared" si="65"/>
        <v>T.Sáu</v>
      </c>
      <c r="AJ95" s="138" t="str">
        <f t="shared" ref="AJ95" si="66">CHOOSE(WEEKDAY(AJ94),"C.Nhật","T.Hai","T.Ba","T.Tư","T.Năm","T.Sáu","T.Bảy")</f>
        <v>T.Bảy</v>
      </c>
      <c r="AK95" s="112" t="s">
        <v>16</v>
      </c>
      <c r="AL95" s="112" t="s">
        <v>32</v>
      </c>
      <c r="AM95" s="116" t="s">
        <v>17</v>
      </c>
      <c r="AN95" s="401"/>
      <c r="AO95" s="401"/>
      <c r="AP95" s="401"/>
      <c r="AQ95" s="401"/>
      <c r="AR95" s="401"/>
      <c r="AS95" s="403"/>
      <c r="AT95" s="395"/>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2.75" customHeight="1">
      <c r="A96" s="151">
        <v>1</v>
      </c>
      <c r="B96" s="151">
        <v>2</v>
      </c>
      <c r="C96" s="151">
        <v>3</v>
      </c>
      <c r="D96" s="151">
        <v>4</v>
      </c>
      <c r="E96" s="151">
        <v>5</v>
      </c>
      <c r="F96" s="151">
        <v>6</v>
      </c>
      <c r="G96" s="151">
        <v>7</v>
      </c>
      <c r="H96" s="151">
        <v>8</v>
      </c>
      <c r="I96" s="151">
        <v>9</v>
      </c>
      <c r="J96" s="151">
        <v>10</v>
      </c>
      <c r="K96" s="151">
        <v>11</v>
      </c>
      <c r="L96" s="151">
        <v>12</v>
      </c>
      <c r="M96" s="151">
        <v>13</v>
      </c>
      <c r="N96" s="151">
        <v>14</v>
      </c>
      <c r="O96" s="151">
        <v>15</v>
      </c>
      <c r="P96" s="151">
        <v>16</v>
      </c>
      <c r="Q96" s="151">
        <v>17</v>
      </c>
      <c r="R96" s="151">
        <v>18</v>
      </c>
      <c r="S96" s="151">
        <v>19</v>
      </c>
      <c r="T96" s="151">
        <v>20</v>
      </c>
      <c r="U96" s="151">
        <v>21</v>
      </c>
      <c r="V96" s="151">
        <v>22</v>
      </c>
      <c r="W96" s="151">
        <v>23</v>
      </c>
      <c r="X96" s="151">
        <v>24</v>
      </c>
      <c r="Y96" s="151">
        <v>25</v>
      </c>
      <c r="Z96" s="151">
        <v>26</v>
      </c>
      <c r="AA96" s="151">
        <v>27</v>
      </c>
      <c r="AB96" s="151">
        <v>28</v>
      </c>
      <c r="AC96" s="151">
        <v>29</v>
      </c>
      <c r="AD96" s="151">
        <v>30</v>
      </c>
      <c r="AE96" s="151">
        <v>31</v>
      </c>
      <c r="AF96" s="151">
        <v>32</v>
      </c>
      <c r="AG96" s="151">
        <v>33</v>
      </c>
      <c r="AH96" s="151">
        <v>34</v>
      </c>
      <c r="AI96" s="151">
        <v>35</v>
      </c>
      <c r="AJ96" s="151">
        <v>36</v>
      </c>
      <c r="AK96" s="151">
        <v>37</v>
      </c>
      <c r="AL96" s="151">
        <v>38</v>
      </c>
      <c r="AM96" s="151">
        <v>39</v>
      </c>
      <c r="AN96" s="151">
        <v>40</v>
      </c>
      <c r="AO96" s="151">
        <v>41</v>
      </c>
      <c r="AP96" s="151">
        <v>42</v>
      </c>
      <c r="AQ96" s="151">
        <v>43</v>
      </c>
      <c r="AR96" s="151">
        <v>44</v>
      </c>
      <c r="AS96" s="151">
        <v>45</v>
      </c>
      <c r="AT96" s="314"/>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v>1</v>
      </c>
      <c r="B97" s="386" t="s">
        <v>96</v>
      </c>
      <c r="C97" s="374" t="str">
        <f>VLOOKUP(B97,DS,2,0)</f>
        <v xml:space="preserve"> Lâm Thị Mộng Kiều </v>
      </c>
      <c r="D97" s="376" t="str">
        <f>VLOOKUP(B97,DS,3,0)</f>
        <v>Công nhân</v>
      </c>
      <c r="E97" s="79" t="s">
        <v>33</v>
      </c>
      <c r="F97" s="80">
        <v>8</v>
      </c>
      <c r="G97" s="80">
        <v>8</v>
      </c>
      <c r="H97" s="80">
        <v>8</v>
      </c>
      <c r="I97" s="80">
        <v>8</v>
      </c>
      <c r="J97" s="80"/>
      <c r="K97" s="80"/>
      <c r="L97" s="80">
        <v>8</v>
      </c>
      <c r="M97" s="80">
        <v>8</v>
      </c>
      <c r="N97" s="80">
        <v>8</v>
      </c>
      <c r="O97" s="80">
        <v>8</v>
      </c>
      <c r="P97" s="80">
        <v>8</v>
      </c>
      <c r="Q97" s="80"/>
      <c r="R97" s="80">
        <v>8</v>
      </c>
      <c r="S97" s="80">
        <v>8</v>
      </c>
      <c r="T97" s="80">
        <v>8</v>
      </c>
      <c r="U97" s="80">
        <v>8</v>
      </c>
      <c r="V97" s="80">
        <v>8</v>
      </c>
      <c r="W97" s="80">
        <v>8</v>
      </c>
      <c r="X97" s="80"/>
      <c r="Y97" s="80">
        <v>8</v>
      </c>
      <c r="Z97" s="80">
        <v>8</v>
      </c>
      <c r="AA97" s="80">
        <v>8</v>
      </c>
      <c r="AB97" s="80">
        <v>8</v>
      </c>
      <c r="AC97" s="80">
        <v>8</v>
      </c>
      <c r="AD97" s="80">
        <v>8</v>
      </c>
      <c r="AE97" s="80"/>
      <c r="AF97" s="80">
        <v>8</v>
      </c>
      <c r="AG97" s="80">
        <v>8</v>
      </c>
      <c r="AH97" s="80">
        <v>8</v>
      </c>
      <c r="AI97" s="80">
        <v>8</v>
      </c>
      <c r="AJ97" s="80">
        <v>8</v>
      </c>
      <c r="AK97" s="378">
        <f t="shared" ref="AK97" si="67">((SUM(F97:AJ97))/8)-(SUMIF($F$6:$AJ$6,"C.Nhật",F97:AJ97)/8)</f>
        <v>22</v>
      </c>
      <c r="AL97" s="378">
        <f t="shared" ref="AL97" si="68">SUM(F98:AJ98)/8*1.5</f>
        <v>0</v>
      </c>
      <c r="AM97" s="380">
        <f t="shared" ref="AM97" si="69">SUMIF($F$6:$AJ$6,"C.Nhật",$F97:$AJ98)/8*2</f>
        <v>8</v>
      </c>
      <c r="AN97" s="382">
        <f t="shared" ref="AN97" si="70">SUM(AK97:AM98)</f>
        <v>30</v>
      </c>
      <c r="AO97" s="384">
        <v>0</v>
      </c>
      <c r="AP97" s="382"/>
      <c r="AQ97" s="382"/>
      <c r="AR97" s="382"/>
      <c r="AS97" s="372"/>
      <c r="AT97" s="314"/>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379"/>
      <c r="AL98" s="379"/>
      <c r="AM98" s="381"/>
      <c r="AN98" s="383"/>
      <c r="AO98" s="385"/>
      <c r="AP98" s="383"/>
      <c r="AQ98" s="383"/>
      <c r="AR98" s="383"/>
      <c r="AS98" s="373"/>
      <c r="AT98" s="314"/>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2</v>
      </c>
      <c r="B99" s="386" t="s">
        <v>97</v>
      </c>
      <c r="C99" s="374" t="str">
        <f>VLOOKUP(B99,DS,2,0)</f>
        <v>Huỳnh Thị Hường</v>
      </c>
      <c r="D99" s="376" t="str">
        <f>VLOOKUP(B99,DS,3,0)</f>
        <v>Công nhân</v>
      </c>
      <c r="E99" s="79" t="s">
        <v>33</v>
      </c>
      <c r="F99" s="80">
        <v>8</v>
      </c>
      <c r="G99" s="80">
        <v>8</v>
      </c>
      <c r="H99" s="80">
        <v>8</v>
      </c>
      <c r="I99" s="80">
        <v>8</v>
      </c>
      <c r="J99" s="80"/>
      <c r="K99" s="80">
        <v>8</v>
      </c>
      <c r="L99" s="80">
        <v>8</v>
      </c>
      <c r="M99" s="80">
        <v>8</v>
      </c>
      <c r="N99" s="80">
        <v>8</v>
      </c>
      <c r="O99" s="80">
        <v>8</v>
      </c>
      <c r="P99" s="80">
        <v>8</v>
      </c>
      <c r="Q99" s="80"/>
      <c r="R99" s="80"/>
      <c r="S99" s="80">
        <v>8</v>
      </c>
      <c r="T99" s="80">
        <v>8</v>
      </c>
      <c r="U99" s="80">
        <v>8</v>
      </c>
      <c r="V99" s="80">
        <v>8</v>
      </c>
      <c r="W99" s="80">
        <v>8</v>
      </c>
      <c r="X99" s="80"/>
      <c r="Y99" s="80">
        <v>8</v>
      </c>
      <c r="Z99" s="80">
        <v>8</v>
      </c>
      <c r="AA99" s="80">
        <v>8</v>
      </c>
      <c r="AB99" s="80">
        <v>8</v>
      </c>
      <c r="AC99" s="80">
        <v>8</v>
      </c>
      <c r="AD99" s="80">
        <v>8</v>
      </c>
      <c r="AE99" s="80"/>
      <c r="AF99" s="80">
        <v>8</v>
      </c>
      <c r="AG99" s="80">
        <v>8</v>
      </c>
      <c r="AH99" s="80">
        <v>8</v>
      </c>
      <c r="AI99" s="80">
        <v>8</v>
      </c>
      <c r="AJ99" s="80">
        <v>8</v>
      </c>
      <c r="AK99" s="378">
        <f t="shared" ref="AK99" si="71">((SUM(F99:AJ99))/8)-(SUMIF($F$6:$AJ$6,"C.Nhật",F99:AJ99)/8)</f>
        <v>22</v>
      </c>
      <c r="AL99" s="378">
        <f t="shared" ref="AL99" si="72">SUM(F100:AJ100)/8*1.5</f>
        <v>0</v>
      </c>
      <c r="AM99" s="380">
        <f t="shared" ref="AM99" si="73">SUMIF($F$6:$AJ$6,"C.Nhật",$F99:$AJ100)/8*2</f>
        <v>8</v>
      </c>
      <c r="AN99" s="382">
        <f t="shared" ref="AN99" si="74">SUM(AK99:AM100)</f>
        <v>30</v>
      </c>
      <c r="AO99" s="384">
        <v>0</v>
      </c>
      <c r="AP99" s="382"/>
      <c r="AQ99" s="382"/>
      <c r="AR99" s="382"/>
      <c r="AS99" s="372"/>
      <c r="AT99" s="314"/>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379"/>
      <c r="AL100" s="379"/>
      <c r="AM100" s="381"/>
      <c r="AN100" s="383"/>
      <c r="AO100" s="385"/>
      <c r="AP100" s="383"/>
      <c r="AQ100" s="383"/>
      <c r="AR100" s="383"/>
      <c r="AS100" s="373"/>
      <c r="AT100" s="314"/>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3</v>
      </c>
      <c r="B101" s="386" t="s">
        <v>98</v>
      </c>
      <c r="C101" s="374" t="str">
        <f>VLOOKUP(B101,DS,2,0)</f>
        <v>Nguyễn Thị Rong</v>
      </c>
      <c r="D101" s="376" t="str">
        <f>VLOOKUP(B101,DS,3,0)</f>
        <v>Công nhân</v>
      </c>
      <c r="E101" s="79" t="s">
        <v>33</v>
      </c>
      <c r="F101" s="80">
        <v>8</v>
      </c>
      <c r="G101" s="80">
        <v>8</v>
      </c>
      <c r="H101" s="80">
        <v>8</v>
      </c>
      <c r="I101" s="80">
        <v>8</v>
      </c>
      <c r="J101" s="80"/>
      <c r="K101" s="80">
        <v>8</v>
      </c>
      <c r="L101" s="80">
        <v>8</v>
      </c>
      <c r="M101" s="80"/>
      <c r="N101" s="80">
        <v>8</v>
      </c>
      <c r="O101" s="80">
        <v>8</v>
      </c>
      <c r="P101" s="80">
        <v>8</v>
      </c>
      <c r="Q101" s="80"/>
      <c r="R101" s="80">
        <v>8</v>
      </c>
      <c r="S101" s="80">
        <v>8</v>
      </c>
      <c r="T101" s="80">
        <v>8</v>
      </c>
      <c r="U101" s="80">
        <v>8</v>
      </c>
      <c r="V101" s="80">
        <v>8</v>
      </c>
      <c r="W101" s="80">
        <v>8</v>
      </c>
      <c r="X101" s="80"/>
      <c r="Y101" s="80">
        <v>8</v>
      </c>
      <c r="Z101" s="80">
        <v>8</v>
      </c>
      <c r="AA101" s="80">
        <v>8</v>
      </c>
      <c r="AB101" s="80">
        <v>8</v>
      </c>
      <c r="AC101" s="80">
        <v>8</v>
      </c>
      <c r="AD101" s="80">
        <v>8</v>
      </c>
      <c r="AE101" s="80"/>
      <c r="AF101" s="80">
        <v>8</v>
      </c>
      <c r="AG101" s="80">
        <v>8</v>
      </c>
      <c r="AH101" s="80">
        <v>8</v>
      </c>
      <c r="AI101" s="80">
        <v>8</v>
      </c>
      <c r="AJ101" s="80">
        <v>8</v>
      </c>
      <c r="AK101" s="378">
        <f t="shared" ref="AK101" si="75">((SUM(F101:AJ101))/8)-(SUMIF($F$6:$AJ$6,"C.Nhật",F101:AJ101)/8)</f>
        <v>22</v>
      </c>
      <c r="AL101" s="378">
        <f t="shared" ref="AL101" si="76">SUM(F102:AJ102)/8*1.5</f>
        <v>0</v>
      </c>
      <c r="AM101" s="380">
        <f t="shared" ref="AM101" si="77">SUMIF($F$6:$AJ$6,"C.Nhật",$F101:$AJ102)/8*2</f>
        <v>8</v>
      </c>
      <c r="AN101" s="382">
        <f t="shared" ref="AN101" si="78">SUM(AK101:AM102)</f>
        <v>30</v>
      </c>
      <c r="AO101" s="384">
        <v>0</v>
      </c>
      <c r="AP101" s="382"/>
      <c r="AQ101" s="382"/>
      <c r="AR101" s="382"/>
      <c r="AS101" s="372"/>
      <c r="AT101" s="314"/>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379"/>
      <c r="AL102" s="379"/>
      <c r="AM102" s="381"/>
      <c r="AN102" s="383"/>
      <c r="AO102" s="385"/>
      <c r="AP102" s="383"/>
      <c r="AQ102" s="383"/>
      <c r="AR102" s="383"/>
      <c r="AS102" s="373"/>
      <c r="AT102" s="314"/>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 t="shared" ref="A103" si="79">A101+1</f>
        <v>4</v>
      </c>
      <c r="B103" s="386" t="s">
        <v>99</v>
      </c>
      <c r="C103" s="374" t="str">
        <f>VLOOKUP(B103,DS,2,0)</f>
        <v>Sơn Thị Nil</v>
      </c>
      <c r="D103" s="376" t="str">
        <f>VLOOKUP(B103,DS,3,0)</f>
        <v>Công nhân</v>
      </c>
      <c r="E103" s="79" t="s">
        <v>33</v>
      </c>
      <c r="F103" s="80">
        <v>8</v>
      </c>
      <c r="G103" s="80">
        <v>8</v>
      </c>
      <c r="H103" s="80">
        <v>8</v>
      </c>
      <c r="I103" s="80">
        <v>8</v>
      </c>
      <c r="J103" s="80"/>
      <c r="K103" s="80">
        <v>8</v>
      </c>
      <c r="L103" s="80">
        <v>8</v>
      </c>
      <c r="M103" s="80">
        <v>8</v>
      </c>
      <c r="N103" s="80">
        <v>8</v>
      </c>
      <c r="O103" s="80">
        <v>8</v>
      </c>
      <c r="P103" s="80">
        <v>8</v>
      </c>
      <c r="Q103" s="80"/>
      <c r="R103" s="80">
        <v>8</v>
      </c>
      <c r="S103" s="80">
        <v>8</v>
      </c>
      <c r="T103" s="80">
        <v>8</v>
      </c>
      <c r="U103" s="80">
        <v>8</v>
      </c>
      <c r="V103" s="80">
        <v>8</v>
      </c>
      <c r="W103" s="80">
        <v>8</v>
      </c>
      <c r="X103" s="80"/>
      <c r="Y103" s="80"/>
      <c r="Z103" s="80">
        <v>8</v>
      </c>
      <c r="AA103" s="80">
        <v>8</v>
      </c>
      <c r="AB103" s="80">
        <v>8</v>
      </c>
      <c r="AC103" s="80">
        <v>8</v>
      </c>
      <c r="AD103" s="80">
        <v>8</v>
      </c>
      <c r="AE103" s="80"/>
      <c r="AF103" s="80">
        <v>8</v>
      </c>
      <c r="AG103" s="80">
        <v>8</v>
      </c>
      <c r="AH103" s="80">
        <v>8</v>
      </c>
      <c r="AI103" s="80">
        <v>8</v>
      </c>
      <c r="AJ103" s="80">
        <v>8</v>
      </c>
      <c r="AK103" s="378">
        <f t="shared" ref="AK103" si="80">((SUM(F103:AJ103))/8)-(SUMIF($F$6:$AJ$6,"C.Nhật",F103:AJ103)/8)</f>
        <v>22</v>
      </c>
      <c r="AL103" s="378">
        <f t="shared" ref="AL103" si="81">SUM(F104:AJ104)/8*1.5</f>
        <v>0</v>
      </c>
      <c r="AM103" s="380">
        <f t="shared" ref="AM103" si="82">SUMIF($F$6:$AJ$6,"C.Nhật",$F103:$AJ104)/8*2</f>
        <v>8</v>
      </c>
      <c r="AN103" s="382">
        <f t="shared" ref="AN103" si="83">SUM(AK103:AM104)</f>
        <v>30</v>
      </c>
      <c r="AO103" s="384">
        <v>0</v>
      </c>
      <c r="AP103" s="382"/>
      <c r="AQ103" s="382"/>
      <c r="AR103" s="382"/>
      <c r="AS103" s="372"/>
      <c r="AT103" s="314"/>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379"/>
      <c r="AL104" s="379"/>
      <c r="AM104" s="381"/>
      <c r="AN104" s="383"/>
      <c r="AO104" s="385"/>
      <c r="AP104" s="383"/>
      <c r="AQ104" s="383"/>
      <c r="AR104" s="383"/>
      <c r="AS104" s="373"/>
      <c r="AT104" s="314"/>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 t="shared" ref="A105" si="84">A103+1</f>
        <v>5</v>
      </c>
      <c r="B105" s="386" t="s">
        <v>100</v>
      </c>
      <c r="C105" s="374" t="str">
        <f>VLOOKUP(B105,DS,2,0)</f>
        <v>Huỳnh Thị Bé Tha</v>
      </c>
      <c r="D105" s="376" t="str">
        <f>VLOOKUP(B105,DS,3,0)</f>
        <v>Công nhân</v>
      </c>
      <c r="E105" s="79" t="s">
        <v>33</v>
      </c>
      <c r="F105" s="80">
        <v>8</v>
      </c>
      <c r="G105" s="80">
        <v>8</v>
      </c>
      <c r="H105" s="80">
        <v>8</v>
      </c>
      <c r="I105" s="80">
        <v>8</v>
      </c>
      <c r="J105" s="80"/>
      <c r="K105" s="80">
        <v>8</v>
      </c>
      <c r="L105" s="80">
        <v>8</v>
      </c>
      <c r="M105" s="80">
        <v>8</v>
      </c>
      <c r="N105" s="80">
        <v>8</v>
      </c>
      <c r="O105" s="80"/>
      <c r="P105" s="80">
        <v>8</v>
      </c>
      <c r="Q105" s="80"/>
      <c r="R105" s="80">
        <v>8</v>
      </c>
      <c r="S105" s="80">
        <v>8</v>
      </c>
      <c r="T105" s="80">
        <v>8</v>
      </c>
      <c r="U105" s="80">
        <v>8</v>
      </c>
      <c r="V105" s="80">
        <v>8</v>
      </c>
      <c r="W105" s="80">
        <v>8</v>
      </c>
      <c r="X105" s="80"/>
      <c r="Y105" s="80">
        <v>8</v>
      </c>
      <c r="Z105" s="80">
        <v>8</v>
      </c>
      <c r="AA105" s="80">
        <v>8</v>
      </c>
      <c r="AB105" s="80">
        <v>8</v>
      </c>
      <c r="AC105" s="80">
        <v>8</v>
      </c>
      <c r="AD105" s="80">
        <v>8</v>
      </c>
      <c r="AE105" s="80"/>
      <c r="AF105" s="80">
        <v>8</v>
      </c>
      <c r="AG105" s="80">
        <v>8</v>
      </c>
      <c r="AH105" s="80">
        <v>8</v>
      </c>
      <c r="AI105" s="80">
        <v>8</v>
      </c>
      <c r="AJ105" s="80">
        <v>8</v>
      </c>
      <c r="AK105" s="378">
        <f t="shared" ref="AK105" si="85">((SUM(F105:AJ105))/8)-(SUMIF($F$6:$AJ$6,"C.Nhật",F105:AJ105)/8)</f>
        <v>22</v>
      </c>
      <c r="AL105" s="378">
        <f t="shared" ref="AL105" si="86">SUM(F106:AJ106)/8*1.5</f>
        <v>0</v>
      </c>
      <c r="AM105" s="380">
        <f t="shared" ref="AM105" si="87">SUMIF($F$6:$AJ$6,"C.Nhật",$F105:$AJ106)/8*2</f>
        <v>8</v>
      </c>
      <c r="AN105" s="382">
        <f t="shared" ref="AN105" si="88">SUM(AK105:AM106)</f>
        <v>30</v>
      </c>
      <c r="AO105" s="384">
        <v>0</v>
      </c>
      <c r="AP105" s="382"/>
      <c r="AQ105" s="382"/>
      <c r="AR105" s="382"/>
      <c r="AS105" s="372"/>
      <c r="AT105" s="314"/>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379"/>
      <c r="AL106" s="379"/>
      <c r="AM106" s="381"/>
      <c r="AN106" s="383"/>
      <c r="AO106" s="385"/>
      <c r="AP106" s="383"/>
      <c r="AQ106" s="383"/>
      <c r="AR106" s="383"/>
      <c r="AS106" s="373"/>
      <c r="AT106" s="314"/>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 t="shared" ref="A107" si="89">A105+1</f>
        <v>6</v>
      </c>
      <c r="B107" s="386" t="s">
        <v>101</v>
      </c>
      <c r="C107" s="374" t="str">
        <f>VLOOKUP(B107,DS,2,0)</f>
        <v>Huỳnh Thị Bé Thi</v>
      </c>
      <c r="D107" s="376" t="str">
        <f>VLOOKUP(B107,DS,3,0)</f>
        <v>Công nhân</v>
      </c>
      <c r="E107" s="79" t="s">
        <v>33</v>
      </c>
      <c r="F107" s="80">
        <v>8</v>
      </c>
      <c r="G107" s="80">
        <v>8</v>
      </c>
      <c r="H107" s="80">
        <v>8</v>
      </c>
      <c r="I107" s="80">
        <v>8</v>
      </c>
      <c r="J107" s="80"/>
      <c r="K107" s="80">
        <v>8</v>
      </c>
      <c r="L107" s="80">
        <v>8</v>
      </c>
      <c r="M107" s="80">
        <v>8</v>
      </c>
      <c r="N107" s="80">
        <v>8</v>
      </c>
      <c r="O107" s="80">
        <v>8</v>
      </c>
      <c r="P107" s="80">
        <v>8</v>
      </c>
      <c r="Q107" s="80"/>
      <c r="R107" s="80"/>
      <c r="S107" s="80">
        <v>8</v>
      </c>
      <c r="T107" s="80">
        <v>8</v>
      </c>
      <c r="U107" s="80">
        <v>8</v>
      </c>
      <c r="V107" s="80">
        <v>8</v>
      </c>
      <c r="W107" s="80">
        <v>8</v>
      </c>
      <c r="X107" s="80"/>
      <c r="Y107" s="80">
        <v>8</v>
      </c>
      <c r="Z107" s="80">
        <v>8</v>
      </c>
      <c r="AA107" s="80">
        <v>8</v>
      </c>
      <c r="AB107" s="80">
        <v>8</v>
      </c>
      <c r="AC107" s="80">
        <v>8</v>
      </c>
      <c r="AD107" s="80">
        <v>8</v>
      </c>
      <c r="AE107" s="80"/>
      <c r="AF107" s="80">
        <v>8</v>
      </c>
      <c r="AG107" s="80">
        <v>8</v>
      </c>
      <c r="AH107" s="80">
        <v>8</v>
      </c>
      <c r="AI107" s="80">
        <v>8</v>
      </c>
      <c r="AJ107" s="80">
        <v>8</v>
      </c>
      <c r="AK107" s="378">
        <f t="shared" ref="AK107" si="90">((SUM(F107:AJ107))/8)-(SUMIF($F$6:$AJ$6,"C.Nhật",F107:AJ107)/8)</f>
        <v>22</v>
      </c>
      <c r="AL107" s="378">
        <f t="shared" ref="AL107" si="91">SUM(F108:AJ108)/8*1.5</f>
        <v>0</v>
      </c>
      <c r="AM107" s="380">
        <f t="shared" ref="AM107" si="92">SUMIF($F$6:$AJ$6,"C.Nhật",$F107:$AJ108)/8*2</f>
        <v>8</v>
      </c>
      <c r="AN107" s="382">
        <f t="shared" ref="AN107" si="93">SUM(AK107:AM108)</f>
        <v>30</v>
      </c>
      <c r="AO107" s="384">
        <v>0</v>
      </c>
      <c r="AP107" s="382"/>
      <c r="AQ107" s="382"/>
      <c r="AR107" s="382"/>
      <c r="AS107" s="372"/>
      <c r="AT107" s="314"/>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379"/>
      <c r="AL108" s="379"/>
      <c r="AM108" s="381"/>
      <c r="AN108" s="383"/>
      <c r="AO108" s="385"/>
      <c r="AP108" s="383"/>
      <c r="AQ108" s="383"/>
      <c r="AR108" s="383"/>
      <c r="AS108" s="373"/>
      <c r="AT108" s="314"/>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f t="shared" ref="A109" si="94">A107+1</f>
        <v>7</v>
      </c>
      <c r="B109" s="386" t="s">
        <v>102</v>
      </c>
      <c r="C109" s="374" t="str">
        <f>VLOOKUP(B109,DS,2,0)</f>
        <v>Nguyễn Thị Kim Hồng</v>
      </c>
      <c r="D109" s="376" t="str">
        <f>VLOOKUP(B109,DS,3,0)</f>
        <v>Công nhân</v>
      </c>
      <c r="E109" s="79" t="s">
        <v>33</v>
      </c>
      <c r="F109" s="80"/>
      <c r="G109" s="80">
        <v>8</v>
      </c>
      <c r="H109" s="80">
        <v>8</v>
      </c>
      <c r="I109" s="80">
        <v>8</v>
      </c>
      <c r="J109" s="80"/>
      <c r="K109" s="80">
        <v>8</v>
      </c>
      <c r="L109" s="80">
        <v>8</v>
      </c>
      <c r="M109" s="80">
        <v>8</v>
      </c>
      <c r="N109" s="80">
        <v>8</v>
      </c>
      <c r="O109" s="80">
        <v>8</v>
      </c>
      <c r="P109" s="80">
        <v>8</v>
      </c>
      <c r="Q109" s="80"/>
      <c r="R109" s="80">
        <v>8</v>
      </c>
      <c r="S109" s="80">
        <v>8</v>
      </c>
      <c r="T109" s="80">
        <v>8</v>
      </c>
      <c r="U109" s="80">
        <v>8</v>
      </c>
      <c r="V109" s="80">
        <v>8</v>
      </c>
      <c r="W109" s="80">
        <v>8</v>
      </c>
      <c r="X109" s="80"/>
      <c r="Y109" s="80">
        <v>8</v>
      </c>
      <c r="Z109" s="80">
        <v>8</v>
      </c>
      <c r="AA109" s="80">
        <v>8</v>
      </c>
      <c r="AB109" s="80">
        <v>8</v>
      </c>
      <c r="AC109" s="80">
        <v>8</v>
      </c>
      <c r="AD109" s="80">
        <v>8</v>
      </c>
      <c r="AE109" s="80"/>
      <c r="AF109" s="80">
        <v>8</v>
      </c>
      <c r="AG109" s="80">
        <v>8</v>
      </c>
      <c r="AH109" s="80">
        <v>8</v>
      </c>
      <c r="AI109" s="80">
        <v>8</v>
      </c>
      <c r="AJ109" s="80">
        <v>8</v>
      </c>
      <c r="AK109" s="378">
        <f t="shared" ref="AK109" si="95">((SUM(F109:AJ109))/8)-(SUMIF($F$6:$AJ$6,"C.Nhật",F109:AJ109)/8)</f>
        <v>22</v>
      </c>
      <c r="AL109" s="378">
        <f t="shared" ref="AL109" si="96">SUM(F110:AJ110)/8*1.5</f>
        <v>0</v>
      </c>
      <c r="AM109" s="380">
        <f t="shared" ref="AM109" si="97">SUMIF($F$6:$AJ$6,"C.Nhật",$F109:$AJ110)/8*2</f>
        <v>8</v>
      </c>
      <c r="AN109" s="382">
        <f t="shared" ref="AN109" si="98">SUM(AK109:AM110)</f>
        <v>30</v>
      </c>
      <c r="AO109" s="384">
        <v>0</v>
      </c>
      <c r="AP109" s="382"/>
      <c r="AQ109" s="382"/>
      <c r="AR109" s="382"/>
      <c r="AS109" s="372"/>
      <c r="AT109" s="314"/>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379"/>
      <c r="AL110" s="379"/>
      <c r="AM110" s="381"/>
      <c r="AN110" s="383"/>
      <c r="AO110" s="385"/>
      <c r="AP110" s="383"/>
      <c r="AQ110" s="383"/>
      <c r="AR110" s="383"/>
      <c r="AS110" s="373"/>
      <c r="AT110" s="314"/>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f t="shared" ref="A111" si="99">A109+1</f>
        <v>8</v>
      </c>
      <c r="B111" s="386" t="s">
        <v>103</v>
      </c>
      <c r="C111" s="374" t="str">
        <f>VLOOKUP(B111,DS,2,0)</f>
        <v>Nguyễn Thị Lựu</v>
      </c>
      <c r="D111" s="376" t="str">
        <f>VLOOKUP(B111,DS,3,0)</f>
        <v>Công nhân</v>
      </c>
      <c r="E111" s="79" t="s">
        <v>33</v>
      </c>
      <c r="F111" s="80">
        <v>8</v>
      </c>
      <c r="G111" s="80">
        <v>8</v>
      </c>
      <c r="H111" s="80">
        <v>8</v>
      </c>
      <c r="I111" s="80">
        <v>8</v>
      </c>
      <c r="J111" s="80"/>
      <c r="K111" s="80">
        <v>8</v>
      </c>
      <c r="L111" s="80">
        <v>8</v>
      </c>
      <c r="M111" s="80">
        <v>8</v>
      </c>
      <c r="N111" s="80">
        <v>8</v>
      </c>
      <c r="O111" s="80">
        <v>8</v>
      </c>
      <c r="P111" s="80">
        <v>8</v>
      </c>
      <c r="Q111" s="80"/>
      <c r="R111" s="80">
        <v>8</v>
      </c>
      <c r="S111" s="80">
        <v>8</v>
      </c>
      <c r="T111" s="80">
        <v>8</v>
      </c>
      <c r="U111" s="80">
        <v>8</v>
      </c>
      <c r="V111" s="80">
        <v>8</v>
      </c>
      <c r="W111" s="80">
        <v>8</v>
      </c>
      <c r="X111" s="80"/>
      <c r="Y111" s="80">
        <v>8</v>
      </c>
      <c r="Z111" s="80">
        <v>8</v>
      </c>
      <c r="AA111" s="80">
        <v>8</v>
      </c>
      <c r="AB111" s="80">
        <v>8</v>
      </c>
      <c r="AC111" s="80">
        <v>8</v>
      </c>
      <c r="AD111" s="80">
        <v>8</v>
      </c>
      <c r="AE111" s="80"/>
      <c r="AF111" s="80">
        <v>8</v>
      </c>
      <c r="AG111" s="80">
        <v>8</v>
      </c>
      <c r="AH111" s="80">
        <v>8</v>
      </c>
      <c r="AI111" s="80">
        <v>8</v>
      </c>
      <c r="AJ111" s="80">
        <v>8</v>
      </c>
      <c r="AK111" s="378">
        <f t="shared" ref="AK111" si="100">((SUM(F111:AJ111))/8)-(SUMIF($F$6:$AJ$6,"C.Nhật",F111:AJ111)/8)</f>
        <v>23</v>
      </c>
      <c r="AL111" s="378">
        <f t="shared" ref="AL111" si="101">SUM(F112:AJ112)/8*1.5</f>
        <v>0</v>
      </c>
      <c r="AM111" s="380">
        <f t="shared" ref="AM111" si="102">SUMIF($F$6:$AJ$6,"C.Nhật",$F111:$AJ112)/8*2</f>
        <v>8</v>
      </c>
      <c r="AN111" s="382">
        <f t="shared" ref="AN111" si="103">SUM(AK111:AM112)</f>
        <v>31</v>
      </c>
      <c r="AO111" s="384">
        <v>0</v>
      </c>
      <c r="AP111" s="382"/>
      <c r="AQ111" s="382"/>
      <c r="AR111" s="382"/>
      <c r="AS111" s="372"/>
      <c r="AT111" s="314"/>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379"/>
      <c r="AL112" s="379"/>
      <c r="AM112" s="381"/>
      <c r="AN112" s="383"/>
      <c r="AO112" s="385"/>
      <c r="AP112" s="383"/>
      <c r="AQ112" s="383"/>
      <c r="AR112" s="383"/>
      <c r="AS112" s="373"/>
      <c r="AT112" s="314"/>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 t="shared" ref="A113" si="104">A111+1</f>
        <v>9</v>
      </c>
      <c r="B113" s="386" t="s">
        <v>104</v>
      </c>
      <c r="C113" s="374" t="str">
        <f>VLOOKUP(B113,DS,2,0)</f>
        <v>Lý Thị Được</v>
      </c>
      <c r="D113" s="376" t="str">
        <f>VLOOKUP(B113,DS,3,0)</f>
        <v>Công nhân</v>
      </c>
      <c r="E113" s="79" t="s">
        <v>33</v>
      </c>
      <c r="F113" s="80">
        <v>8</v>
      </c>
      <c r="G113" s="80">
        <v>8</v>
      </c>
      <c r="H113" s="80">
        <v>8</v>
      </c>
      <c r="I113" s="80">
        <v>8</v>
      </c>
      <c r="J113" s="80"/>
      <c r="K113" s="80">
        <v>8</v>
      </c>
      <c r="L113" s="80">
        <v>8</v>
      </c>
      <c r="M113" s="80">
        <v>8</v>
      </c>
      <c r="N113" s="80">
        <v>8</v>
      </c>
      <c r="O113" s="80">
        <v>8</v>
      </c>
      <c r="P113" s="80"/>
      <c r="Q113" s="80"/>
      <c r="R113" s="80">
        <v>8</v>
      </c>
      <c r="S113" s="80">
        <v>8</v>
      </c>
      <c r="T113" s="80">
        <v>8</v>
      </c>
      <c r="U113" s="80">
        <v>8</v>
      </c>
      <c r="V113" s="80">
        <v>8</v>
      </c>
      <c r="W113" s="80">
        <v>8</v>
      </c>
      <c r="X113" s="80"/>
      <c r="Y113" s="80">
        <v>8</v>
      </c>
      <c r="Z113" s="80">
        <v>8</v>
      </c>
      <c r="AA113" s="80">
        <v>8</v>
      </c>
      <c r="AB113" s="80">
        <v>8</v>
      </c>
      <c r="AC113" s="80">
        <v>8</v>
      </c>
      <c r="AD113" s="80">
        <v>8</v>
      </c>
      <c r="AE113" s="80"/>
      <c r="AF113" s="80">
        <v>8</v>
      </c>
      <c r="AG113" s="80">
        <v>8</v>
      </c>
      <c r="AH113" s="80">
        <v>8</v>
      </c>
      <c r="AI113" s="80">
        <v>8</v>
      </c>
      <c r="AJ113" s="80">
        <v>8</v>
      </c>
      <c r="AK113" s="378">
        <f t="shared" ref="AK113" si="105">((SUM(F113:AJ113))/8)-(SUMIF($F$6:$AJ$6,"C.Nhật",F113:AJ113)/8)</f>
        <v>23</v>
      </c>
      <c r="AL113" s="378">
        <f t="shared" ref="AL113" si="106">SUM(F114:AJ114)/8*1.5</f>
        <v>0</v>
      </c>
      <c r="AM113" s="380">
        <f t="shared" ref="AM113" si="107">SUMIF($F$6:$AJ$6,"C.Nhật",$F113:$AJ114)/8*2</f>
        <v>6</v>
      </c>
      <c r="AN113" s="382">
        <f t="shared" ref="AN113" si="108">SUM(AK113:AM114)</f>
        <v>29</v>
      </c>
      <c r="AO113" s="384">
        <v>0</v>
      </c>
      <c r="AP113" s="382"/>
      <c r="AQ113" s="382"/>
      <c r="AR113" s="382"/>
      <c r="AS113" s="372"/>
      <c r="AT113" s="314"/>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379"/>
      <c r="AL114" s="379"/>
      <c r="AM114" s="381"/>
      <c r="AN114" s="383"/>
      <c r="AO114" s="385"/>
      <c r="AP114" s="383"/>
      <c r="AQ114" s="383"/>
      <c r="AR114" s="383"/>
      <c r="AS114" s="373"/>
      <c r="AT114" s="314"/>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 t="shared" ref="A115" si="109">A113+1</f>
        <v>10</v>
      </c>
      <c r="B115" s="386" t="s">
        <v>105</v>
      </c>
      <c r="C115" s="374" t="str">
        <f>VLOOKUP(B115,DS,2,0)</f>
        <v>Lý La Quan</v>
      </c>
      <c r="D115" s="376" t="str">
        <f>VLOOKUP(B115,DS,3,0)</f>
        <v>Công nhân</v>
      </c>
      <c r="E115" s="79" t="s">
        <v>33</v>
      </c>
      <c r="F115" s="80">
        <v>8</v>
      </c>
      <c r="G115" s="80">
        <v>8</v>
      </c>
      <c r="H115" s="80">
        <v>8</v>
      </c>
      <c r="I115" s="80">
        <v>8</v>
      </c>
      <c r="J115" s="80"/>
      <c r="K115" s="80">
        <v>8</v>
      </c>
      <c r="L115" s="80">
        <v>8</v>
      </c>
      <c r="M115" s="80">
        <v>8</v>
      </c>
      <c r="N115" s="80">
        <v>8</v>
      </c>
      <c r="O115" s="80">
        <v>8</v>
      </c>
      <c r="P115" s="80">
        <v>8</v>
      </c>
      <c r="Q115" s="80"/>
      <c r="R115" s="80">
        <v>8</v>
      </c>
      <c r="S115" s="80">
        <v>8</v>
      </c>
      <c r="T115" s="80">
        <v>8</v>
      </c>
      <c r="U115" s="80">
        <v>8</v>
      </c>
      <c r="V115" s="80">
        <v>8</v>
      </c>
      <c r="W115" s="80">
        <v>8</v>
      </c>
      <c r="X115" s="80"/>
      <c r="Y115" s="80">
        <v>8</v>
      </c>
      <c r="Z115" s="80">
        <v>8</v>
      </c>
      <c r="AA115" s="80">
        <v>8</v>
      </c>
      <c r="AB115" s="80">
        <v>8</v>
      </c>
      <c r="AC115" s="80">
        <v>8</v>
      </c>
      <c r="AD115" s="80">
        <v>8</v>
      </c>
      <c r="AE115" s="80"/>
      <c r="AF115" s="80">
        <v>8</v>
      </c>
      <c r="AG115" s="80">
        <v>8</v>
      </c>
      <c r="AH115" s="80">
        <v>8</v>
      </c>
      <c r="AI115" s="80">
        <v>8</v>
      </c>
      <c r="AJ115" s="80">
        <v>8</v>
      </c>
      <c r="AK115" s="378">
        <f t="shared" ref="AK115" si="110">((SUM(F115:AJ115))/8)-(SUMIF($F$6:$AJ$6,"C.Nhật",F115:AJ115)/8)</f>
        <v>23</v>
      </c>
      <c r="AL115" s="378">
        <f t="shared" ref="AL115" si="111">SUM(F116:AJ116)/8*1.5</f>
        <v>0</v>
      </c>
      <c r="AM115" s="380">
        <f t="shared" ref="AM115" si="112">SUMIF($F$6:$AJ$6,"C.Nhật",$F115:$AJ116)/8*2</f>
        <v>8</v>
      </c>
      <c r="AN115" s="382">
        <f t="shared" ref="AN115" si="113">SUM(AK115:AM116)</f>
        <v>31</v>
      </c>
      <c r="AO115" s="384">
        <v>0</v>
      </c>
      <c r="AP115" s="382"/>
      <c r="AQ115" s="382"/>
      <c r="AR115" s="382"/>
      <c r="AS115" s="372"/>
      <c r="AT115" s="314"/>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379"/>
      <c r="AL116" s="379"/>
      <c r="AM116" s="381"/>
      <c r="AN116" s="383"/>
      <c r="AO116" s="385"/>
      <c r="AP116" s="383"/>
      <c r="AQ116" s="383"/>
      <c r="AR116" s="383"/>
      <c r="AS116" s="373"/>
      <c r="AT116" s="314"/>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 t="shared" ref="A117" si="114">A115+1</f>
        <v>11</v>
      </c>
      <c r="B117" s="386" t="s">
        <v>106</v>
      </c>
      <c r="C117" s="374" t="str">
        <f>VLOOKUP(B117,DS,2,0)</f>
        <v>Trà Thị Soi</v>
      </c>
      <c r="D117" s="376" t="str">
        <f>VLOOKUP(B117,DS,3,0)</f>
        <v>Công nhân</v>
      </c>
      <c r="E117" s="79" t="s">
        <v>33</v>
      </c>
      <c r="F117" s="80">
        <v>8</v>
      </c>
      <c r="G117" s="80">
        <v>8</v>
      </c>
      <c r="H117" s="80">
        <v>8</v>
      </c>
      <c r="I117" s="80">
        <v>8</v>
      </c>
      <c r="J117" s="80"/>
      <c r="K117" s="80">
        <v>8</v>
      </c>
      <c r="L117" s="80">
        <v>8</v>
      </c>
      <c r="M117" s="80">
        <v>8</v>
      </c>
      <c r="N117" s="80">
        <v>8</v>
      </c>
      <c r="O117" s="80">
        <v>8</v>
      </c>
      <c r="P117" s="80">
        <v>8</v>
      </c>
      <c r="Q117" s="80"/>
      <c r="R117" s="80">
        <v>8</v>
      </c>
      <c r="S117" s="80">
        <v>8</v>
      </c>
      <c r="T117" s="80">
        <v>8</v>
      </c>
      <c r="U117" s="80">
        <v>8</v>
      </c>
      <c r="V117" s="80">
        <v>8</v>
      </c>
      <c r="W117" s="80">
        <v>8</v>
      </c>
      <c r="X117" s="80"/>
      <c r="Y117" s="80">
        <v>8</v>
      </c>
      <c r="Z117" s="80">
        <v>8</v>
      </c>
      <c r="AA117" s="80">
        <v>8</v>
      </c>
      <c r="AB117" s="80">
        <v>8</v>
      </c>
      <c r="AC117" s="80">
        <v>8</v>
      </c>
      <c r="AD117" s="80">
        <v>8</v>
      </c>
      <c r="AE117" s="80"/>
      <c r="AF117" s="80">
        <v>8</v>
      </c>
      <c r="AG117" s="80">
        <v>8</v>
      </c>
      <c r="AH117" s="80">
        <v>8</v>
      </c>
      <c r="AI117" s="80">
        <v>8</v>
      </c>
      <c r="AJ117" s="80">
        <v>8</v>
      </c>
      <c r="AK117" s="378">
        <f t="shared" ref="AK117" si="115">((SUM(F117:AJ117))/8)-(SUMIF($F$6:$AJ$6,"C.Nhật",F117:AJ117)/8)</f>
        <v>23</v>
      </c>
      <c r="AL117" s="378">
        <f t="shared" ref="AL117" si="116">SUM(F118:AJ118)/8*1.5</f>
        <v>0</v>
      </c>
      <c r="AM117" s="380">
        <f t="shared" ref="AM117" si="117">SUMIF($F$6:$AJ$6,"C.Nhật",$F117:$AJ118)/8*2</f>
        <v>8</v>
      </c>
      <c r="AN117" s="382">
        <f t="shared" ref="AN117" si="118">SUM(AK117:AM118)</f>
        <v>31</v>
      </c>
      <c r="AO117" s="384">
        <v>0</v>
      </c>
      <c r="AP117" s="382"/>
      <c r="AQ117" s="382"/>
      <c r="AR117" s="382"/>
      <c r="AS117" s="372"/>
      <c r="AT117" s="314"/>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379"/>
      <c r="AL118" s="379"/>
      <c r="AM118" s="381"/>
      <c r="AN118" s="383"/>
      <c r="AO118" s="385"/>
      <c r="AP118" s="383"/>
      <c r="AQ118" s="383"/>
      <c r="AR118" s="383"/>
      <c r="AS118" s="373"/>
      <c r="AT118" s="314"/>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 t="shared" ref="A119" si="119">A117+1</f>
        <v>12</v>
      </c>
      <c r="B119" s="386" t="s">
        <v>107</v>
      </c>
      <c r="C119" s="374" t="str">
        <f>VLOOKUP(B119,DS,2,0)</f>
        <v>Nguyễn Thị Diễm Hương</v>
      </c>
      <c r="D119" s="376" t="str">
        <f>VLOOKUP(B119,DS,3,0)</f>
        <v>Công nhân</v>
      </c>
      <c r="E119" s="79" t="s">
        <v>33</v>
      </c>
      <c r="F119" s="80">
        <v>8</v>
      </c>
      <c r="G119" s="80">
        <v>8</v>
      </c>
      <c r="H119" s="80">
        <v>8</v>
      </c>
      <c r="I119" s="80">
        <v>8</v>
      </c>
      <c r="J119" s="80"/>
      <c r="K119" s="80">
        <v>8</v>
      </c>
      <c r="L119" s="80">
        <v>8</v>
      </c>
      <c r="M119" s="80">
        <v>8</v>
      </c>
      <c r="N119" s="80">
        <v>8</v>
      </c>
      <c r="O119" s="80">
        <v>8</v>
      </c>
      <c r="P119" s="80">
        <v>8</v>
      </c>
      <c r="Q119" s="80"/>
      <c r="R119" s="80">
        <v>8</v>
      </c>
      <c r="S119" s="80">
        <v>8</v>
      </c>
      <c r="T119" s="80">
        <v>8</v>
      </c>
      <c r="U119" s="80">
        <v>8</v>
      </c>
      <c r="V119" s="80">
        <v>8</v>
      </c>
      <c r="W119" s="80">
        <v>8</v>
      </c>
      <c r="X119" s="80"/>
      <c r="Y119" s="80">
        <v>8</v>
      </c>
      <c r="Z119" s="80">
        <v>8</v>
      </c>
      <c r="AA119" s="80">
        <v>8</v>
      </c>
      <c r="AB119" s="80">
        <v>8</v>
      </c>
      <c r="AC119" s="80">
        <v>8</v>
      </c>
      <c r="AD119" s="80">
        <v>8</v>
      </c>
      <c r="AE119" s="80"/>
      <c r="AF119" s="80">
        <v>8</v>
      </c>
      <c r="AG119" s="80">
        <v>8</v>
      </c>
      <c r="AH119" s="80">
        <v>8</v>
      </c>
      <c r="AI119" s="80">
        <v>8</v>
      </c>
      <c r="AJ119" s="80">
        <v>8</v>
      </c>
      <c r="AK119" s="378">
        <f t="shared" ref="AK119" si="120">((SUM(F119:AJ119))/8)-(SUMIF($F$6:$AJ$6,"C.Nhật",F119:AJ119)/8)</f>
        <v>23</v>
      </c>
      <c r="AL119" s="378">
        <f t="shared" ref="AL119" si="121">SUM(F120:AJ120)/8*1.5</f>
        <v>0</v>
      </c>
      <c r="AM119" s="380">
        <f t="shared" ref="AM119" si="122">SUMIF($F$6:$AJ$6,"C.Nhật",$F119:$AJ120)/8*2</f>
        <v>8</v>
      </c>
      <c r="AN119" s="382">
        <f t="shared" ref="AN119" si="123">SUM(AK119:AM120)</f>
        <v>31</v>
      </c>
      <c r="AO119" s="384">
        <v>0</v>
      </c>
      <c r="AP119" s="382"/>
      <c r="AQ119" s="382"/>
      <c r="AR119" s="382"/>
      <c r="AS119" s="372"/>
      <c r="AT119" s="314"/>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379"/>
      <c r="AL120" s="379"/>
      <c r="AM120" s="381"/>
      <c r="AN120" s="383"/>
      <c r="AO120" s="385"/>
      <c r="AP120" s="383"/>
      <c r="AQ120" s="383"/>
      <c r="AR120" s="383"/>
      <c r="AS120" s="373"/>
      <c r="AT120" s="314"/>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 t="shared" ref="A121" si="124">A119+1</f>
        <v>13</v>
      </c>
      <c r="B121" s="386" t="s">
        <v>108</v>
      </c>
      <c r="C121" s="374" t="str">
        <f>VLOOKUP(B121,DS,2,0)</f>
        <v>Sơn Thị Muỗi Tron</v>
      </c>
      <c r="D121" s="376" t="str">
        <f>VLOOKUP(B121,DS,3,0)</f>
        <v>Công nhân</v>
      </c>
      <c r="E121" s="79" t="s">
        <v>33</v>
      </c>
      <c r="F121" s="80">
        <v>8</v>
      </c>
      <c r="G121" s="80">
        <v>8</v>
      </c>
      <c r="H121" s="80">
        <v>8</v>
      </c>
      <c r="I121" s="80">
        <v>8</v>
      </c>
      <c r="J121" s="80"/>
      <c r="K121" s="80">
        <v>8</v>
      </c>
      <c r="L121" s="80">
        <v>8</v>
      </c>
      <c r="M121" s="80">
        <v>8</v>
      </c>
      <c r="N121" s="80">
        <v>8</v>
      </c>
      <c r="O121" s="80">
        <v>8</v>
      </c>
      <c r="P121" s="80">
        <v>8</v>
      </c>
      <c r="Q121" s="80"/>
      <c r="R121" s="80">
        <v>8</v>
      </c>
      <c r="S121" s="80">
        <v>8</v>
      </c>
      <c r="T121" s="80">
        <v>8</v>
      </c>
      <c r="U121" s="80">
        <v>8</v>
      </c>
      <c r="V121" s="80">
        <v>8</v>
      </c>
      <c r="W121" s="80">
        <v>8</v>
      </c>
      <c r="X121" s="80"/>
      <c r="Y121" s="80">
        <v>8</v>
      </c>
      <c r="Z121" s="80">
        <v>8</v>
      </c>
      <c r="AA121" s="80">
        <v>8</v>
      </c>
      <c r="AB121" s="80">
        <v>8</v>
      </c>
      <c r="AC121" s="80">
        <v>8</v>
      </c>
      <c r="AD121" s="80">
        <v>8</v>
      </c>
      <c r="AE121" s="80"/>
      <c r="AF121" s="80">
        <v>8</v>
      </c>
      <c r="AG121" s="80">
        <v>8</v>
      </c>
      <c r="AH121" s="80">
        <v>8</v>
      </c>
      <c r="AI121" s="80">
        <v>8</v>
      </c>
      <c r="AJ121" s="80"/>
      <c r="AK121" s="378">
        <f t="shared" ref="AK121" si="125">((SUM(F121:AJ121))/8)-(SUMIF($F$6:$AJ$6,"C.Nhật",F121:AJ121)/8)</f>
        <v>22</v>
      </c>
      <c r="AL121" s="378">
        <f t="shared" ref="AL121" si="126">SUM(F122:AJ122)/8*1.5</f>
        <v>0</v>
      </c>
      <c r="AM121" s="380">
        <f t="shared" ref="AM121" si="127">SUMIF($F$6:$AJ$6,"C.Nhật",$F121:$AJ122)/8*2</f>
        <v>8</v>
      </c>
      <c r="AN121" s="382">
        <f t="shared" ref="AN121" si="128">SUM(AK121:AM122)</f>
        <v>30</v>
      </c>
      <c r="AO121" s="384">
        <v>0</v>
      </c>
      <c r="AP121" s="382"/>
      <c r="AQ121" s="382"/>
      <c r="AR121" s="382"/>
      <c r="AS121" s="372"/>
      <c r="AT121" s="314"/>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379"/>
      <c r="AL122" s="379"/>
      <c r="AM122" s="381"/>
      <c r="AN122" s="383"/>
      <c r="AO122" s="385"/>
      <c r="AP122" s="383"/>
      <c r="AQ122" s="383"/>
      <c r="AR122" s="383"/>
      <c r="AS122" s="373"/>
      <c r="AT122" s="314"/>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 t="shared" ref="A123" si="129">A121+1</f>
        <v>14</v>
      </c>
      <c r="B123" s="386" t="s">
        <v>109</v>
      </c>
      <c r="C123" s="374" t="str">
        <f>VLOOKUP(B123,DS,2,0)</f>
        <v>Sơn Thị Thương</v>
      </c>
      <c r="D123" s="376" t="str">
        <f>VLOOKUP(B123,DS,3,0)</f>
        <v>Công nhân</v>
      </c>
      <c r="E123" s="79" t="s">
        <v>33</v>
      </c>
      <c r="F123" s="80">
        <v>8</v>
      </c>
      <c r="G123" s="80">
        <v>8</v>
      </c>
      <c r="H123" s="80">
        <v>8</v>
      </c>
      <c r="I123" s="80">
        <v>8</v>
      </c>
      <c r="J123" s="80"/>
      <c r="K123" s="80">
        <v>8</v>
      </c>
      <c r="L123" s="80">
        <v>8</v>
      </c>
      <c r="M123" s="80">
        <v>8</v>
      </c>
      <c r="N123" s="80">
        <v>8</v>
      </c>
      <c r="O123" s="80">
        <v>8</v>
      </c>
      <c r="P123" s="80">
        <v>8</v>
      </c>
      <c r="Q123" s="80"/>
      <c r="R123" s="80">
        <v>8</v>
      </c>
      <c r="S123" s="80">
        <v>8</v>
      </c>
      <c r="T123" s="80">
        <v>8</v>
      </c>
      <c r="U123" s="80">
        <v>8</v>
      </c>
      <c r="V123" s="80">
        <v>8</v>
      </c>
      <c r="W123" s="80">
        <v>8</v>
      </c>
      <c r="X123" s="80"/>
      <c r="Y123" s="80">
        <v>8</v>
      </c>
      <c r="Z123" s="80">
        <v>8</v>
      </c>
      <c r="AA123" s="80">
        <v>8</v>
      </c>
      <c r="AB123" s="80">
        <v>8</v>
      </c>
      <c r="AC123" s="80">
        <v>8</v>
      </c>
      <c r="AD123" s="80">
        <v>8</v>
      </c>
      <c r="AE123" s="80"/>
      <c r="AF123" s="80">
        <v>8</v>
      </c>
      <c r="AG123" s="80">
        <v>8</v>
      </c>
      <c r="AH123" s="80">
        <v>8</v>
      </c>
      <c r="AI123" s="80">
        <v>8</v>
      </c>
      <c r="AJ123" s="80">
        <v>8</v>
      </c>
      <c r="AK123" s="378">
        <f t="shared" ref="AK123" si="130">((SUM(F123:AJ123))/8)-(SUMIF($F$6:$AJ$6,"C.Nhật",F123:AJ123)/8)</f>
        <v>23</v>
      </c>
      <c r="AL123" s="378">
        <f t="shared" ref="AL123" si="131">SUM(F124:AJ124)/8*1.5</f>
        <v>0</v>
      </c>
      <c r="AM123" s="380">
        <f t="shared" ref="AM123" si="132">SUMIF($F$6:$AJ$6,"C.Nhật",$F123:$AJ124)/8*2</f>
        <v>8</v>
      </c>
      <c r="AN123" s="382">
        <f t="shared" ref="AN123" si="133">SUM(AK123:AM124)</f>
        <v>31</v>
      </c>
      <c r="AO123" s="384">
        <v>0</v>
      </c>
      <c r="AP123" s="382"/>
      <c r="AQ123" s="382"/>
      <c r="AR123" s="382"/>
      <c r="AS123" s="372"/>
      <c r="AT123" s="314"/>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379"/>
      <c r="AL124" s="379"/>
      <c r="AM124" s="381"/>
      <c r="AN124" s="383"/>
      <c r="AO124" s="385"/>
      <c r="AP124" s="383"/>
      <c r="AQ124" s="383"/>
      <c r="AR124" s="383"/>
      <c r="AS124" s="373"/>
      <c r="AT124" s="314"/>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 t="shared" ref="A125" si="134">A123+1</f>
        <v>15</v>
      </c>
      <c r="B125" s="386" t="s">
        <v>110</v>
      </c>
      <c r="C125" s="374" t="str">
        <f>VLOOKUP(B125,DS,2,0)</f>
        <v>Thạch Thị Som Ươne</v>
      </c>
      <c r="D125" s="376" t="str">
        <f>VLOOKUP(B125,DS,3,0)</f>
        <v>Công nhân</v>
      </c>
      <c r="E125" s="79" t="s">
        <v>33</v>
      </c>
      <c r="F125" s="80">
        <v>8</v>
      </c>
      <c r="G125" s="80">
        <v>8</v>
      </c>
      <c r="H125" s="80">
        <v>8</v>
      </c>
      <c r="I125" s="80">
        <v>8</v>
      </c>
      <c r="J125" s="80"/>
      <c r="K125" s="80">
        <v>8</v>
      </c>
      <c r="L125" s="80">
        <v>8</v>
      </c>
      <c r="M125" s="80">
        <v>8</v>
      </c>
      <c r="N125" s="80">
        <v>8</v>
      </c>
      <c r="O125" s="80">
        <v>8</v>
      </c>
      <c r="P125" s="80">
        <v>8</v>
      </c>
      <c r="Q125" s="80"/>
      <c r="R125" s="80">
        <v>8</v>
      </c>
      <c r="S125" s="80">
        <v>8</v>
      </c>
      <c r="T125" s="80">
        <v>8</v>
      </c>
      <c r="U125" s="80">
        <v>8</v>
      </c>
      <c r="V125" s="80">
        <v>8</v>
      </c>
      <c r="W125" s="80">
        <v>8</v>
      </c>
      <c r="X125" s="80"/>
      <c r="Y125" s="80">
        <v>8</v>
      </c>
      <c r="Z125" s="80">
        <v>8</v>
      </c>
      <c r="AA125" s="80">
        <v>8</v>
      </c>
      <c r="AB125" s="80">
        <v>8</v>
      </c>
      <c r="AC125" s="80">
        <v>8</v>
      </c>
      <c r="AD125" s="80">
        <v>8</v>
      </c>
      <c r="AE125" s="80"/>
      <c r="AF125" s="80">
        <v>8</v>
      </c>
      <c r="AG125" s="80">
        <v>8</v>
      </c>
      <c r="AH125" s="80">
        <v>8</v>
      </c>
      <c r="AI125" s="80">
        <v>8</v>
      </c>
      <c r="AJ125" s="80">
        <v>8</v>
      </c>
      <c r="AK125" s="378">
        <f t="shared" ref="AK125" si="135">((SUM(F125:AJ125))/8)-(SUMIF($F$6:$AJ$6,"C.Nhật",F125:AJ125)/8)</f>
        <v>23</v>
      </c>
      <c r="AL125" s="378">
        <f t="shared" ref="AL125" si="136">SUM(F126:AJ126)/8*1.5</f>
        <v>0</v>
      </c>
      <c r="AM125" s="380">
        <f t="shared" ref="AM125" si="137">SUMIF($F$6:$AJ$6,"C.Nhật",$F125:$AJ126)/8*2</f>
        <v>8</v>
      </c>
      <c r="AN125" s="382">
        <f t="shared" ref="AN125" si="138">SUM(AK125:AM126)</f>
        <v>31</v>
      </c>
      <c r="AO125" s="384">
        <v>0</v>
      </c>
      <c r="AP125" s="382"/>
      <c r="AQ125" s="382"/>
      <c r="AR125" s="382"/>
      <c r="AS125" s="372"/>
      <c r="AT125" s="314"/>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379"/>
      <c r="AL126" s="379"/>
      <c r="AM126" s="381"/>
      <c r="AN126" s="383"/>
      <c r="AO126" s="385"/>
      <c r="AP126" s="383"/>
      <c r="AQ126" s="383"/>
      <c r="AR126" s="383"/>
      <c r="AS126" s="373"/>
      <c r="AT126" s="314"/>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 t="shared" ref="A127" si="139">A125+1</f>
        <v>16</v>
      </c>
      <c r="B127" s="386" t="s">
        <v>111</v>
      </c>
      <c r="C127" s="374" t="str">
        <f>VLOOKUP(B127,DS,2,0)</f>
        <v>Huỳnh Thị Như</v>
      </c>
      <c r="D127" s="376" t="str">
        <f>VLOOKUP(B127,DS,3,0)</f>
        <v>Công nhân</v>
      </c>
      <c r="E127" s="79" t="s">
        <v>33</v>
      </c>
      <c r="F127" s="80">
        <v>8</v>
      </c>
      <c r="G127" s="80">
        <v>8</v>
      </c>
      <c r="H127" s="80">
        <v>8</v>
      </c>
      <c r="I127" s="80">
        <v>8</v>
      </c>
      <c r="J127" s="80"/>
      <c r="K127" s="80">
        <v>8</v>
      </c>
      <c r="L127" s="80">
        <v>8</v>
      </c>
      <c r="M127" s="80">
        <v>8</v>
      </c>
      <c r="N127" s="80"/>
      <c r="O127" s="80">
        <v>8</v>
      </c>
      <c r="P127" s="80">
        <v>8</v>
      </c>
      <c r="Q127" s="80"/>
      <c r="R127" s="80">
        <v>8</v>
      </c>
      <c r="S127" s="80">
        <v>8</v>
      </c>
      <c r="T127" s="80">
        <v>8</v>
      </c>
      <c r="U127" s="80">
        <v>8</v>
      </c>
      <c r="V127" s="80">
        <v>8</v>
      </c>
      <c r="W127" s="80">
        <v>8</v>
      </c>
      <c r="X127" s="80"/>
      <c r="Y127" s="80">
        <v>8</v>
      </c>
      <c r="Z127" s="80">
        <v>8</v>
      </c>
      <c r="AA127" s="80">
        <v>8</v>
      </c>
      <c r="AB127" s="80">
        <v>8</v>
      </c>
      <c r="AC127" s="80">
        <v>8</v>
      </c>
      <c r="AD127" s="80">
        <v>8</v>
      </c>
      <c r="AE127" s="80"/>
      <c r="AF127" s="80">
        <v>8</v>
      </c>
      <c r="AG127" s="80">
        <v>8</v>
      </c>
      <c r="AH127" s="80">
        <v>8</v>
      </c>
      <c r="AI127" s="80">
        <v>8</v>
      </c>
      <c r="AJ127" s="80">
        <v>8</v>
      </c>
      <c r="AK127" s="378">
        <f t="shared" ref="AK127" si="140">((SUM(F127:AJ127))/8)-(SUMIF($F$6:$AJ$6,"C.Nhật",F127:AJ127)/8)</f>
        <v>22</v>
      </c>
      <c r="AL127" s="378">
        <f t="shared" ref="AL127" si="141">SUM(F128:AJ128)/8*1.5</f>
        <v>0</v>
      </c>
      <c r="AM127" s="380">
        <f t="shared" ref="AM127" si="142">SUMIF($F$6:$AJ$6,"C.Nhật",$F127:$AJ128)/8*2</f>
        <v>8</v>
      </c>
      <c r="AN127" s="382">
        <f t="shared" ref="AN127" si="143">SUM(AK127:AM128)</f>
        <v>30</v>
      </c>
      <c r="AO127" s="384">
        <v>0</v>
      </c>
      <c r="AP127" s="382"/>
      <c r="AQ127" s="382"/>
      <c r="AR127" s="382"/>
      <c r="AS127" s="372"/>
      <c r="AT127" s="314"/>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379"/>
      <c r="AL128" s="379"/>
      <c r="AM128" s="381"/>
      <c r="AN128" s="383"/>
      <c r="AO128" s="385"/>
      <c r="AP128" s="383"/>
      <c r="AQ128" s="383"/>
      <c r="AR128" s="383"/>
      <c r="AS128" s="373"/>
      <c r="AT128" s="314"/>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 t="shared" ref="A129" si="144">A127+1</f>
        <v>17</v>
      </c>
      <c r="B129" s="386" t="s">
        <v>112</v>
      </c>
      <c r="C129" s="374" t="str">
        <f>VLOOKUP(B129,DS,2,0)</f>
        <v>Sơn Thị Chành Ny</v>
      </c>
      <c r="D129" s="376" t="str">
        <f>VLOOKUP(B129,DS,3,0)</f>
        <v>Công nhân</v>
      </c>
      <c r="E129" s="79" t="s">
        <v>33</v>
      </c>
      <c r="F129" s="80">
        <v>8</v>
      </c>
      <c r="G129" s="80">
        <v>8</v>
      </c>
      <c r="H129" s="80">
        <v>8</v>
      </c>
      <c r="I129" s="80">
        <v>8</v>
      </c>
      <c r="J129" s="80"/>
      <c r="K129" s="80">
        <v>8</v>
      </c>
      <c r="L129" s="80">
        <v>8</v>
      </c>
      <c r="M129" s="80">
        <v>8</v>
      </c>
      <c r="N129" s="80">
        <v>8</v>
      </c>
      <c r="O129" s="80">
        <v>8</v>
      </c>
      <c r="P129" s="80">
        <v>8</v>
      </c>
      <c r="Q129" s="80"/>
      <c r="R129" s="80">
        <v>8</v>
      </c>
      <c r="S129" s="80">
        <v>8</v>
      </c>
      <c r="T129" s="80">
        <v>8</v>
      </c>
      <c r="U129" s="80">
        <v>8</v>
      </c>
      <c r="V129" s="80">
        <v>8</v>
      </c>
      <c r="W129" s="80">
        <v>8</v>
      </c>
      <c r="X129" s="80"/>
      <c r="Y129" s="80">
        <v>8</v>
      </c>
      <c r="Z129" s="80">
        <v>8</v>
      </c>
      <c r="AA129" s="80">
        <v>8</v>
      </c>
      <c r="AB129" s="80">
        <v>8</v>
      </c>
      <c r="AC129" s="80">
        <v>8</v>
      </c>
      <c r="AD129" s="80">
        <v>8</v>
      </c>
      <c r="AE129" s="80"/>
      <c r="AF129" s="80">
        <v>8</v>
      </c>
      <c r="AG129" s="80">
        <v>8</v>
      </c>
      <c r="AH129" s="80">
        <v>8</v>
      </c>
      <c r="AI129" s="80">
        <v>8</v>
      </c>
      <c r="AJ129" s="80">
        <v>8</v>
      </c>
      <c r="AK129" s="378">
        <f t="shared" ref="AK129" si="145">((SUM(F129:AJ129))/8)-(SUMIF($F$6:$AJ$6,"C.Nhật",F129:AJ129)/8)</f>
        <v>23</v>
      </c>
      <c r="AL129" s="378">
        <f t="shared" ref="AL129" si="146">SUM(F130:AJ130)/8*1.5</f>
        <v>0</v>
      </c>
      <c r="AM129" s="380">
        <f t="shared" ref="AM129" si="147">SUMIF($F$6:$AJ$6,"C.Nhật",$F129:$AJ130)/8*2</f>
        <v>8</v>
      </c>
      <c r="AN129" s="382">
        <f t="shared" ref="AN129" si="148">SUM(AK129:AM130)</f>
        <v>31</v>
      </c>
      <c r="AO129" s="384">
        <v>0</v>
      </c>
      <c r="AP129" s="382"/>
      <c r="AQ129" s="382"/>
      <c r="AR129" s="382"/>
      <c r="AS129" s="372"/>
      <c r="AT129" s="314"/>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379"/>
      <c r="AL130" s="379"/>
      <c r="AM130" s="381"/>
      <c r="AN130" s="383"/>
      <c r="AO130" s="385"/>
      <c r="AP130" s="383"/>
      <c r="AQ130" s="383"/>
      <c r="AR130" s="383"/>
      <c r="AS130" s="373"/>
      <c r="AT130" s="314"/>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 t="shared" ref="A131" si="149">A129+1</f>
        <v>18</v>
      </c>
      <c r="B131" s="386" t="s">
        <v>113</v>
      </c>
      <c r="C131" s="374" t="str">
        <f>VLOOKUP(B131,DS,2,0)</f>
        <v>Sơn Thị Chành Đa</v>
      </c>
      <c r="D131" s="376" t="str">
        <f>VLOOKUP(B131,DS,3,0)</f>
        <v>Công nhân</v>
      </c>
      <c r="E131" s="79" t="s">
        <v>33</v>
      </c>
      <c r="F131" s="80">
        <v>8</v>
      </c>
      <c r="G131" s="80">
        <v>8</v>
      </c>
      <c r="H131" s="80">
        <v>8</v>
      </c>
      <c r="I131" s="80">
        <v>8</v>
      </c>
      <c r="J131" s="80"/>
      <c r="K131" s="80">
        <v>8</v>
      </c>
      <c r="L131" s="80">
        <v>8</v>
      </c>
      <c r="M131" s="80">
        <v>8</v>
      </c>
      <c r="N131" s="80">
        <v>8</v>
      </c>
      <c r="O131" s="80">
        <v>8</v>
      </c>
      <c r="P131" s="80">
        <v>8</v>
      </c>
      <c r="Q131" s="80"/>
      <c r="R131" s="80">
        <v>8</v>
      </c>
      <c r="S131" s="80">
        <v>8</v>
      </c>
      <c r="T131" s="80">
        <v>8</v>
      </c>
      <c r="U131" s="80">
        <v>8</v>
      </c>
      <c r="V131" s="80">
        <v>8</v>
      </c>
      <c r="W131" s="80">
        <v>8</v>
      </c>
      <c r="X131" s="80"/>
      <c r="Y131" s="80">
        <v>8</v>
      </c>
      <c r="Z131" s="80">
        <v>8</v>
      </c>
      <c r="AA131" s="80">
        <v>8</v>
      </c>
      <c r="AB131" s="80">
        <v>8</v>
      </c>
      <c r="AC131" s="80">
        <v>8</v>
      </c>
      <c r="AD131" s="80">
        <v>8</v>
      </c>
      <c r="AE131" s="80"/>
      <c r="AF131" s="80">
        <v>8</v>
      </c>
      <c r="AG131" s="80">
        <v>8</v>
      </c>
      <c r="AH131" s="80">
        <v>8</v>
      </c>
      <c r="AI131" s="80">
        <v>8</v>
      </c>
      <c r="AJ131" s="80">
        <v>8</v>
      </c>
      <c r="AK131" s="378">
        <f t="shared" ref="AK131" si="150">((SUM(F131:AJ131))/8)-(SUMIF($F$6:$AJ$6,"C.Nhật",F131:AJ131)/8)</f>
        <v>23</v>
      </c>
      <c r="AL131" s="378">
        <f t="shared" ref="AL131" si="151">SUM(F132:AJ132)/8*1.5</f>
        <v>0</v>
      </c>
      <c r="AM131" s="380">
        <f t="shared" ref="AM131" si="152">SUMIF($F$6:$AJ$6,"C.Nhật",$F131:$AJ132)/8*2</f>
        <v>8</v>
      </c>
      <c r="AN131" s="382">
        <f t="shared" ref="AN131" si="153">SUM(AK131:AM132)</f>
        <v>31</v>
      </c>
      <c r="AO131" s="384">
        <v>0</v>
      </c>
      <c r="AP131" s="382"/>
      <c r="AQ131" s="382"/>
      <c r="AR131" s="382"/>
      <c r="AS131" s="372"/>
      <c r="AT131" s="314"/>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379"/>
      <c r="AL132" s="379"/>
      <c r="AM132" s="381"/>
      <c r="AN132" s="383"/>
      <c r="AO132" s="385"/>
      <c r="AP132" s="383"/>
      <c r="AQ132" s="383"/>
      <c r="AR132" s="383"/>
      <c r="AS132" s="373"/>
      <c r="AT132" s="314"/>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 t="shared" ref="A133" si="154">A131+1</f>
        <v>19</v>
      </c>
      <c r="B133" s="386" t="s">
        <v>114</v>
      </c>
      <c r="C133" s="374" t="str">
        <f>VLOOKUP(B133,DS,2,0)</f>
        <v>Trần Thị Bích Phượng</v>
      </c>
      <c r="D133" s="376" t="str">
        <f>VLOOKUP(B133,DS,3,0)</f>
        <v>Công nhân</v>
      </c>
      <c r="E133" s="79" t="s">
        <v>33</v>
      </c>
      <c r="F133" s="80">
        <v>8</v>
      </c>
      <c r="G133" s="80">
        <v>8</v>
      </c>
      <c r="H133" s="80">
        <v>8</v>
      </c>
      <c r="I133" s="80">
        <v>8</v>
      </c>
      <c r="J133" s="80"/>
      <c r="K133" s="80">
        <v>8</v>
      </c>
      <c r="L133" s="80">
        <v>8</v>
      </c>
      <c r="M133" s="80">
        <v>8</v>
      </c>
      <c r="N133" s="80">
        <v>8</v>
      </c>
      <c r="O133" s="80">
        <v>8</v>
      </c>
      <c r="P133" s="80">
        <v>8</v>
      </c>
      <c r="Q133" s="80"/>
      <c r="R133" s="80">
        <v>8</v>
      </c>
      <c r="S133" s="80">
        <v>8</v>
      </c>
      <c r="T133" s="80">
        <v>8</v>
      </c>
      <c r="U133" s="80">
        <v>8</v>
      </c>
      <c r="V133" s="80">
        <v>8</v>
      </c>
      <c r="W133" s="80">
        <v>8</v>
      </c>
      <c r="X133" s="80"/>
      <c r="Y133" s="80">
        <v>8</v>
      </c>
      <c r="Z133" s="80">
        <v>8</v>
      </c>
      <c r="AA133" s="80"/>
      <c r="AB133" s="80">
        <v>8</v>
      </c>
      <c r="AC133" s="80">
        <v>8</v>
      </c>
      <c r="AD133" s="80">
        <v>8</v>
      </c>
      <c r="AE133" s="80"/>
      <c r="AF133" s="80">
        <v>8</v>
      </c>
      <c r="AG133" s="80">
        <v>8</v>
      </c>
      <c r="AH133" s="80">
        <v>8</v>
      </c>
      <c r="AI133" s="80">
        <v>8</v>
      </c>
      <c r="AJ133" s="80">
        <v>8</v>
      </c>
      <c r="AK133" s="378">
        <f t="shared" ref="AK133" si="155">((SUM(F133:AJ133))/8)-(SUMIF($F$6:$AJ$6,"C.Nhật",F133:AJ133)/8)</f>
        <v>22</v>
      </c>
      <c r="AL133" s="378">
        <f t="shared" ref="AL133" si="156">SUM(F134:AJ134)/8*1.5</f>
        <v>0</v>
      </c>
      <c r="AM133" s="380">
        <f t="shared" ref="AM133" si="157">SUMIF($F$6:$AJ$6,"C.Nhật",$F133:$AJ134)/8*2</f>
        <v>8</v>
      </c>
      <c r="AN133" s="382">
        <f t="shared" ref="AN133" si="158">SUM(AK133:AM134)</f>
        <v>30</v>
      </c>
      <c r="AO133" s="384">
        <v>0</v>
      </c>
      <c r="AP133" s="382"/>
      <c r="AQ133" s="382"/>
      <c r="AR133" s="382"/>
      <c r="AS133" s="372"/>
      <c r="AT133" s="314"/>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379"/>
      <c r="AL134" s="379"/>
      <c r="AM134" s="381"/>
      <c r="AN134" s="383"/>
      <c r="AO134" s="385"/>
      <c r="AP134" s="383"/>
      <c r="AQ134" s="383"/>
      <c r="AR134" s="383"/>
      <c r="AS134" s="373"/>
      <c r="AT134" s="314"/>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ref="A135" si="159">A133+1</f>
        <v>20</v>
      </c>
      <c r="B135" s="386" t="s">
        <v>116</v>
      </c>
      <c r="C135" s="374" t="str">
        <f>VLOOKUP(B135,DS,2,0)</f>
        <v>Lâm Thị Sà Mít</v>
      </c>
      <c r="D135" s="376" t="str">
        <f>VLOOKUP(B135,DS,3,0)</f>
        <v>Công nhân</v>
      </c>
      <c r="E135" s="79" t="s">
        <v>33</v>
      </c>
      <c r="F135" s="80">
        <v>8</v>
      </c>
      <c r="G135" s="80">
        <v>8</v>
      </c>
      <c r="H135" s="80">
        <v>8</v>
      </c>
      <c r="I135" s="80">
        <v>8</v>
      </c>
      <c r="J135" s="80"/>
      <c r="K135" s="80">
        <v>8</v>
      </c>
      <c r="L135" s="80">
        <v>8</v>
      </c>
      <c r="M135" s="80">
        <v>8</v>
      </c>
      <c r="N135" s="80">
        <v>8</v>
      </c>
      <c r="O135" s="80">
        <v>8</v>
      </c>
      <c r="P135" s="80">
        <v>8</v>
      </c>
      <c r="Q135" s="80"/>
      <c r="R135" s="80">
        <v>8</v>
      </c>
      <c r="S135" s="80">
        <v>8</v>
      </c>
      <c r="T135" s="80">
        <v>8</v>
      </c>
      <c r="U135" s="80">
        <v>8</v>
      </c>
      <c r="V135" s="80">
        <v>8</v>
      </c>
      <c r="W135" s="80"/>
      <c r="X135" s="80"/>
      <c r="Y135" s="80">
        <v>8</v>
      </c>
      <c r="Z135" s="80">
        <v>8</v>
      </c>
      <c r="AA135" s="80">
        <v>8</v>
      </c>
      <c r="AB135" s="80">
        <v>8</v>
      </c>
      <c r="AC135" s="80">
        <v>8</v>
      </c>
      <c r="AD135" s="80">
        <v>8</v>
      </c>
      <c r="AE135" s="80"/>
      <c r="AF135" s="80">
        <v>8</v>
      </c>
      <c r="AG135" s="80">
        <v>8</v>
      </c>
      <c r="AH135" s="80">
        <v>8</v>
      </c>
      <c r="AI135" s="80">
        <v>8</v>
      </c>
      <c r="AJ135" s="80">
        <v>8</v>
      </c>
      <c r="AK135" s="378">
        <f t="shared" ref="AK135" si="160">((SUM(F135:AJ135))/8)-(SUMIF($F$6:$AJ$6,"C.Nhật",F135:AJ135)/8)</f>
        <v>23</v>
      </c>
      <c r="AL135" s="378">
        <f t="shared" ref="AL135" si="161">SUM(F136:AJ136)/8*1.5</f>
        <v>0</v>
      </c>
      <c r="AM135" s="380">
        <f t="shared" ref="AM135" si="162">SUMIF($F$6:$AJ$6,"C.Nhật",$F135:$AJ136)/8*2</f>
        <v>6</v>
      </c>
      <c r="AN135" s="382">
        <f t="shared" ref="AN135" si="163">SUM(AK135:AM136)</f>
        <v>29</v>
      </c>
      <c r="AO135" s="384">
        <v>0</v>
      </c>
      <c r="AP135" s="382"/>
      <c r="AQ135" s="382"/>
      <c r="AR135" s="382"/>
      <c r="AS135" s="372"/>
      <c r="AT135" s="314"/>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379"/>
      <c r="AL136" s="379"/>
      <c r="AM136" s="381"/>
      <c r="AN136" s="383"/>
      <c r="AO136" s="385"/>
      <c r="AP136" s="383"/>
      <c r="AQ136" s="383"/>
      <c r="AR136" s="383"/>
      <c r="AS136" s="373"/>
      <c r="AT136" s="314"/>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ref="A137" si="164">A135+1</f>
        <v>21</v>
      </c>
      <c r="B137" s="386" t="s">
        <v>117</v>
      </c>
      <c r="C137" s="374" t="str">
        <f>VLOOKUP(B137,DS,2,0)</f>
        <v>Trần Thị Toan</v>
      </c>
      <c r="D137" s="376" t="str">
        <f>VLOOKUP(B137,DS,3,0)</f>
        <v>Công nhân</v>
      </c>
      <c r="E137" s="79" t="s">
        <v>33</v>
      </c>
      <c r="F137" s="80">
        <v>8</v>
      </c>
      <c r="G137" s="80">
        <v>8</v>
      </c>
      <c r="H137" s="80">
        <v>8</v>
      </c>
      <c r="I137" s="80">
        <v>8</v>
      </c>
      <c r="J137" s="80"/>
      <c r="K137" s="80">
        <v>8</v>
      </c>
      <c r="L137" s="80">
        <v>8</v>
      </c>
      <c r="M137" s="80">
        <v>8</v>
      </c>
      <c r="N137" s="80">
        <v>8</v>
      </c>
      <c r="O137" s="80">
        <v>8</v>
      </c>
      <c r="P137" s="80">
        <v>8</v>
      </c>
      <c r="Q137" s="80"/>
      <c r="R137" s="80">
        <v>8</v>
      </c>
      <c r="S137" s="80">
        <v>8</v>
      </c>
      <c r="T137" s="80">
        <v>8</v>
      </c>
      <c r="U137" s="80">
        <v>8</v>
      </c>
      <c r="V137" s="80">
        <v>8</v>
      </c>
      <c r="W137" s="80">
        <v>8</v>
      </c>
      <c r="X137" s="80"/>
      <c r="Y137" s="80">
        <v>8</v>
      </c>
      <c r="Z137" s="80">
        <v>8</v>
      </c>
      <c r="AA137" s="80">
        <v>8</v>
      </c>
      <c r="AB137" s="80">
        <v>8</v>
      </c>
      <c r="AC137" s="80">
        <v>8</v>
      </c>
      <c r="AD137" s="80">
        <v>8</v>
      </c>
      <c r="AE137" s="80"/>
      <c r="AF137" s="80">
        <v>8</v>
      </c>
      <c r="AG137" s="80">
        <v>8</v>
      </c>
      <c r="AH137" s="80">
        <v>8</v>
      </c>
      <c r="AI137" s="80">
        <v>8</v>
      </c>
      <c r="AJ137" s="80">
        <v>8</v>
      </c>
      <c r="AK137" s="378">
        <f t="shared" ref="AK137" si="165">((SUM(F137:AJ137))/8)-(SUMIF($F$6:$AJ$6,"C.Nhật",F137:AJ137)/8)</f>
        <v>23</v>
      </c>
      <c r="AL137" s="378">
        <f t="shared" ref="AL137" si="166">SUM(F138:AJ138)/8*1.5</f>
        <v>0</v>
      </c>
      <c r="AM137" s="380">
        <f t="shared" ref="AM137" si="167">SUMIF($F$6:$AJ$6,"C.Nhật",$F137:$AJ138)/8*2</f>
        <v>8</v>
      </c>
      <c r="AN137" s="382">
        <f t="shared" ref="AN137" si="168">SUM(AK137:AM138)</f>
        <v>31</v>
      </c>
      <c r="AO137" s="384">
        <v>0</v>
      </c>
      <c r="AP137" s="382"/>
      <c r="AQ137" s="382"/>
      <c r="AR137" s="382"/>
      <c r="AS137" s="372"/>
      <c r="AT137" s="314"/>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379"/>
      <c r="AL138" s="379"/>
      <c r="AM138" s="381"/>
      <c r="AN138" s="383"/>
      <c r="AO138" s="385"/>
      <c r="AP138" s="383"/>
      <c r="AQ138" s="383"/>
      <c r="AR138" s="383"/>
      <c r="AS138" s="373"/>
      <c r="AT138" s="314"/>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ref="A139" si="169">A137+1</f>
        <v>22</v>
      </c>
      <c r="B139" s="386" t="s">
        <v>118</v>
      </c>
      <c r="C139" s="374" t="str">
        <f>VLOOKUP(B139,DS,2,0)</f>
        <v>Nguyễn Hữu Nhơn</v>
      </c>
      <c r="D139" s="376" t="str">
        <f>VLOOKUP(B139,DS,3,0)</f>
        <v>Công nhân</v>
      </c>
      <c r="E139" s="79" t="s">
        <v>33</v>
      </c>
      <c r="F139" s="80">
        <v>8</v>
      </c>
      <c r="G139" s="80">
        <v>8</v>
      </c>
      <c r="H139" s="80">
        <v>8</v>
      </c>
      <c r="I139" s="80">
        <v>8</v>
      </c>
      <c r="J139" s="80"/>
      <c r="K139" s="80">
        <v>8</v>
      </c>
      <c r="L139" s="80">
        <v>8</v>
      </c>
      <c r="M139" s="80">
        <v>8</v>
      </c>
      <c r="N139" s="80">
        <v>8</v>
      </c>
      <c r="O139" s="80">
        <v>8</v>
      </c>
      <c r="P139" s="80">
        <v>8</v>
      </c>
      <c r="Q139" s="80"/>
      <c r="R139" s="80">
        <v>8</v>
      </c>
      <c r="S139" s="80">
        <v>8</v>
      </c>
      <c r="T139" s="80">
        <v>8</v>
      </c>
      <c r="U139" s="80">
        <v>8</v>
      </c>
      <c r="V139" s="80">
        <v>8</v>
      </c>
      <c r="W139" s="80">
        <v>8</v>
      </c>
      <c r="X139" s="80"/>
      <c r="Y139" s="80">
        <v>8</v>
      </c>
      <c r="Z139" s="80">
        <v>8</v>
      </c>
      <c r="AA139" s="80">
        <v>8</v>
      </c>
      <c r="AB139" s="80">
        <v>8</v>
      </c>
      <c r="AC139" s="80">
        <v>8</v>
      </c>
      <c r="AD139" s="80">
        <v>8</v>
      </c>
      <c r="AE139" s="80"/>
      <c r="AF139" s="80">
        <v>8</v>
      </c>
      <c r="AG139" s="80">
        <v>8</v>
      </c>
      <c r="AH139" s="80">
        <v>8</v>
      </c>
      <c r="AI139" s="80">
        <v>8</v>
      </c>
      <c r="AJ139" s="80">
        <v>8</v>
      </c>
      <c r="AK139" s="378">
        <f t="shared" ref="AK139" si="170">((SUM(F139:AJ139))/8)-(SUMIF($F$6:$AJ$6,"C.Nhật",F139:AJ139)/8)</f>
        <v>23</v>
      </c>
      <c r="AL139" s="378">
        <f t="shared" ref="AL139" si="171">SUM(F140:AJ140)/8*1.5</f>
        <v>0</v>
      </c>
      <c r="AM139" s="380">
        <f t="shared" ref="AM139" si="172">SUMIF($F$6:$AJ$6,"C.Nhật",$F139:$AJ140)/8*2</f>
        <v>8</v>
      </c>
      <c r="AN139" s="382">
        <f t="shared" ref="AN139" si="173">SUM(AK139:AM140)</f>
        <v>31</v>
      </c>
      <c r="AO139" s="384">
        <v>0</v>
      </c>
      <c r="AP139" s="382"/>
      <c r="AQ139" s="382"/>
      <c r="AR139" s="382"/>
      <c r="AS139" s="372"/>
      <c r="AT139" s="314"/>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379"/>
      <c r="AL140" s="379"/>
      <c r="AM140" s="381"/>
      <c r="AN140" s="383"/>
      <c r="AO140" s="385"/>
      <c r="AP140" s="383"/>
      <c r="AQ140" s="383"/>
      <c r="AR140" s="383"/>
      <c r="AS140" s="373"/>
      <c r="AT140" s="314"/>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74">A139+1</f>
        <v>23</v>
      </c>
      <c r="B141" s="386" t="s">
        <v>119</v>
      </c>
      <c r="C141" s="374" t="str">
        <f>VLOOKUP(B141,DS,2,0)</f>
        <v>Huỳnh Minh Hiếu</v>
      </c>
      <c r="D141" s="376" t="str">
        <f>VLOOKUP(B141,DS,3,0)</f>
        <v>Công nhân</v>
      </c>
      <c r="E141" s="79" t="s">
        <v>33</v>
      </c>
      <c r="F141" s="80">
        <v>8</v>
      </c>
      <c r="G141" s="80">
        <v>8</v>
      </c>
      <c r="H141" s="80">
        <v>8</v>
      </c>
      <c r="I141" s="80">
        <v>8</v>
      </c>
      <c r="J141" s="80"/>
      <c r="K141" s="80">
        <v>8</v>
      </c>
      <c r="L141" s="80">
        <v>8</v>
      </c>
      <c r="M141" s="80">
        <v>8</v>
      </c>
      <c r="N141" s="80">
        <v>8</v>
      </c>
      <c r="O141" s="80">
        <v>8</v>
      </c>
      <c r="P141" s="80">
        <v>8</v>
      </c>
      <c r="Q141" s="80"/>
      <c r="R141" s="80">
        <v>8</v>
      </c>
      <c r="S141" s="80">
        <v>8</v>
      </c>
      <c r="T141" s="80">
        <v>8</v>
      </c>
      <c r="U141" s="80">
        <v>8</v>
      </c>
      <c r="V141" s="80">
        <v>8</v>
      </c>
      <c r="W141" s="80">
        <v>8</v>
      </c>
      <c r="X141" s="80"/>
      <c r="Y141" s="80">
        <v>8</v>
      </c>
      <c r="Z141" s="80">
        <v>8</v>
      </c>
      <c r="AA141" s="80">
        <v>8</v>
      </c>
      <c r="AB141" s="80">
        <v>8</v>
      </c>
      <c r="AC141" s="80">
        <v>8</v>
      </c>
      <c r="AD141" s="80">
        <v>8</v>
      </c>
      <c r="AE141" s="80"/>
      <c r="AF141" s="80">
        <v>8</v>
      </c>
      <c r="AG141" s="80">
        <v>8</v>
      </c>
      <c r="AH141" s="80">
        <v>8</v>
      </c>
      <c r="AI141" s="80">
        <v>8</v>
      </c>
      <c r="AJ141" s="80">
        <v>8</v>
      </c>
      <c r="AK141" s="378">
        <f t="shared" ref="AK141" si="175">((SUM(F141:AJ141))/8)-(SUMIF($F$6:$AJ$6,"C.Nhật",F141:AJ141)/8)</f>
        <v>23</v>
      </c>
      <c r="AL141" s="378">
        <f t="shared" ref="AL141" si="176">SUM(F142:AJ142)/8*1.5</f>
        <v>0</v>
      </c>
      <c r="AM141" s="380">
        <f t="shared" ref="AM141" si="177">SUMIF($F$6:$AJ$6,"C.Nhật",$F141:$AJ142)/8*2</f>
        <v>8</v>
      </c>
      <c r="AN141" s="382">
        <f t="shared" ref="AN141" si="178">SUM(AK141:AM142)</f>
        <v>31</v>
      </c>
      <c r="AO141" s="384">
        <v>0</v>
      </c>
      <c r="AP141" s="382"/>
      <c r="AQ141" s="382"/>
      <c r="AR141" s="382"/>
      <c r="AS141" s="372"/>
      <c r="AT141" s="314"/>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379"/>
      <c r="AL142" s="379"/>
      <c r="AM142" s="381"/>
      <c r="AN142" s="383"/>
      <c r="AO142" s="385"/>
      <c r="AP142" s="383"/>
      <c r="AQ142" s="383"/>
      <c r="AR142" s="383"/>
      <c r="AS142" s="373"/>
      <c r="AT142" s="314"/>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79">A141+1</f>
        <v>24</v>
      </c>
      <c r="B143" s="386" t="s">
        <v>120</v>
      </c>
      <c r="C143" s="374" t="str">
        <f>VLOOKUP(B143,DS,2,0)</f>
        <v>Lý Thị Sà Kha</v>
      </c>
      <c r="D143" s="376" t="str">
        <f>VLOOKUP(B143,DS,3,0)</f>
        <v>Công nhân</v>
      </c>
      <c r="E143" s="79" t="s">
        <v>33</v>
      </c>
      <c r="F143" s="80">
        <v>8</v>
      </c>
      <c r="G143" s="80">
        <v>8</v>
      </c>
      <c r="H143" s="80">
        <v>8</v>
      </c>
      <c r="I143" s="80">
        <v>8</v>
      </c>
      <c r="J143" s="80"/>
      <c r="K143" s="80">
        <v>8</v>
      </c>
      <c r="L143" s="80">
        <v>8</v>
      </c>
      <c r="M143" s="80">
        <v>8</v>
      </c>
      <c r="N143" s="80">
        <v>8</v>
      </c>
      <c r="O143" s="80">
        <v>8</v>
      </c>
      <c r="P143" s="80">
        <v>8</v>
      </c>
      <c r="Q143" s="80"/>
      <c r="R143" s="80">
        <v>8</v>
      </c>
      <c r="S143" s="80">
        <v>8</v>
      </c>
      <c r="T143" s="80">
        <v>8</v>
      </c>
      <c r="U143" s="80">
        <v>8</v>
      </c>
      <c r="V143" s="80">
        <v>8</v>
      </c>
      <c r="W143" s="80">
        <v>8</v>
      </c>
      <c r="X143" s="80"/>
      <c r="Y143" s="80">
        <v>8</v>
      </c>
      <c r="Z143" s="80">
        <v>8</v>
      </c>
      <c r="AA143" s="80">
        <v>8</v>
      </c>
      <c r="AB143" s="80">
        <v>8</v>
      </c>
      <c r="AC143" s="80">
        <v>8</v>
      </c>
      <c r="AD143" s="80">
        <v>8</v>
      </c>
      <c r="AE143" s="80"/>
      <c r="AF143" s="80">
        <v>8</v>
      </c>
      <c r="AG143" s="80">
        <v>8</v>
      </c>
      <c r="AH143" s="80">
        <v>8</v>
      </c>
      <c r="AI143" s="80">
        <v>8</v>
      </c>
      <c r="AJ143" s="80">
        <v>8</v>
      </c>
      <c r="AK143" s="378">
        <f t="shared" ref="AK143" si="180">((SUM(F143:AJ143))/8)-(SUMIF($F$6:$AJ$6,"C.Nhật",F143:AJ143)/8)</f>
        <v>23</v>
      </c>
      <c r="AL143" s="378">
        <f t="shared" ref="AL143" si="181">SUM(F144:AJ144)/8*1.5</f>
        <v>0</v>
      </c>
      <c r="AM143" s="380">
        <f t="shared" ref="AM143" si="182">SUMIF($F$6:$AJ$6,"C.Nhật",$F143:$AJ144)/8*2</f>
        <v>8</v>
      </c>
      <c r="AN143" s="382">
        <f t="shared" ref="AN143" si="183">SUM(AK143:AM144)</f>
        <v>31</v>
      </c>
      <c r="AO143" s="384">
        <v>0</v>
      </c>
      <c r="AP143" s="382"/>
      <c r="AQ143" s="382"/>
      <c r="AR143" s="382"/>
      <c r="AS143" s="372"/>
      <c r="AT143" s="314"/>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379"/>
      <c r="AL144" s="379"/>
      <c r="AM144" s="381"/>
      <c r="AN144" s="383"/>
      <c r="AO144" s="385"/>
      <c r="AP144" s="383"/>
      <c r="AQ144" s="383"/>
      <c r="AR144" s="383"/>
      <c r="AS144" s="373"/>
      <c r="AT144" s="314"/>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84">A143+1</f>
        <v>25</v>
      </c>
      <c r="B145" s="386" t="s">
        <v>121</v>
      </c>
      <c r="C145" s="374" t="str">
        <f>VLOOKUP(B145,DS,2,0)</f>
        <v>Phạm Thành Đô</v>
      </c>
      <c r="D145" s="376" t="str">
        <f>VLOOKUP(B145,DS,3,0)</f>
        <v>Công nhân</v>
      </c>
      <c r="E145" s="79" t="s">
        <v>33</v>
      </c>
      <c r="F145" s="80">
        <v>8</v>
      </c>
      <c r="G145" s="80">
        <v>8</v>
      </c>
      <c r="H145" s="80">
        <v>8</v>
      </c>
      <c r="I145" s="80">
        <v>8</v>
      </c>
      <c r="J145" s="80"/>
      <c r="K145" s="80">
        <v>8</v>
      </c>
      <c r="L145" s="80">
        <v>8</v>
      </c>
      <c r="M145" s="80">
        <v>8</v>
      </c>
      <c r="N145" s="80">
        <v>8</v>
      </c>
      <c r="O145" s="80">
        <v>8</v>
      </c>
      <c r="P145" s="80">
        <v>8</v>
      </c>
      <c r="Q145" s="80"/>
      <c r="R145" s="80">
        <v>8</v>
      </c>
      <c r="S145" s="80">
        <v>8</v>
      </c>
      <c r="T145" s="80">
        <v>8</v>
      </c>
      <c r="U145" s="80">
        <v>8</v>
      </c>
      <c r="V145" s="80">
        <v>8</v>
      </c>
      <c r="W145" s="80">
        <v>8</v>
      </c>
      <c r="X145" s="80"/>
      <c r="Y145" s="80">
        <v>8</v>
      </c>
      <c r="Z145" s="80">
        <v>8</v>
      </c>
      <c r="AA145" s="80">
        <v>8</v>
      </c>
      <c r="AB145" s="80">
        <v>8</v>
      </c>
      <c r="AC145" s="80">
        <v>8</v>
      </c>
      <c r="AD145" s="80">
        <v>8</v>
      </c>
      <c r="AE145" s="80"/>
      <c r="AF145" s="80"/>
      <c r="AG145" s="80">
        <v>8</v>
      </c>
      <c r="AH145" s="80">
        <v>8</v>
      </c>
      <c r="AI145" s="80">
        <v>8</v>
      </c>
      <c r="AJ145" s="80">
        <v>8</v>
      </c>
      <c r="AK145" s="378">
        <f t="shared" ref="AK145" si="185">((SUM(F145:AJ145))/8)-(SUMIF($F$6:$AJ$6,"C.Nhật",F145:AJ145)/8)</f>
        <v>22</v>
      </c>
      <c r="AL145" s="378">
        <f t="shared" ref="AL145" si="186">SUM(F146:AJ146)/8*1.5</f>
        <v>0</v>
      </c>
      <c r="AM145" s="380">
        <f t="shared" ref="AM145" si="187">SUMIF($F$6:$AJ$6,"C.Nhật",$F145:$AJ146)/8*2</f>
        <v>8</v>
      </c>
      <c r="AN145" s="382">
        <f t="shared" ref="AN145" si="188">SUM(AK145:AM146)</f>
        <v>30</v>
      </c>
      <c r="AO145" s="384">
        <v>0</v>
      </c>
      <c r="AP145" s="382"/>
      <c r="AQ145" s="382"/>
      <c r="AR145" s="382"/>
      <c r="AS145" s="372"/>
      <c r="AT145" s="314"/>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379"/>
      <c r="AL146" s="379"/>
      <c r="AM146" s="381"/>
      <c r="AN146" s="383"/>
      <c r="AO146" s="385"/>
      <c r="AP146" s="383"/>
      <c r="AQ146" s="383"/>
      <c r="AR146" s="383"/>
      <c r="AS146" s="373"/>
      <c r="AT146" s="314"/>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 si="189">A145+1</f>
        <v>26</v>
      </c>
      <c r="B147" s="386" t="s">
        <v>123</v>
      </c>
      <c r="C147" s="374" t="e">
        <f>VLOOKUP(B147,DS,2,0)</f>
        <v>#N/A</v>
      </c>
      <c r="D147" s="376" t="e">
        <f>VLOOKUP(B147,DS,3,0)</f>
        <v>#N/A</v>
      </c>
      <c r="E147" s="79" t="s">
        <v>33</v>
      </c>
      <c r="F147" s="80">
        <v>8</v>
      </c>
      <c r="G147" s="80">
        <v>8</v>
      </c>
      <c r="H147" s="80">
        <v>8</v>
      </c>
      <c r="I147" s="80">
        <v>8</v>
      </c>
      <c r="J147" s="80"/>
      <c r="K147" s="80">
        <v>8</v>
      </c>
      <c r="L147" s="80">
        <v>8</v>
      </c>
      <c r="M147" s="80">
        <v>8</v>
      </c>
      <c r="N147" s="80"/>
      <c r="O147" s="80">
        <v>8</v>
      </c>
      <c r="P147" s="80">
        <v>8</v>
      </c>
      <c r="Q147" s="80"/>
      <c r="R147" s="80">
        <v>8</v>
      </c>
      <c r="S147" s="80">
        <v>8</v>
      </c>
      <c r="T147" s="80">
        <v>8</v>
      </c>
      <c r="U147" s="80">
        <v>8</v>
      </c>
      <c r="V147" s="80">
        <v>8</v>
      </c>
      <c r="W147" s="80">
        <v>8</v>
      </c>
      <c r="X147" s="80"/>
      <c r="Y147" s="80">
        <v>8</v>
      </c>
      <c r="Z147" s="80">
        <v>8</v>
      </c>
      <c r="AA147" s="80">
        <v>8</v>
      </c>
      <c r="AB147" s="80">
        <v>8</v>
      </c>
      <c r="AC147" s="80">
        <v>8</v>
      </c>
      <c r="AD147" s="80">
        <v>8</v>
      </c>
      <c r="AE147" s="80"/>
      <c r="AF147" s="80">
        <v>8</v>
      </c>
      <c r="AG147" s="80">
        <v>8</v>
      </c>
      <c r="AH147" s="80">
        <v>8</v>
      </c>
      <c r="AI147" s="80">
        <v>8</v>
      </c>
      <c r="AJ147" s="80">
        <v>8</v>
      </c>
      <c r="AK147" s="378">
        <f t="shared" ref="AK147" si="190">((SUM(F147:AJ147))/8)-(SUMIF($F$6:$AJ$6,"C.Nhật",F147:AJ147)/8)</f>
        <v>22</v>
      </c>
      <c r="AL147" s="378">
        <f t="shared" ref="AL147" si="191">SUM(F148:AJ148)/8*1.5</f>
        <v>0</v>
      </c>
      <c r="AM147" s="380">
        <f t="shared" ref="AM147" si="192">SUMIF($F$6:$AJ$6,"C.Nhật",$F147:$AJ148)/8*2</f>
        <v>8</v>
      </c>
      <c r="AN147" s="382">
        <f t="shared" ref="AN147" si="193">SUM(AK147:AM148)</f>
        <v>30</v>
      </c>
      <c r="AO147" s="384">
        <v>0</v>
      </c>
      <c r="AP147" s="382"/>
      <c r="AQ147" s="382"/>
      <c r="AR147" s="382"/>
      <c r="AS147" s="372"/>
      <c r="AT147" s="314"/>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379"/>
      <c r="AL148" s="379"/>
      <c r="AM148" s="381"/>
      <c r="AN148" s="383"/>
      <c r="AO148" s="385"/>
      <c r="AP148" s="383"/>
      <c r="AQ148" s="383"/>
      <c r="AR148" s="383"/>
      <c r="AS148" s="373"/>
      <c r="AT148" s="314"/>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94">A147+1</f>
        <v>27</v>
      </c>
      <c r="B149" s="386" t="s">
        <v>126</v>
      </c>
      <c r="C149" s="374" t="str">
        <f>VLOOKUP(B149,DS,2,0)</f>
        <v>Nguyễn Văn Bé Hai</v>
      </c>
      <c r="D149" s="376" t="str">
        <f>VLOOKUP(B149,DS,3,0)</f>
        <v>Công nhân</v>
      </c>
      <c r="E149" s="79" t="s">
        <v>33</v>
      </c>
      <c r="F149" s="80">
        <v>8</v>
      </c>
      <c r="G149" s="80">
        <v>8</v>
      </c>
      <c r="H149" s="80">
        <v>8</v>
      </c>
      <c r="I149" s="80"/>
      <c r="J149" s="80"/>
      <c r="K149" s="80">
        <v>8</v>
      </c>
      <c r="L149" s="80">
        <v>8</v>
      </c>
      <c r="M149" s="80">
        <v>8</v>
      </c>
      <c r="N149" s="80">
        <v>8</v>
      </c>
      <c r="O149" s="80">
        <v>8</v>
      </c>
      <c r="P149" s="80">
        <v>8</v>
      </c>
      <c r="Q149" s="80"/>
      <c r="R149" s="80">
        <v>8</v>
      </c>
      <c r="S149" s="80">
        <v>8</v>
      </c>
      <c r="T149" s="80">
        <v>8</v>
      </c>
      <c r="U149" s="80">
        <v>8</v>
      </c>
      <c r="V149" s="80">
        <v>8</v>
      </c>
      <c r="W149" s="80">
        <v>8</v>
      </c>
      <c r="X149" s="80"/>
      <c r="Y149" s="80">
        <v>8</v>
      </c>
      <c r="Z149" s="80">
        <v>8</v>
      </c>
      <c r="AA149" s="80">
        <v>8</v>
      </c>
      <c r="AB149" s="80">
        <v>8</v>
      </c>
      <c r="AC149" s="80">
        <v>8</v>
      </c>
      <c r="AD149" s="80">
        <v>8</v>
      </c>
      <c r="AE149" s="80"/>
      <c r="AF149" s="80">
        <v>8</v>
      </c>
      <c r="AG149" s="80">
        <v>8</v>
      </c>
      <c r="AH149" s="80">
        <v>8</v>
      </c>
      <c r="AI149" s="80">
        <v>8</v>
      </c>
      <c r="AJ149" s="80">
        <v>8</v>
      </c>
      <c r="AK149" s="378">
        <f t="shared" ref="AK149" si="195">((SUM(F149:AJ149))/8)-(SUMIF($F$6:$AJ$6,"C.Nhật",F149:AJ149)/8)</f>
        <v>23</v>
      </c>
      <c r="AL149" s="378">
        <f t="shared" ref="AL149" si="196">SUM(F150:AJ150)/8*1.5</f>
        <v>0</v>
      </c>
      <c r="AM149" s="380">
        <f t="shared" ref="AM149" si="197">SUMIF($F$6:$AJ$6,"C.Nhật",$F149:$AJ150)/8*2</f>
        <v>6</v>
      </c>
      <c r="AN149" s="382">
        <f t="shared" ref="AN149" si="198">SUM(AK149:AM150)</f>
        <v>29</v>
      </c>
      <c r="AO149" s="384">
        <v>0</v>
      </c>
      <c r="AP149" s="382"/>
      <c r="AQ149" s="382"/>
      <c r="AR149" s="382"/>
      <c r="AS149" s="372"/>
      <c r="AT149" s="314"/>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379"/>
      <c r="AL150" s="379"/>
      <c r="AM150" s="381"/>
      <c r="AN150" s="383"/>
      <c r="AO150" s="385"/>
      <c r="AP150" s="383"/>
      <c r="AQ150" s="383"/>
      <c r="AR150" s="383"/>
      <c r="AS150" s="373"/>
      <c r="AT150" s="314"/>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 si="199">A149+1</f>
        <v>28</v>
      </c>
      <c r="B151" s="386" t="s">
        <v>127</v>
      </c>
      <c r="C151" s="374" t="str">
        <f>VLOOKUP(B151,DS,2,0)</f>
        <v>Thạch Tiền</v>
      </c>
      <c r="D151" s="376" t="str">
        <f>VLOOKUP(B151,DS,3,0)</f>
        <v>Công nhân</v>
      </c>
      <c r="E151" s="79" t="s">
        <v>33</v>
      </c>
      <c r="F151" s="80">
        <v>8</v>
      </c>
      <c r="G151" s="80">
        <v>8</v>
      </c>
      <c r="H151" s="80">
        <v>8</v>
      </c>
      <c r="I151" s="80">
        <v>8</v>
      </c>
      <c r="J151" s="80"/>
      <c r="K151" s="80">
        <v>8</v>
      </c>
      <c r="L151" s="80">
        <v>8</v>
      </c>
      <c r="M151" s="80">
        <v>8</v>
      </c>
      <c r="N151" s="80">
        <v>8</v>
      </c>
      <c r="O151" s="80">
        <v>8</v>
      </c>
      <c r="P151" s="80">
        <v>8</v>
      </c>
      <c r="Q151" s="80"/>
      <c r="R151" s="80">
        <v>8</v>
      </c>
      <c r="S151" s="80">
        <v>8</v>
      </c>
      <c r="T151" s="80">
        <v>8</v>
      </c>
      <c r="U151" s="80">
        <v>8</v>
      </c>
      <c r="V151" s="80">
        <v>8</v>
      </c>
      <c r="W151" s="80">
        <v>8</v>
      </c>
      <c r="X151" s="80"/>
      <c r="Y151" s="80">
        <v>8</v>
      </c>
      <c r="Z151" s="80">
        <v>8</v>
      </c>
      <c r="AA151" s="80">
        <v>8</v>
      </c>
      <c r="AB151" s="80">
        <v>8</v>
      </c>
      <c r="AC151" s="80"/>
      <c r="AD151" s="80">
        <v>8</v>
      </c>
      <c r="AE151" s="80"/>
      <c r="AF151" s="80">
        <v>8</v>
      </c>
      <c r="AG151" s="80">
        <v>8</v>
      </c>
      <c r="AH151" s="80">
        <v>8</v>
      </c>
      <c r="AI151" s="80">
        <v>8</v>
      </c>
      <c r="AJ151" s="80">
        <v>8</v>
      </c>
      <c r="AK151" s="378">
        <f t="shared" ref="AK151" si="200">((SUM(F151:AJ151))/8)-(SUMIF($F$6:$AJ$6,"C.Nhật",F151:AJ151)/8)</f>
        <v>22</v>
      </c>
      <c r="AL151" s="378">
        <f t="shared" ref="AL151" si="201">SUM(F152:AJ152)/8*1.5</f>
        <v>0</v>
      </c>
      <c r="AM151" s="380">
        <f t="shared" ref="AM151" si="202">SUMIF($F$6:$AJ$6,"C.Nhật",$F151:$AJ152)/8*2</f>
        <v>8</v>
      </c>
      <c r="AN151" s="382">
        <f t="shared" ref="AN151" si="203">SUM(AK151:AM152)</f>
        <v>30</v>
      </c>
      <c r="AO151" s="384">
        <v>0</v>
      </c>
      <c r="AP151" s="382"/>
      <c r="AQ151" s="382"/>
      <c r="AR151" s="382"/>
      <c r="AS151" s="372"/>
      <c r="AT151" s="314"/>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379"/>
      <c r="AL152" s="379"/>
      <c r="AM152" s="381"/>
      <c r="AN152" s="383"/>
      <c r="AO152" s="385"/>
      <c r="AP152" s="383"/>
      <c r="AQ152" s="383"/>
      <c r="AR152" s="383"/>
      <c r="AS152" s="373"/>
      <c r="AT152" s="314"/>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 si="204">A151+1</f>
        <v>29</v>
      </c>
      <c r="B153" s="386" t="s">
        <v>128</v>
      </c>
      <c r="C153" s="374" t="str">
        <f>VLOOKUP(B153,DS,2,0)</f>
        <v>Hứa Hậu</v>
      </c>
      <c r="D153" s="376" t="str">
        <f>VLOOKUP(B153,DS,3,0)</f>
        <v>Công nhân</v>
      </c>
      <c r="E153" s="79" t="s">
        <v>33</v>
      </c>
      <c r="F153" s="80">
        <v>8</v>
      </c>
      <c r="G153" s="80">
        <v>8</v>
      </c>
      <c r="H153" s="80">
        <v>8</v>
      </c>
      <c r="I153" s="80">
        <v>8</v>
      </c>
      <c r="J153" s="80"/>
      <c r="K153" s="80">
        <v>8</v>
      </c>
      <c r="L153" s="80">
        <v>8</v>
      </c>
      <c r="M153" s="80">
        <v>8</v>
      </c>
      <c r="N153" s="80">
        <v>8</v>
      </c>
      <c r="O153" s="80">
        <v>8</v>
      </c>
      <c r="P153" s="80">
        <v>8</v>
      </c>
      <c r="Q153" s="80"/>
      <c r="R153" s="80">
        <v>8</v>
      </c>
      <c r="S153" s="80">
        <v>8</v>
      </c>
      <c r="T153" s="80">
        <v>8</v>
      </c>
      <c r="U153" s="80">
        <v>8</v>
      </c>
      <c r="V153" s="80">
        <v>8</v>
      </c>
      <c r="W153" s="80">
        <v>8</v>
      </c>
      <c r="X153" s="80"/>
      <c r="Y153" s="80">
        <v>8</v>
      </c>
      <c r="Z153" s="80">
        <v>8</v>
      </c>
      <c r="AA153" s="80">
        <v>8</v>
      </c>
      <c r="AB153" s="80">
        <v>8</v>
      </c>
      <c r="AC153" s="80">
        <v>8</v>
      </c>
      <c r="AD153" s="80">
        <v>8</v>
      </c>
      <c r="AE153" s="80"/>
      <c r="AF153" s="80">
        <v>8</v>
      </c>
      <c r="AG153" s="80">
        <v>8</v>
      </c>
      <c r="AH153" s="80">
        <v>8</v>
      </c>
      <c r="AI153" s="80">
        <v>8</v>
      </c>
      <c r="AJ153" s="80">
        <v>8</v>
      </c>
      <c r="AK153" s="378">
        <f t="shared" ref="AK153" si="205">((SUM(F153:AJ153))/8)-(SUMIF($F$6:$AJ$6,"C.Nhật",F153:AJ153)/8)</f>
        <v>23</v>
      </c>
      <c r="AL153" s="378">
        <f t="shared" ref="AL153" si="206">SUM(F154:AJ154)/8*1.5</f>
        <v>0</v>
      </c>
      <c r="AM153" s="380">
        <f t="shared" ref="AM153" si="207">SUMIF($F$6:$AJ$6,"C.Nhật",$F153:$AJ154)/8*2</f>
        <v>8</v>
      </c>
      <c r="AN153" s="382">
        <f t="shared" ref="AN153" si="208">SUM(AK153:AM154)</f>
        <v>31</v>
      </c>
      <c r="AO153" s="384">
        <v>0</v>
      </c>
      <c r="AP153" s="382"/>
      <c r="AQ153" s="382"/>
      <c r="AR153" s="382"/>
      <c r="AS153" s="372"/>
      <c r="AT153" s="314"/>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379"/>
      <c r="AL154" s="379"/>
      <c r="AM154" s="381"/>
      <c r="AN154" s="383"/>
      <c r="AO154" s="385"/>
      <c r="AP154" s="383"/>
      <c r="AQ154" s="383"/>
      <c r="AR154" s="383"/>
      <c r="AS154" s="373"/>
      <c r="AT154" s="314"/>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ref="A155" si="209">A153+1</f>
        <v>30</v>
      </c>
      <c r="B155" s="386" t="s">
        <v>129</v>
      </c>
      <c r="C155" s="374" t="str">
        <f>VLOOKUP(B155,DS,2,0)</f>
        <v>Sơn Pép</v>
      </c>
      <c r="D155" s="376" t="str">
        <f>VLOOKUP(B155,DS,3,0)</f>
        <v>Công nhân</v>
      </c>
      <c r="E155" s="79" t="s">
        <v>33</v>
      </c>
      <c r="F155" s="80">
        <v>8</v>
      </c>
      <c r="G155" s="80">
        <v>8</v>
      </c>
      <c r="H155" s="80">
        <v>8</v>
      </c>
      <c r="I155" s="80">
        <v>8</v>
      </c>
      <c r="J155" s="80"/>
      <c r="K155" s="80">
        <v>8</v>
      </c>
      <c r="L155" s="80">
        <v>8</v>
      </c>
      <c r="M155" s="80">
        <v>8</v>
      </c>
      <c r="N155" s="80">
        <v>8</v>
      </c>
      <c r="O155" s="80">
        <v>8</v>
      </c>
      <c r="P155" s="80">
        <v>8</v>
      </c>
      <c r="Q155" s="80"/>
      <c r="R155" s="80">
        <v>8</v>
      </c>
      <c r="S155" s="80">
        <v>8</v>
      </c>
      <c r="T155" s="80"/>
      <c r="U155" s="80">
        <v>8</v>
      </c>
      <c r="V155" s="80">
        <v>8</v>
      </c>
      <c r="W155" s="80">
        <v>8</v>
      </c>
      <c r="X155" s="80"/>
      <c r="Y155" s="80">
        <v>8</v>
      </c>
      <c r="Z155" s="80">
        <v>8</v>
      </c>
      <c r="AA155" s="80">
        <v>8</v>
      </c>
      <c r="AB155" s="80">
        <v>8</v>
      </c>
      <c r="AC155" s="80">
        <v>8</v>
      </c>
      <c r="AD155" s="80">
        <v>8</v>
      </c>
      <c r="AE155" s="80"/>
      <c r="AF155" s="80">
        <v>8</v>
      </c>
      <c r="AG155" s="80">
        <v>8</v>
      </c>
      <c r="AH155" s="80">
        <v>8</v>
      </c>
      <c r="AI155" s="80">
        <v>8</v>
      </c>
      <c r="AJ155" s="80">
        <v>8</v>
      </c>
      <c r="AK155" s="378">
        <f t="shared" ref="AK155" si="210">((SUM(F155:AJ155))/8)-(SUMIF($F$6:$AJ$6,"C.Nhật",F155:AJ155)/8)</f>
        <v>22</v>
      </c>
      <c r="AL155" s="378">
        <f t="shared" ref="AL155" si="211">SUM(F156:AJ156)/8*1.5</f>
        <v>0</v>
      </c>
      <c r="AM155" s="380">
        <f t="shared" ref="AM155" si="212">SUMIF($F$6:$AJ$6,"C.Nhật",$F155:$AJ156)/8*2</f>
        <v>8</v>
      </c>
      <c r="AN155" s="382">
        <f t="shared" ref="AN155" si="213">SUM(AK155:AM156)</f>
        <v>30</v>
      </c>
      <c r="AO155" s="384">
        <v>0</v>
      </c>
      <c r="AP155" s="382"/>
      <c r="AQ155" s="382"/>
      <c r="AR155" s="382"/>
      <c r="AS155" s="372"/>
      <c r="AT155" s="314"/>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379"/>
      <c r="AL156" s="379"/>
      <c r="AM156" s="381"/>
      <c r="AN156" s="383"/>
      <c r="AO156" s="385"/>
      <c r="AP156" s="383"/>
      <c r="AQ156" s="383"/>
      <c r="AR156" s="383"/>
      <c r="AS156" s="373"/>
      <c r="AT156" s="314"/>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ref="A157" si="214">A155+1</f>
        <v>31</v>
      </c>
      <c r="B157" s="386" t="s">
        <v>131</v>
      </c>
      <c r="C157" s="374" t="str">
        <f>VLOOKUP(B157,DS,2,0)</f>
        <v>Sơn Lét</v>
      </c>
      <c r="D157" s="376" t="str">
        <f>VLOOKUP(B157,DS,3,0)</f>
        <v>Công nhân</v>
      </c>
      <c r="E157" s="79" t="s">
        <v>33</v>
      </c>
      <c r="F157" s="80">
        <v>8</v>
      </c>
      <c r="G157" s="80">
        <v>8</v>
      </c>
      <c r="H157" s="80">
        <v>8</v>
      </c>
      <c r="I157" s="80">
        <v>8</v>
      </c>
      <c r="J157" s="80"/>
      <c r="K157" s="80">
        <v>8</v>
      </c>
      <c r="L157" s="80">
        <v>8</v>
      </c>
      <c r="M157" s="80">
        <v>8</v>
      </c>
      <c r="N157" s="80">
        <v>8</v>
      </c>
      <c r="O157" s="80">
        <v>8</v>
      </c>
      <c r="P157" s="80">
        <v>8</v>
      </c>
      <c r="Q157" s="80"/>
      <c r="R157" s="80">
        <v>8</v>
      </c>
      <c r="S157" s="80">
        <v>8</v>
      </c>
      <c r="T157" s="80">
        <v>8</v>
      </c>
      <c r="U157" s="80">
        <v>8</v>
      </c>
      <c r="V157" s="80">
        <v>8</v>
      </c>
      <c r="W157" s="80">
        <v>8</v>
      </c>
      <c r="X157" s="80"/>
      <c r="Y157" s="80">
        <v>8</v>
      </c>
      <c r="Z157" s="80">
        <v>8</v>
      </c>
      <c r="AA157" s="80">
        <v>8</v>
      </c>
      <c r="AB157" s="80">
        <v>8</v>
      </c>
      <c r="AC157" s="80">
        <v>8</v>
      </c>
      <c r="AD157" s="80">
        <v>8</v>
      </c>
      <c r="AE157" s="80"/>
      <c r="AF157" s="80">
        <v>8</v>
      </c>
      <c r="AG157" s="80">
        <v>8</v>
      </c>
      <c r="AH157" s="80">
        <v>8</v>
      </c>
      <c r="AI157" s="80">
        <v>8</v>
      </c>
      <c r="AJ157" s="80">
        <v>8</v>
      </c>
      <c r="AK157" s="378">
        <f t="shared" ref="AK157" si="215">((SUM(F157:AJ157))/8)-(SUMIF($F$6:$AJ$6,"C.Nhật",F157:AJ157)/8)</f>
        <v>23</v>
      </c>
      <c r="AL157" s="378">
        <f t="shared" ref="AL157" si="216">SUM(F158:AJ158)/8*1.5</f>
        <v>0</v>
      </c>
      <c r="AM157" s="380">
        <f t="shared" ref="AM157" si="217">SUMIF($F$6:$AJ$6,"C.Nhật",$F157:$AJ158)/8*2</f>
        <v>8</v>
      </c>
      <c r="AN157" s="382">
        <f t="shared" ref="AN157" si="218">SUM(AK157:AM158)</f>
        <v>31</v>
      </c>
      <c r="AO157" s="384">
        <v>0</v>
      </c>
      <c r="AP157" s="382"/>
      <c r="AQ157" s="382"/>
      <c r="AR157" s="382"/>
      <c r="AS157" s="372"/>
      <c r="AT157" s="35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379"/>
      <c r="AL158" s="379"/>
      <c r="AM158" s="381"/>
      <c r="AN158" s="383"/>
      <c r="AO158" s="385"/>
      <c r="AP158" s="383"/>
      <c r="AQ158" s="383"/>
      <c r="AR158" s="383"/>
      <c r="AS158" s="373"/>
      <c r="AT158" s="35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ref="A159" si="219">A157+1</f>
        <v>32</v>
      </c>
      <c r="B159" s="386" t="s">
        <v>132</v>
      </c>
      <c r="C159" s="374" t="str">
        <f>VLOOKUP(B159,DS,2,0)</f>
        <v>Trần Nhiên</v>
      </c>
      <c r="D159" s="376" t="str">
        <f>VLOOKUP(B159,DS,3,0)</f>
        <v>Công nhân</v>
      </c>
      <c r="E159" s="79" t="s">
        <v>33</v>
      </c>
      <c r="F159" s="80">
        <v>8</v>
      </c>
      <c r="G159" s="80">
        <v>8</v>
      </c>
      <c r="H159" s="80">
        <v>8</v>
      </c>
      <c r="I159" s="80">
        <v>8</v>
      </c>
      <c r="J159" s="80"/>
      <c r="K159" s="80">
        <v>8</v>
      </c>
      <c r="L159" s="80">
        <v>8</v>
      </c>
      <c r="M159" s="80">
        <v>8</v>
      </c>
      <c r="N159" s="80">
        <v>8</v>
      </c>
      <c r="O159" s="80">
        <v>8</v>
      </c>
      <c r="P159" s="80">
        <v>8</v>
      </c>
      <c r="Q159" s="80"/>
      <c r="R159" s="80">
        <v>8</v>
      </c>
      <c r="S159" s="80">
        <v>8</v>
      </c>
      <c r="T159" s="80">
        <v>8</v>
      </c>
      <c r="U159" s="80">
        <v>8</v>
      </c>
      <c r="V159" s="80">
        <v>8</v>
      </c>
      <c r="W159" s="80">
        <v>8</v>
      </c>
      <c r="X159" s="80"/>
      <c r="Y159" s="80">
        <v>8</v>
      </c>
      <c r="Z159" s="80">
        <v>8</v>
      </c>
      <c r="AA159" s="80">
        <v>8</v>
      </c>
      <c r="AB159" s="80"/>
      <c r="AC159" s="80">
        <v>8</v>
      </c>
      <c r="AD159" s="80">
        <v>8</v>
      </c>
      <c r="AE159" s="80"/>
      <c r="AF159" s="80">
        <v>8</v>
      </c>
      <c r="AG159" s="80">
        <v>8</v>
      </c>
      <c r="AH159" s="80">
        <v>8</v>
      </c>
      <c r="AI159" s="80">
        <v>8</v>
      </c>
      <c r="AJ159" s="80">
        <v>8</v>
      </c>
      <c r="AK159" s="378">
        <f t="shared" ref="AK159" si="220">((SUM(F159:AJ159))/8)-(SUMIF($F$6:$AJ$6,"C.Nhật",F159:AJ159)/8)</f>
        <v>22</v>
      </c>
      <c r="AL159" s="378">
        <f t="shared" ref="AL159" si="221">SUM(F160:AJ160)/8*1.5</f>
        <v>0</v>
      </c>
      <c r="AM159" s="380">
        <f t="shared" ref="AM159" si="222">SUMIF($F$6:$AJ$6,"C.Nhật",$F159:$AJ160)/8*2</f>
        <v>8</v>
      </c>
      <c r="AN159" s="382">
        <f t="shared" ref="AN159" si="223">SUM(AK159:AM160)</f>
        <v>30</v>
      </c>
      <c r="AO159" s="384">
        <v>0</v>
      </c>
      <c r="AP159" s="382"/>
      <c r="AQ159" s="382"/>
      <c r="AR159" s="382"/>
      <c r="AS159" s="372"/>
      <c r="AT159" s="35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379"/>
      <c r="AL160" s="379"/>
      <c r="AM160" s="381"/>
      <c r="AN160" s="383"/>
      <c r="AO160" s="385"/>
      <c r="AP160" s="383"/>
      <c r="AQ160" s="383"/>
      <c r="AR160" s="383"/>
      <c r="AS160" s="373"/>
      <c r="AT160" s="35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ref="A161" si="224">A159+1</f>
        <v>33</v>
      </c>
      <c r="B161" s="386" t="s">
        <v>133</v>
      </c>
      <c r="C161" s="374" t="str">
        <f>VLOOKUP(B161,DS,2,0)</f>
        <v>Thạch Giang</v>
      </c>
      <c r="D161" s="376" t="str">
        <f>VLOOKUP(B161,DS,3,0)</f>
        <v>Công nhân</v>
      </c>
      <c r="E161" s="79" t="s">
        <v>33</v>
      </c>
      <c r="F161" s="80">
        <v>8</v>
      </c>
      <c r="G161" s="80">
        <v>8</v>
      </c>
      <c r="H161" s="80">
        <v>8</v>
      </c>
      <c r="I161" s="80">
        <v>8</v>
      </c>
      <c r="J161" s="80"/>
      <c r="K161" s="80">
        <v>8</v>
      </c>
      <c r="L161" s="80">
        <v>8</v>
      </c>
      <c r="M161" s="80">
        <v>8</v>
      </c>
      <c r="N161" s="80">
        <v>8</v>
      </c>
      <c r="O161" s="80">
        <v>8</v>
      </c>
      <c r="P161" s="80">
        <v>8</v>
      </c>
      <c r="Q161" s="80"/>
      <c r="R161" s="80">
        <v>8</v>
      </c>
      <c r="S161" s="80">
        <v>8</v>
      </c>
      <c r="T161" s="80">
        <v>8</v>
      </c>
      <c r="U161" s="80">
        <v>8</v>
      </c>
      <c r="V161" s="80"/>
      <c r="W161" s="80">
        <v>8</v>
      </c>
      <c r="X161" s="80"/>
      <c r="Y161" s="80">
        <v>8</v>
      </c>
      <c r="Z161" s="80">
        <v>8</v>
      </c>
      <c r="AA161" s="80">
        <v>8</v>
      </c>
      <c r="AB161" s="80">
        <v>8</v>
      </c>
      <c r="AC161" s="80">
        <v>8</v>
      </c>
      <c r="AD161" s="80">
        <v>8</v>
      </c>
      <c r="AE161" s="80"/>
      <c r="AF161" s="80">
        <v>8</v>
      </c>
      <c r="AG161" s="80">
        <v>8</v>
      </c>
      <c r="AH161" s="80">
        <v>8</v>
      </c>
      <c r="AI161" s="80">
        <v>8</v>
      </c>
      <c r="AJ161" s="80">
        <v>8</v>
      </c>
      <c r="AK161" s="378">
        <f t="shared" ref="AK161" si="225">((SUM(F161:AJ161))/8)-(SUMIF($F$6:$AJ$6,"C.Nhật",F161:AJ161)/8)</f>
        <v>22</v>
      </c>
      <c r="AL161" s="378">
        <f t="shared" ref="AL161" si="226">SUM(F162:AJ162)/8*1.5</f>
        <v>0</v>
      </c>
      <c r="AM161" s="380">
        <f t="shared" ref="AM161" si="227">SUMIF($F$6:$AJ$6,"C.Nhật",$F161:$AJ162)/8*2</f>
        <v>8</v>
      </c>
      <c r="AN161" s="382">
        <f t="shared" ref="AN161" si="228">SUM(AK161:AM162)</f>
        <v>30</v>
      </c>
      <c r="AO161" s="384">
        <v>0</v>
      </c>
      <c r="AP161" s="382"/>
      <c r="AQ161" s="382"/>
      <c r="AR161" s="382"/>
      <c r="AS161" s="372"/>
      <c r="AT161" s="35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379"/>
      <c r="AL162" s="379"/>
      <c r="AM162" s="381"/>
      <c r="AN162" s="383"/>
      <c r="AO162" s="385"/>
      <c r="AP162" s="383"/>
      <c r="AQ162" s="383"/>
      <c r="AR162" s="383"/>
      <c r="AS162" s="373"/>
      <c r="AT162" s="35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ref="A163" si="229">A161+1</f>
        <v>34</v>
      </c>
      <c r="B163" s="386" t="s">
        <v>134</v>
      </c>
      <c r="C163" s="374" t="str">
        <f>VLOOKUP(B163,DS,2,0)</f>
        <v>Thạch Quyền</v>
      </c>
      <c r="D163" s="376" t="str">
        <f>VLOOKUP(B163,DS,3,0)</f>
        <v>Công nhân</v>
      </c>
      <c r="E163" s="79" t="s">
        <v>33</v>
      </c>
      <c r="F163" s="80">
        <v>8</v>
      </c>
      <c r="G163" s="80">
        <v>8</v>
      </c>
      <c r="H163" s="80">
        <v>8</v>
      </c>
      <c r="I163" s="80">
        <v>8</v>
      </c>
      <c r="J163" s="80"/>
      <c r="K163" s="80">
        <v>8</v>
      </c>
      <c r="L163" s="80">
        <v>8</v>
      </c>
      <c r="M163" s="80">
        <v>8</v>
      </c>
      <c r="N163" s="80">
        <v>8</v>
      </c>
      <c r="O163" s="80">
        <v>8</v>
      </c>
      <c r="P163" s="80">
        <v>8</v>
      </c>
      <c r="Q163" s="80"/>
      <c r="R163" s="80">
        <v>8</v>
      </c>
      <c r="S163" s="80">
        <v>8</v>
      </c>
      <c r="T163" s="80">
        <v>8</v>
      </c>
      <c r="U163" s="80">
        <v>8</v>
      </c>
      <c r="V163" s="80">
        <v>8</v>
      </c>
      <c r="W163" s="80">
        <v>8</v>
      </c>
      <c r="X163" s="80"/>
      <c r="Y163" s="80">
        <v>8</v>
      </c>
      <c r="Z163" s="80">
        <v>8</v>
      </c>
      <c r="AA163" s="80">
        <v>8</v>
      </c>
      <c r="AB163" s="80">
        <v>8</v>
      </c>
      <c r="AC163" s="80">
        <v>8</v>
      </c>
      <c r="AD163" s="80">
        <v>8</v>
      </c>
      <c r="AE163" s="80"/>
      <c r="AF163" s="80">
        <v>8</v>
      </c>
      <c r="AG163" s="80">
        <v>8</v>
      </c>
      <c r="AH163" s="80">
        <v>8</v>
      </c>
      <c r="AI163" s="80">
        <v>8</v>
      </c>
      <c r="AJ163" s="80">
        <v>8</v>
      </c>
      <c r="AK163" s="378">
        <f t="shared" ref="AK163" si="230">((SUM(F163:AJ163))/8)-(SUMIF($F$6:$AJ$6,"C.Nhật",F163:AJ163)/8)</f>
        <v>23</v>
      </c>
      <c r="AL163" s="378">
        <f t="shared" ref="AL163" si="231">SUM(F164:AJ164)/8*1.5</f>
        <v>0</v>
      </c>
      <c r="AM163" s="380">
        <f t="shared" ref="AM163" si="232">SUMIF($F$6:$AJ$6,"C.Nhật",$F163:$AJ164)/8*2</f>
        <v>8</v>
      </c>
      <c r="AN163" s="382">
        <f t="shared" ref="AN163" si="233">SUM(AK163:AM164)</f>
        <v>31</v>
      </c>
      <c r="AO163" s="384">
        <v>0</v>
      </c>
      <c r="AP163" s="382"/>
      <c r="AQ163" s="382"/>
      <c r="AR163" s="382"/>
      <c r="AS163" s="372"/>
      <c r="AT163" s="35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379"/>
      <c r="AL164" s="379"/>
      <c r="AM164" s="381"/>
      <c r="AN164" s="383"/>
      <c r="AO164" s="385"/>
      <c r="AP164" s="383"/>
      <c r="AQ164" s="383"/>
      <c r="AR164" s="383"/>
      <c r="AS164" s="373"/>
      <c r="AT164" s="35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ref="A165" si="234">A163+1</f>
        <v>35</v>
      </c>
      <c r="B165" s="386" t="s">
        <v>135</v>
      </c>
      <c r="C165" s="374" t="str">
        <f>VLOOKUP(B165,DS,2,0)</f>
        <v>Lâm Lin</v>
      </c>
      <c r="D165" s="376" t="str">
        <f>VLOOKUP(B165,DS,3,0)</f>
        <v>Công nhân</v>
      </c>
      <c r="E165" s="79" t="s">
        <v>33</v>
      </c>
      <c r="F165" s="80">
        <v>8</v>
      </c>
      <c r="G165" s="80">
        <v>8</v>
      </c>
      <c r="H165" s="80">
        <v>8</v>
      </c>
      <c r="I165" s="80">
        <v>8</v>
      </c>
      <c r="J165" s="80"/>
      <c r="K165" s="80">
        <v>8</v>
      </c>
      <c r="L165" s="80">
        <v>8</v>
      </c>
      <c r="M165" s="80">
        <v>8</v>
      </c>
      <c r="N165" s="80">
        <v>8</v>
      </c>
      <c r="O165" s="80">
        <v>8</v>
      </c>
      <c r="P165" s="80"/>
      <c r="Q165" s="80"/>
      <c r="R165" s="80">
        <v>8</v>
      </c>
      <c r="S165" s="80">
        <v>8</v>
      </c>
      <c r="T165" s="80">
        <v>8</v>
      </c>
      <c r="U165" s="80">
        <v>8</v>
      </c>
      <c r="V165" s="80">
        <v>8</v>
      </c>
      <c r="W165" s="80">
        <v>8</v>
      </c>
      <c r="X165" s="80"/>
      <c r="Y165" s="80">
        <v>8</v>
      </c>
      <c r="Z165" s="80">
        <v>8</v>
      </c>
      <c r="AA165" s="80">
        <v>8</v>
      </c>
      <c r="AB165" s="80">
        <v>8</v>
      </c>
      <c r="AC165" s="80">
        <v>8</v>
      </c>
      <c r="AD165" s="80">
        <v>8</v>
      </c>
      <c r="AE165" s="80"/>
      <c r="AF165" s="80">
        <v>8</v>
      </c>
      <c r="AG165" s="80">
        <v>8</v>
      </c>
      <c r="AH165" s="80">
        <v>8</v>
      </c>
      <c r="AI165" s="80">
        <v>8</v>
      </c>
      <c r="AJ165" s="80">
        <v>8</v>
      </c>
      <c r="AK165" s="378">
        <f t="shared" ref="AK165" si="235">((SUM(F165:AJ165))/8)-(SUMIF($F$6:$AJ$6,"C.Nhật",F165:AJ165)/8)</f>
        <v>23</v>
      </c>
      <c r="AL165" s="378">
        <f t="shared" ref="AL165" si="236">SUM(F166:AJ166)/8*1.5</f>
        <v>0</v>
      </c>
      <c r="AM165" s="380">
        <f t="shared" ref="AM165" si="237">SUMIF($F$6:$AJ$6,"C.Nhật",$F165:$AJ166)/8*2</f>
        <v>6</v>
      </c>
      <c r="AN165" s="382">
        <f t="shared" ref="AN165" si="238">SUM(AK165:AM166)</f>
        <v>29</v>
      </c>
      <c r="AO165" s="384">
        <v>0</v>
      </c>
      <c r="AP165" s="382"/>
      <c r="AQ165" s="382"/>
      <c r="AR165" s="382"/>
      <c r="AS165" s="372"/>
      <c r="AT165" s="35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379"/>
      <c r="AL166" s="379"/>
      <c r="AM166" s="381"/>
      <c r="AN166" s="383"/>
      <c r="AO166" s="385"/>
      <c r="AP166" s="383"/>
      <c r="AQ166" s="383"/>
      <c r="AR166" s="383"/>
      <c r="AS166" s="373"/>
      <c r="AT166" s="35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78" customFormat="1" ht="18" customHeight="1">
      <c r="A167" s="386">
        <f t="shared" ref="A167" si="239">A165+1</f>
        <v>36</v>
      </c>
      <c r="B167" s="386" t="s">
        <v>136</v>
      </c>
      <c r="C167" s="374" t="str">
        <f>VLOOKUP(B167,DS,2,0)</f>
        <v>Lâm Chanh Đa Ra</v>
      </c>
      <c r="D167" s="376" t="str">
        <f>VLOOKUP(B167,DS,3,0)</f>
        <v>Công nhân</v>
      </c>
      <c r="E167" s="79" t="s">
        <v>33</v>
      </c>
      <c r="F167" s="80">
        <v>8</v>
      </c>
      <c r="G167" s="80">
        <v>8</v>
      </c>
      <c r="H167" s="80">
        <v>8</v>
      </c>
      <c r="I167" s="80">
        <v>8</v>
      </c>
      <c r="J167" s="80"/>
      <c r="K167" s="80">
        <v>8</v>
      </c>
      <c r="L167" s="80">
        <v>8</v>
      </c>
      <c r="M167" s="80">
        <v>8</v>
      </c>
      <c r="N167" s="80">
        <v>8</v>
      </c>
      <c r="O167" s="80">
        <v>8</v>
      </c>
      <c r="P167" s="80">
        <v>8</v>
      </c>
      <c r="Q167" s="80"/>
      <c r="R167" s="80">
        <v>8</v>
      </c>
      <c r="S167" s="80">
        <v>8</v>
      </c>
      <c r="T167" s="80">
        <v>8</v>
      </c>
      <c r="U167" s="80">
        <v>8</v>
      </c>
      <c r="V167" s="80">
        <v>8</v>
      </c>
      <c r="W167" s="80">
        <v>8</v>
      </c>
      <c r="X167" s="80"/>
      <c r="Y167" s="80">
        <v>8</v>
      </c>
      <c r="Z167" s="80">
        <v>8</v>
      </c>
      <c r="AA167" s="80">
        <v>8</v>
      </c>
      <c r="AB167" s="80">
        <v>8</v>
      </c>
      <c r="AC167" s="80">
        <v>8</v>
      </c>
      <c r="AD167" s="80">
        <v>8</v>
      </c>
      <c r="AE167" s="80"/>
      <c r="AF167" s="80">
        <v>8</v>
      </c>
      <c r="AG167" s="80">
        <v>8</v>
      </c>
      <c r="AH167" s="80">
        <v>8</v>
      </c>
      <c r="AI167" s="80">
        <v>8</v>
      </c>
      <c r="AJ167" s="80">
        <v>8</v>
      </c>
      <c r="AK167" s="378">
        <f t="shared" ref="AK167" si="240">((SUM(F167:AJ167))/8)-(SUMIF($F$6:$AJ$6,"C.Nhật",F167:AJ167)/8)</f>
        <v>23</v>
      </c>
      <c r="AL167" s="378">
        <f t="shared" ref="AL167" si="241">SUM(F168:AJ168)/8*1.5</f>
        <v>0</v>
      </c>
      <c r="AM167" s="380">
        <f t="shared" ref="AM167" si="242">SUMIF($F$6:$AJ$6,"C.Nhật",$F167:$AJ168)/8*2</f>
        <v>8</v>
      </c>
      <c r="AN167" s="382">
        <f t="shared" ref="AN167" si="243">SUM(AK167:AM168)</f>
        <v>31</v>
      </c>
      <c r="AO167" s="384">
        <v>0</v>
      </c>
      <c r="AP167" s="382"/>
      <c r="AQ167" s="382"/>
      <c r="AR167" s="382"/>
      <c r="AS167" s="372"/>
      <c r="AT167" s="314"/>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s="78" customFormat="1" ht="18" customHeight="1">
      <c r="A168" s="387"/>
      <c r="B168" s="387"/>
      <c r="C168" s="375"/>
      <c r="D168" s="377"/>
      <c r="E168" s="81" t="s">
        <v>32</v>
      </c>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379"/>
      <c r="AL168" s="379"/>
      <c r="AM168" s="381"/>
      <c r="AN168" s="383"/>
      <c r="AO168" s="385"/>
      <c r="AP168" s="383"/>
      <c r="AQ168" s="383"/>
      <c r="AR168" s="383"/>
      <c r="AS168" s="373"/>
      <c r="AT168" s="314"/>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s="78" customFormat="1" ht="18" customHeight="1">
      <c r="A169" s="386">
        <f t="shared" ref="A169" si="244">A167+1</f>
        <v>37</v>
      </c>
      <c r="B169" s="386" t="s">
        <v>180</v>
      </c>
      <c r="C169" s="374" t="e">
        <f>VLOOKUP(B169,DS,2,0)</f>
        <v>#N/A</v>
      </c>
      <c r="D169" s="376" t="e">
        <f>VLOOKUP(B169,DS,3,0)</f>
        <v>#N/A</v>
      </c>
      <c r="E169" s="79" t="s">
        <v>33</v>
      </c>
      <c r="F169" s="80">
        <v>8</v>
      </c>
      <c r="G169" s="80">
        <v>8</v>
      </c>
      <c r="H169" s="80">
        <v>8</v>
      </c>
      <c r="I169" s="80">
        <v>8</v>
      </c>
      <c r="J169" s="80"/>
      <c r="K169" s="80">
        <v>8</v>
      </c>
      <c r="L169" s="80">
        <v>8</v>
      </c>
      <c r="M169" s="80">
        <v>8</v>
      </c>
      <c r="N169" s="80">
        <v>8</v>
      </c>
      <c r="O169" s="80">
        <v>8</v>
      </c>
      <c r="P169" s="80">
        <v>8</v>
      </c>
      <c r="Q169" s="80"/>
      <c r="R169" s="80">
        <v>8</v>
      </c>
      <c r="S169" s="80">
        <v>8</v>
      </c>
      <c r="T169" s="80">
        <v>8</v>
      </c>
      <c r="U169" s="80">
        <v>8</v>
      </c>
      <c r="V169" s="80">
        <v>8</v>
      </c>
      <c r="W169" s="80">
        <v>8</v>
      </c>
      <c r="X169" s="80"/>
      <c r="Y169" s="80">
        <v>8</v>
      </c>
      <c r="Z169" s="80">
        <v>8</v>
      </c>
      <c r="AA169" s="80">
        <v>8</v>
      </c>
      <c r="AB169" s="80">
        <v>8</v>
      </c>
      <c r="AC169" s="80">
        <v>8</v>
      </c>
      <c r="AD169" s="80">
        <v>8</v>
      </c>
      <c r="AE169" s="80"/>
      <c r="AF169" s="80">
        <v>8</v>
      </c>
      <c r="AG169" s="80">
        <v>8</v>
      </c>
      <c r="AH169" s="80">
        <v>8</v>
      </c>
      <c r="AI169" s="80">
        <v>8</v>
      </c>
      <c r="AJ169" s="80"/>
      <c r="AK169" s="378">
        <f t="shared" ref="AK169" si="245">((SUM(F169:AJ169))/8)-(SUMIF($F$6:$AJ$6,"C.Nhật",F169:AJ169)/8)</f>
        <v>22</v>
      </c>
      <c r="AL169" s="378">
        <f t="shared" ref="AL169" si="246">SUM(F170:AJ170)/8*1.5</f>
        <v>0</v>
      </c>
      <c r="AM169" s="380">
        <f t="shared" ref="AM169" si="247">SUMIF($F$6:$AJ$6,"C.Nhật",$F169:$AJ170)/8*2</f>
        <v>8</v>
      </c>
      <c r="AN169" s="382">
        <f t="shared" ref="AN169" si="248">SUM(AK169:AM170)</f>
        <v>30</v>
      </c>
      <c r="AO169" s="384">
        <v>0</v>
      </c>
      <c r="AP169" s="382"/>
      <c r="AQ169" s="382"/>
      <c r="AR169" s="382"/>
      <c r="AS169" s="372"/>
      <c r="AT169" s="314"/>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row>
    <row r="170" spans="1:90" s="78" customFormat="1" ht="18" customHeight="1">
      <c r="A170" s="387"/>
      <c r="B170" s="387"/>
      <c r="C170" s="375"/>
      <c r="D170" s="377"/>
      <c r="E170" s="81" t="s">
        <v>32</v>
      </c>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379"/>
      <c r="AL170" s="379"/>
      <c r="AM170" s="381"/>
      <c r="AN170" s="383"/>
      <c r="AO170" s="385"/>
      <c r="AP170" s="383"/>
      <c r="AQ170" s="383"/>
      <c r="AR170" s="383"/>
      <c r="AS170" s="373"/>
      <c r="AT170" s="314"/>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row>
    <row r="171" spans="1:90" s="83" customFormat="1" ht="12.75">
      <c r="A171" s="19"/>
      <c r="B171" s="84"/>
      <c r="C171" s="4"/>
      <c r="D171" s="132"/>
      <c r="E171" s="4"/>
      <c r="F171" s="88"/>
      <c r="G171" s="88"/>
      <c r="H171" s="85"/>
      <c r="I171" s="85"/>
      <c r="J171" s="140"/>
      <c r="K171" s="88"/>
      <c r="L171" s="85"/>
      <c r="M171" s="88"/>
      <c r="N171" s="88"/>
      <c r="O171" s="88"/>
      <c r="P171" s="88"/>
      <c r="Q171" s="85"/>
      <c r="R171" s="88"/>
      <c r="S171" s="88"/>
      <c r="T171" s="140"/>
      <c r="U171" s="88"/>
      <c r="V171" s="88"/>
      <c r="W171" s="88"/>
      <c r="X171" s="84"/>
      <c r="Y171" s="88"/>
      <c r="Z171" s="88"/>
      <c r="AA171" s="88"/>
      <c r="AB171" s="88"/>
      <c r="AC171" s="88"/>
      <c r="AD171" s="85"/>
      <c r="AE171" s="88"/>
      <c r="AF171" s="88"/>
      <c r="AG171" s="88"/>
      <c r="AH171" s="88"/>
      <c r="AI171" s="88"/>
      <c r="AJ171" s="88"/>
      <c r="AK171" s="4"/>
      <c r="AL171" s="4"/>
      <c r="AM171" s="117"/>
      <c r="AN171" s="87"/>
      <c r="AO171" s="87"/>
      <c r="AP171" s="87"/>
      <c r="AQ171" s="87"/>
      <c r="AR171" s="87"/>
      <c r="AS171" s="4"/>
      <c r="AT171" s="123"/>
    </row>
    <row r="172" spans="1:90" s="83" customFormat="1" ht="12.75">
      <c r="A172" s="19" t="s">
        <v>14</v>
      </c>
      <c r="B172" s="84"/>
      <c r="C172" s="4"/>
      <c r="D172" s="132"/>
      <c r="E172" s="4"/>
      <c r="F172" s="88"/>
      <c r="G172" s="88"/>
      <c r="H172" s="85"/>
      <c r="I172" s="85"/>
      <c r="J172" s="140"/>
      <c r="K172" s="88"/>
      <c r="L172" s="85"/>
      <c r="M172" s="88"/>
      <c r="N172" s="88"/>
      <c r="O172" s="88"/>
      <c r="P172" s="88"/>
      <c r="Q172" s="85"/>
      <c r="R172" s="88"/>
      <c r="S172" s="88"/>
      <c r="T172" s="140"/>
      <c r="U172" s="88"/>
      <c r="V172" s="88"/>
      <c r="W172" s="88"/>
      <c r="X172" s="84"/>
      <c r="Y172" s="88"/>
      <c r="Z172" s="88"/>
      <c r="AA172" s="88"/>
      <c r="AB172" s="88"/>
      <c r="AC172" s="88"/>
      <c r="AD172" s="85"/>
      <c r="AE172" s="88"/>
      <c r="AF172" s="88"/>
      <c r="AG172" s="88"/>
      <c r="AH172" s="88"/>
      <c r="AI172" s="88"/>
      <c r="AJ172" s="88"/>
      <c r="AK172" s="4"/>
      <c r="AL172" s="4"/>
      <c r="AM172" s="117"/>
      <c r="AN172" s="87"/>
      <c r="AO172" s="87"/>
      <c r="AP172" s="87"/>
      <c r="AQ172" s="87"/>
      <c r="AR172" s="87"/>
      <c r="AS172" s="4"/>
      <c r="AT172" s="123"/>
    </row>
    <row r="173" spans="1:90" s="83" customFormat="1" ht="12.75">
      <c r="A173" s="16"/>
      <c r="B173" s="16"/>
      <c r="C173" s="4"/>
      <c r="D173" s="132"/>
      <c r="E173" s="4"/>
      <c r="F173" s="88"/>
      <c r="G173" s="88"/>
      <c r="H173" s="141"/>
      <c r="I173" s="141"/>
      <c r="J173" s="141"/>
      <c r="K173" s="88"/>
      <c r="L173" s="141"/>
      <c r="M173" s="88"/>
      <c r="N173" s="88"/>
      <c r="O173" s="88"/>
      <c r="P173" s="88"/>
      <c r="Q173" s="88"/>
      <c r="R173" s="88"/>
      <c r="S173" s="88"/>
      <c r="T173" s="88"/>
      <c r="U173" s="88"/>
      <c r="V173" s="88"/>
      <c r="W173" s="88"/>
      <c r="X173" s="88"/>
      <c r="Y173" s="88"/>
      <c r="Z173" s="88"/>
      <c r="AA173" s="88"/>
      <c r="AB173" s="88"/>
      <c r="AC173" s="88"/>
      <c r="AD173" s="141"/>
      <c r="AE173" s="88"/>
      <c r="AF173" s="88"/>
      <c r="AG173" s="88"/>
      <c r="AH173" s="88"/>
      <c r="AI173" s="88"/>
      <c r="AJ173" s="88"/>
      <c r="AK173" s="4"/>
      <c r="AL173" s="4"/>
      <c r="AM173" s="117"/>
      <c r="AN173" s="89"/>
      <c r="AO173" s="89"/>
      <c r="AP173" s="89"/>
      <c r="AQ173" s="89"/>
      <c r="AR173" s="89"/>
      <c r="AS173" s="4"/>
      <c r="AT173" s="123"/>
    </row>
    <row r="174" spans="1:90" s="86" customFormat="1" ht="15" customHeight="1">
      <c r="A174" s="16"/>
      <c r="B174" s="16"/>
      <c r="C174" s="4"/>
      <c r="D174" s="132"/>
      <c r="E174" s="4"/>
      <c r="F174" s="88"/>
      <c r="G174" s="88"/>
      <c r="H174" s="141"/>
      <c r="I174" s="141"/>
      <c r="J174" s="141"/>
      <c r="K174" s="88"/>
      <c r="L174" s="141"/>
      <c r="M174" s="88"/>
      <c r="N174" s="88"/>
      <c r="O174" s="88"/>
      <c r="P174" s="88"/>
      <c r="Q174" s="88"/>
      <c r="R174" s="88"/>
      <c r="S174" s="88"/>
      <c r="T174" s="88"/>
      <c r="U174" s="88"/>
      <c r="V174" s="88"/>
      <c r="W174" s="88"/>
      <c r="X174" s="88"/>
      <c r="Y174" s="88"/>
      <c r="Z174" s="88"/>
      <c r="AA174" s="88"/>
      <c r="AB174" s="88"/>
      <c r="AC174" s="88"/>
      <c r="AD174" s="141"/>
      <c r="AE174" s="88"/>
      <c r="AF174" s="88"/>
      <c r="AG174" s="88"/>
      <c r="AH174" s="88"/>
      <c r="AI174" s="88"/>
      <c r="AJ174" s="88"/>
      <c r="AK174" s="4"/>
      <c r="AL174" s="4"/>
      <c r="AM174" s="117"/>
      <c r="AN174" s="89"/>
      <c r="AO174" s="89"/>
      <c r="AP174" s="89"/>
      <c r="AQ174" s="89"/>
      <c r="AR174" s="89"/>
      <c r="AS174" s="4"/>
      <c r="AT174" s="4"/>
    </row>
    <row r="175" spans="1:90" s="86" customFormat="1" ht="11.25">
      <c r="A175" s="16"/>
      <c r="B175" s="16"/>
      <c r="C175" s="4"/>
      <c r="D175" s="132"/>
      <c r="E175" s="4"/>
      <c r="F175" s="88"/>
      <c r="G175" s="88"/>
      <c r="H175" s="141"/>
      <c r="I175" s="141"/>
      <c r="J175" s="141"/>
      <c r="K175" s="88"/>
      <c r="L175" s="141"/>
      <c r="M175" s="88"/>
      <c r="N175" s="88"/>
      <c r="O175" s="88"/>
      <c r="P175" s="88"/>
      <c r="Q175" s="88"/>
      <c r="R175" s="88"/>
      <c r="S175" s="88"/>
      <c r="T175" s="88"/>
      <c r="U175" s="88"/>
      <c r="V175" s="88"/>
      <c r="W175" s="88"/>
      <c r="X175" s="88"/>
      <c r="Y175" s="88"/>
      <c r="Z175" s="88"/>
      <c r="AA175" s="88"/>
      <c r="AB175" s="88"/>
      <c r="AC175" s="88"/>
      <c r="AD175" s="141"/>
      <c r="AE175" s="88"/>
      <c r="AF175" s="88"/>
      <c r="AG175" s="88"/>
      <c r="AH175" s="88"/>
      <c r="AI175" s="88"/>
      <c r="AJ175" s="88"/>
      <c r="AK175" s="4"/>
      <c r="AL175" s="4"/>
      <c r="AM175" s="117"/>
      <c r="AN175" s="89"/>
      <c r="AO175" s="89"/>
      <c r="AP175" s="89"/>
      <c r="AQ175" s="89"/>
      <c r="AR175" s="89"/>
      <c r="AS175" s="4"/>
      <c r="AT175" s="4"/>
    </row>
    <row r="176" spans="1:90" s="86" customFormat="1" ht="11.25">
      <c r="A176" s="16"/>
      <c r="B176" s="16"/>
      <c r="C176" s="4"/>
      <c r="D176" s="132"/>
      <c r="E176" s="4"/>
      <c r="F176" s="88"/>
      <c r="G176" s="88"/>
      <c r="H176" s="141"/>
      <c r="I176" s="141"/>
      <c r="J176" s="141"/>
      <c r="K176" s="88"/>
      <c r="L176" s="141"/>
      <c r="M176" s="88"/>
      <c r="N176" s="88"/>
      <c r="O176" s="88"/>
      <c r="P176" s="88"/>
      <c r="Q176" s="88"/>
      <c r="R176" s="88"/>
      <c r="S176" s="88"/>
      <c r="T176" s="88"/>
      <c r="U176" s="88"/>
      <c r="V176" s="88"/>
      <c r="W176" s="88"/>
      <c r="X176" s="88"/>
      <c r="Y176" s="88"/>
      <c r="Z176" s="88"/>
      <c r="AA176" s="88"/>
      <c r="AB176" s="88"/>
      <c r="AC176" s="88"/>
      <c r="AD176" s="141"/>
      <c r="AE176" s="88"/>
      <c r="AF176" s="88"/>
      <c r="AG176" s="88"/>
      <c r="AH176" s="88"/>
      <c r="AI176" s="88"/>
      <c r="AJ176" s="88"/>
      <c r="AK176" s="4"/>
      <c r="AL176" s="4"/>
      <c r="AM176" s="117"/>
      <c r="AN176" s="89"/>
      <c r="AO176" s="89"/>
      <c r="AP176" s="89"/>
      <c r="AQ176" s="89"/>
      <c r="AR176" s="89"/>
      <c r="AS176" s="4"/>
      <c r="AT176" s="4"/>
    </row>
    <row r="177" spans="1:46" s="86" customFormat="1" ht="11.25">
      <c r="A177" s="13"/>
      <c r="B177" s="13"/>
      <c r="C177" s="19"/>
      <c r="D177" s="133"/>
      <c r="E177" s="90"/>
      <c r="F177" s="140"/>
      <c r="G177" s="142"/>
      <c r="H177" s="85"/>
      <c r="I177" s="85"/>
      <c r="J177" s="85"/>
      <c r="K177" s="142"/>
      <c r="L177" s="85"/>
      <c r="M177" s="142"/>
      <c r="N177" s="142"/>
      <c r="O177" s="142"/>
      <c r="P177" s="142"/>
      <c r="Q177" s="85"/>
      <c r="R177" s="140"/>
      <c r="S177" s="142"/>
      <c r="T177" s="142"/>
      <c r="U177" s="85"/>
      <c r="V177" s="142"/>
      <c r="W177" s="142"/>
      <c r="X177" s="85"/>
      <c r="Y177" s="142"/>
      <c r="Z177" s="142"/>
      <c r="AA177" s="142"/>
      <c r="AB177" s="142"/>
      <c r="AC177" s="142"/>
      <c r="AD177" s="85"/>
      <c r="AE177" s="142"/>
      <c r="AF177" s="142"/>
      <c r="AG177" s="142"/>
      <c r="AH177" s="142"/>
      <c r="AI177" s="142"/>
      <c r="AJ177" s="142"/>
      <c r="AK177" s="90"/>
      <c r="AM177" s="118"/>
      <c r="AN177" s="13"/>
      <c r="AO177" s="13"/>
      <c r="AP177" s="13"/>
      <c r="AQ177" s="13"/>
      <c r="AR177" s="13"/>
      <c r="AS177" s="19"/>
      <c r="AT177" s="4"/>
    </row>
    <row r="178" spans="1:46" s="86" customFormat="1" ht="12.75">
      <c r="A178" s="2"/>
      <c r="B178" s="2" t="s">
        <v>0</v>
      </c>
      <c r="C178" s="2"/>
      <c r="D178" s="311"/>
      <c r="E178" s="2"/>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4"/>
      <c r="AI178" s="144"/>
      <c r="AJ178" s="144"/>
      <c r="AK178" s="2"/>
      <c r="AL178" s="2"/>
      <c r="AM178" s="119"/>
      <c r="AN178" s="2"/>
      <c r="AO178" s="2"/>
      <c r="AP178" s="2"/>
      <c r="AQ178" s="2"/>
      <c r="AR178" s="2"/>
      <c r="AS178" s="2"/>
      <c r="AT178" s="4"/>
    </row>
    <row r="179" spans="1:46" s="86" customFormat="1" ht="12.75">
      <c r="A179" s="2"/>
      <c r="B179" s="2"/>
      <c r="C179" s="2" t="s">
        <v>48</v>
      </c>
      <c r="D179" s="311"/>
      <c r="E179" s="2"/>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c r="AH179" s="144"/>
      <c r="AI179" s="144"/>
      <c r="AJ179" s="144"/>
      <c r="AK179" s="2"/>
      <c r="AL179" s="2"/>
      <c r="AM179" s="119"/>
      <c r="AN179" s="2"/>
      <c r="AO179" s="2"/>
      <c r="AP179" s="2"/>
      <c r="AQ179" s="2"/>
      <c r="AR179" s="2"/>
      <c r="AS179" s="2"/>
      <c r="AT179" s="19"/>
    </row>
    <row r="180" spans="1:46" ht="15" customHeight="1">
      <c r="C180" s="2" t="s">
        <v>49</v>
      </c>
    </row>
    <row r="181" spans="1:46" ht="15" customHeight="1">
      <c r="C181" s="2" t="s">
        <v>50</v>
      </c>
    </row>
    <row r="182" spans="1:46" ht="15" customHeight="1">
      <c r="C182" s="2" t="s">
        <v>51</v>
      </c>
    </row>
    <row r="183" spans="1:46" ht="15" customHeight="1">
      <c r="C183" s="2" t="s">
        <v>52</v>
      </c>
    </row>
    <row r="184" spans="1:46" ht="15" customHeight="1">
      <c r="C184" s="2" t="s">
        <v>53</v>
      </c>
    </row>
    <row r="185" spans="1:46" ht="15" customHeight="1">
      <c r="C185" s="2" t="s">
        <v>54</v>
      </c>
    </row>
    <row r="186" spans="1:46" ht="15" customHeight="1">
      <c r="C186" s="2" t="s">
        <v>55</v>
      </c>
    </row>
    <row r="187" spans="1:46" ht="15" customHeight="1">
      <c r="C187" s="2" t="s">
        <v>56</v>
      </c>
    </row>
  </sheetData>
  <protectedRanges>
    <protectedRange password="CC78" sqref="A1:A3" name="Range1_2_1"/>
    <protectedRange password="CC78" sqref="A8:A17" name="Range1_1"/>
    <protectedRange password="CC78" sqref="A8:A17 C8:E17" name="Range1_6"/>
    <protectedRange password="CC78" sqref="B8:B17" name="Range1_4"/>
    <protectedRange password="CC78" sqref="J22:J23" name="Range1_1_1_1"/>
    <protectedRange password="CC78" sqref="J24" name="Range1_3_1_1"/>
    <protectedRange password="CC78" sqref="A45:A47 A90:A92" name="Range1_2_1_1"/>
    <protectedRange password="CC78" sqref="A52:A67" name="Range1_1_1"/>
    <protectedRange password="CC78" sqref="C52:E67 A52:A67" name="Range1_6_1"/>
    <protectedRange password="CC78" sqref="B52:B67" name="Range1_4_1"/>
    <protectedRange password="CC78" sqref="J72:J73" name="Range1_1_1_1_1"/>
    <protectedRange password="CC78" sqref="J74" name="Range1_3_1_1_1"/>
    <protectedRange password="CC78" sqref="A97:A170" name="Range1_1_2"/>
    <protectedRange password="CC78" sqref="A97:A170 C97:E170" name="Range1_6_2"/>
    <protectedRange password="CC78" sqref="B97:B148" name="Range1_4_2"/>
    <protectedRange password="CC78" sqref="J175:J176" name="Range1_1_1_1_2"/>
    <protectedRange password="CC78" sqref="J177" name="Range1_3_1_1_2"/>
    <protectedRange password="CC78" sqref="B149:B170" name="Range1_4_2_1_1"/>
  </protectedRanges>
  <autoFilter ref="A7:AS7"/>
  <mergeCells count="692">
    <mergeCell ref="AP159:AP160"/>
    <mergeCell ref="AQ159:AQ160"/>
    <mergeCell ref="AR159:AR160"/>
    <mergeCell ref="AS159:AS160"/>
    <mergeCell ref="A161:A162"/>
    <mergeCell ref="B161:B162"/>
    <mergeCell ref="C161:C162"/>
    <mergeCell ref="D161:D162"/>
    <mergeCell ref="AK161:AK162"/>
    <mergeCell ref="AL161:AL162"/>
    <mergeCell ref="AM161:AM162"/>
    <mergeCell ref="AN161:AN162"/>
    <mergeCell ref="AO161:AO162"/>
    <mergeCell ref="AP161:AP162"/>
    <mergeCell ref="AQ161:AQ162"/>
    <mergeCell ref="AR161:AR162"/>
    <mergeCell ref="AS161:AS162"/>
    <mergeCell ref="A159:A160"/>
    <mergeCell ref="B159:B160"/>
    <mergeCell ref="C159:C160"/>
    <mergeCell ref="D159:D160"/>
    <mergeCell ref="AK159:AK160"/>
    <mergeCell ref="AL159:AL160"/>
    <mergeCell ref="AM159:AM160"/>
    <mergeCell ref="AN159:AN160"/>
    <mergeCell ref="AO159:AO160"/>
    <mergeCell ref="AP163:AP164"/>
    <mergeCell ref="AQ163:AQ164"/>
    <mergeCell ref="AR163:AR164"/>
    <mergeCell ref="AS163:AS164"/>
    <mergeCell ref="A165:A166"/>
    <mergeCell ref="B165:B166"/>
    <mergeCell ref="C165:C166"/>
    <mergeCell ref="D165:D166"/>
    <mergeCell ref="AK165:AK166"/>
    <mergeCell ref="AL165:AL166"/>
    <mergeCell ref="AM165:AM166"/>
    <mergeCell ref="AN165:AN166"/>
    <mergeCell ref="AO165:AO166"/>
    <mergeCell ref="AP165:AP166"/>
    <mergeCell ref="AQ165:AQ166"/>
    <mergeCell ref="AR165:AR166"/>
    <mergeCell ref="AS165:AS166"/>
    <mergeCell ref="A163:A164"/>
    <mergeCell ref="B163:B164"/>
    <mergeCell ref="C163:C164"/>
    <mergeCell ref="D163:D164"/>
    <mergeCell ref="AK163:AK164"/>
    <mergeCell ref="AL163:AL164"/>
    <mergeCell ref="AM163:AM164"/>
    <mergeCell ref="AN163:AN164"/>
    <mergeCell ref="AO163:AO164"/>
    <mergeCell ref="AR64:AR65"/>
    <mergeCell ref="AS64:AS65"/>
    <mergeCell ref="A157:A158"/>
    <mergeCell ref="B157:B158"/>
    <mergeCell ref="C157:C158"/>
    <mergeCell ref="D157:D158"/>
    <mergeCell ref="AK157:AK158"/>
    <mergeCell ref="AL157:AL158"/>
    <mergeCell ref="AM157:AM158"/>
    <mergeCell ref="AN157:AN158"/>
    <mergeCell ref="AO157:AO158"/>
    <mergeCell ref="AP157:AP158"/>
    <mergeCell ref="AQ157:AQ158"/>
    <mergeCell ref="AR157:AR158"/>
    <mergeCell ref="AS157:AS158"/>
    <mergeCell ref="C64:C65"/>
    <mergeCell ref="D64:D65"/>
    <mergeCell ref="AK64:AK65"/>
    <mergeCell ref="AL64:AL65"/>
    <mergeCell ref="AM64:AM65"/>
    <mergeCell ref="AN64:AN65"/>
    <mergeCell ref="AO64:AO65"/>
    <mergeCell ref="AP64:AP65"/>
    <mergeCell ref="AQ64:AQ65"/>
    <mergeCell ref="AR8:AR9"/>
    <mergeCell ref="AP10:AP11"/>
    <mergeCell ref="AM1:AS1"/>
    <mergeCell ref="A5:A6"/>
    <mergeCell ref="B5:B6"/>
    <mergeCell ref="C5:C6"/>
    <mergeCell ref="D5:D6"/>
    <mergeCell ref="E5:E6"/>
    <mergeCell ref="AK5:AM5"/>
    <mergeCell ref="AN5:AN6"/>
    <mergeCell ref="AO5:AO6"/>
    <mergeCell ref="AP5:AP6"/>
    <mergeCell ref="AQ5:AQ6"/>
    <mergeCell ref="AR5:AR6"/>
    <mergeCell ref="AS5:AS6"/>
    <mergeCell ref="A14:A15"/>
    <mergeCell ref="B14:B15"/>
    <mergeCell ref="AS10:AS11"/>
    <mergeCell ref="A12:A13"/>
    <mergeCell ref="B12:B13"/>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Q10:AQ11"/>
    <mergeCell ref="AR10:AR11"/>
    <mergeCell ref="AS16:AS17"/>
    <mergeCell ref="AM16:AM17"/>
    <mergeCell ref="AN16:AN17"/>
    <mergeCell ref="AO16:AO17"/>
    <mergeCell ref="AP16:AP17"/>
    <mergeCell ref="AQ16:AQ17"/>
    <mergeCell ref="AR16:AR17"/>
    <mergeCell ref="C12:C13"/>
    <mergeCell ref="D12:D13"/>
    <mergeCell ref="AK12:AK13"/>
    <mergeCell ref="AL12:AL13"/>
    <mergeCell ref="AS12:AS13"/>
    <mergeCell ref="AM12:AM13"/>
    <mergeCell ref="AN12:AN13"/>
    <mergeCell ref="AO12:AO13"/>
    <mergeCell ref="AP12:AP13"/>
    <mergeCell ref="AQ12:AQ13"/>
    <mergeCell ref="AR12:AR13"/>
    <mergeCell ref="AR14:AR15"/>
    <mergeCell ref="AS14:AS15"/>
    <mergeCell ref="AM45:AS45"/>
    <mergeCell ref="A49:A50"/>
    <mergeCell ref="B49:B50"/>
    <mergeCell ref="C49:C50"/>
    <mergeCell ref="D49:D50"/>
    <mergeCell ref="E49:E50"/>
    <mergeCell ref="AS49:AS50"/>
    <mergeCell ref="C14:C15"/>
    <mergeCell ref="D14:D15"/>
    <mergeCell ref="AK14:AK15"/>
    <mergeCell ref="AL14:AL15"/>
    <mergeCell ref="AM14:AM15"/>
    <mergeCell ref="AN14:AN15"/>
    <mergeCell ref="AO14:AO15"/>
    <mergeCell ref="AP14:AP15"/>
    <mergeCell ref="AQ14:AQ15"/>
    <mergeCell ref="A16:A17"/>
    <mergeCell ref="B16:B17"/>
    <mergeCell ref="C16:C17"/>
    <mergeCell ref="D16:D17"/>
    <mergeCell ref="AK16:AK17"/>
    <mergeCell ref="AL16:AL17"/>
    <mergeCell ref="AT49:AT50"/>
    <mergeCell ref="A52:A53"/>
    <mergeCell ref="B52:B53"/>
    <mergeCell ref="C52:C53"/>
    <mergeCell ref="D52:D53"/>
    <mergeCell ref="AK52:AK53"/>
    <mergeCell ref="AL52:AL53"/>
    <mergeCell ref="AM52:AM53"/>
    <mergeCell ref="AN52:AN53"/>
    <mergeCell ref="AK49:AM49"/>
    <mergeCell ref="AN49:AN50"/>
    <mergeCell ref="AO49:AO50"/>
    <mergeCell ref="AP49:AP50"/>
    <mergeCell ref="AQ49:AQ50"/>
    <mergeCell ref="AR49:AR50"/>
    <mergeCell ref="AO52:AO53"/>
    <mergeCell ref="AP52:AP53"/>
    <mergeCell ref="AQ52:AQ53"/>
    <mergeCell ref="AR52:AR53"/>
    <mergeCell ref="AS52:AS53"/>
    <mergeCell ref="A54:A55"/>
    <mergeCell ref="B54:B55"/>
    <mergeCell ref="C54:C55"/>
    <mergeCell ref="D54:D55"/>
    <mergeCell ref="AK54:AK55"/>
    <mergeCell ref="AR54:AR55"/>
    <mergeCell ref="AS54:AS55"/>
    <mergeCell ref="A56:A57"/>
    <mergeCell ref="B56:B57"/>
    <mergeCell ref="C56:C57"/>
    <mergeCell ref="D56:D57"/>
    <mergeCell ref="AK56:AK57"/>
    <mergeCell ref="AL56:AL57"/>
    <mergeCell ref="AM56:AM57"/>
    <mergeCell ref="AN56:AN57"/>
    <mergeCell ref="AL54:AL55"/>
    <mergeCell ref="AM54:AM55"/>
    <mergeCell ref="AN54:AN55"/>
    <mergeCell ref="AO54:AO55"/>
    <mergeCell ref="AP54:AP55"/>
    <mergeCell ref="AQ54:AQ55"/>
    <mergeCell ref="AO56:AO57"/>
    <mergeCell ref="AP56:AP57"/>
    <mergeCell ref="AQ56:AQ57"/>
    <mergeCell ref="AL58:AL59"/>
    <mergeCell ref="AM58:AM59"/>
    <mergeCell ref="AN58:AN59"/>
    <mergeCell ref="AR56:AR57"/>
    <mergeCell ref="AS56:AS57"/>
    <mergeCell ref="A58:A59"/>
    <mergeCell ref="B58:B59"/>
    <mergeCell ref="C58:C59"/>
    <mergeCell ref="D58:D59"/>
    <mergeCell ref="AK58:AK59"/>
    <mergeCell ref="AR58:AR59"/>
    <mergeCell ref="AS58:AS59"/>
    <mergeCell ref="AO58:AO59"/>
    <mergeCell ref="AP58:AP59"/>
    <mergeCell ref="AQ58:AQ59"/>
    <mergeCell ref="AO60:AO61"/>
    <mergeCell ref="AP60:AP61"/>
    <mergeCell ref="AQ60:AQ61"/>
    <mergeCell ref="AR60:AR61"/>
    <mergeCell ref="AS60:AS61"/>
    <mergeCell ref="A62:A63"/>
    <mergeCell ref="B62:B63"/>
    <mergeCell ref="C62:C63"/>
    <mergeCell ref="D62:D63"/>
    <mergeCell ref="AK62:AK63"/>
    <mergeCell ref="A60:A61"/>
    <mergeCell ref="B60:B61"/>
    <mergeCell ref="C60:C61"/>
    <mergeCell ref="D60:D61"/>
    <mergeCell ref="AK60:AK61"/>
    <mergeCell ref="AL60:AL61"/>
    <mergeCell ref="AM60:AM61"/>
    <mergeCell ref="AN60:AN61"/>
    <mergeCell ref="AO66:AO67"/>
    <mergeCell ref="AP66:AP67"/>
    <mergeCell ref="AQ66:AQ67"/>
    <mergeCell ref="AR66:AR67"/>
    <mergeCell ref="AS66:AS67"/>
    <mergeCell ref="AM90:AS90"/>
    <mergeCell ref="AR62:AR63"/>
    <mergeCell ref="AS62:AS63"/>
    <mergeCell ref="A66:A67"/>
    <mergeCell ref="B66:B67"/>
    <mergeCell ref="C66:C67"/>
    <mergeCell ref="D66:D67"/>
    <mergeCell ref="AK66:AK67"/>
    <mergeCell ref="AL66:AL67"/>
    <mergeCell ref="AM66:AM67"/>
    <mergeCell ref="AN66:AN67"/>
    <mergeCell ref="AL62:AL63"/>
    <mergeCell ref="AM62:AM63"/>
    <mergeCell ref="AN62:AN63"/>
    <mergeCell ref="AO62:AO63"/>
    <mergeCell ref="AP62:AP63"/>
    <mergeCell ref="AQ62:AQ63"/>
    <mergeCell ref="A64:A65"/>
    <mergeCell ref="B64:B65"/>
    <mergeCell ref="AT94:AT95"/>
    <mergeCell ref="A97:A98"/>
    <mergeCell ref="B97:B98"/>
    <mergeCell ref="C97:C98"/>
    <mergeCell ref="D97:D98"/>
    <mergeCell ref="AK97:AK98"/>
    <mergeCell ref="AL97:AL98"/>
    <mergeCell ref="AM97:AM98"/>
    <mergeCell ref="AN97:AN98"/>
    <mergeCell ref="AO97:AO98"/>
    <mergeCell ref="AN94:AN95"/>
    <mergeCell ref="AO94:AO95"/>
    <mergeCell ref="AP94:AP95"/>
    <mergeCell ref="AQ94:AQ95"/>
    <mergeCell ref="AR94:AR95"/>
    <mergeCell ref="AS94:AS95"/>
    <mergeCell ref="A94:A95"/>
    <mergeCell ref="B94:B95"/>
    <mergeCell ref="C94:C95"/>
    <mergeCell ref="D94:D95"/>
    <mergeCell ref="E94:E95"/>
    <mergeCell ref="AK94:AM94"/>
    <mergeCell ref="AP97:AP98"/>
    <mergeCell ref="AQ97:AQ98"/>
    <mergeCell ref="D101:D102"/>
    <mergeCell ref="AK101:AK102"/>
    <mergeCell ref="AL101:AL102"/>
    <mergeCell ref="AM101:AM102"/>
    <mergeCell ref="AN101:AN102"/>
    <mergeCell ref="AO101:AO102"/>
    <mergeCell ref="AR97:AR98"/>
    <mergeCell ref="AS97:AS98"/>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L105:AL106"/>
    <mergeCell ref="AM105:AM106"/>
    <mergeCell ref="AN105:AN106"/>
    <mergeCell ref="AO105:AO106"/>
    <mergeCell ref="AP101:AP102"/>
    <mergeCell ref="AQ101:AQ102"/>
    <mergeCell ref="AR101:AR102"/>
    <mergeCell ref="AS101:AS102"/>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AN109:AN110"/>
    <mergeCell ref="AO109:AO110"/>
    <mergeCell ref="AP105:AP106"/>
    <mergeCell ref="AQ105:AQ106"/>
    <mergeCell ref="AR105:AR106"/>
    <mergeCell ref="AS105:AS106"/>
    <mergeCell ref="A107:A108"/>
    <mergeCell ref="B107:B108"/>
    <mergeCell ref="C107:C108"/>
    <mergeCell ref="D107:D108"/>
    <mergeCell ref="AK107:AK108"/>
    <mergeCell ref="AL107:AL108"/>
    <mergeCell ref="AS107:AS108"/>
    <mergeCell ref="AM107:AM108"/>
    <mergeCell ref="AN107:AN108"/>
    <mergeCell ref="AO107:AO108"/>
    <mergeCell ref="AP107:AP108"/>
    <mergeCell ref="AQ107:AQ108"/>
    <mergeCell ref="AR107:AR108"/>
    <mergeCell ref="A105:A106"/>
    <mergeCell ref="B105:B106"/>
    <mergeCell ref="C105:C106"/>
    <mergeCell ref="D105:D106"/>
    <mergeCell ref="AK105:AK106"/>
    <mergeCell ref="AP109:AP110"/>
    <mergeCell ref="AQ109:AQ110"/>
    <mergeCell ref="AR109:AR110"/>
    <mergeCell ref="AS109:AS110"/>
    <mergeCell ref="A111:A112"/>
    <mergeCell ref="B111:B112"/>
    <mergeCell ref="C111:C112"/>
    <mergeCell ref="D111:D112"/>
    <mergeCell ref="AK111:AK112"/>
    <mergeCell ref="AL111:AL112"/>
    <mergeCell ref="AS111:AS112"/>
    <mergeCell ref="AM111:AM112"/>
    <mergeCell ref="AN111:AN112"/>
    <mergeCell ref="AO111:AO112"/>
    <mergeCell ref="AP111:AP112"/>
    <mergeCell ref="AQ111:AQ112"/>
    <mergeCell ref="AR111:AR112"/>
    <mergeCell ref="A109:A110"/>
    <mergeCell ref="B109:B110"/>
    <mergeCell ref="C109:C110"/>
    <mergeCell ref="D109:D110"/>
    <mergeCell ref="AK109:AK110"/>
    <mergeCell ref="AL109:AL110"/>
    <mergeCell ref="AM109:AM110"/>
    <mergeCell ref="AS113:AS114"/>
    <mergeCell ref="A115:A116"/>
    <mergeCell ref="B115:B116"/>
    <mergeCell ref="C115:C116"/>
    <mergeCell ref="D115:D116"/>
    <mergeCell ref="AK115:AK116"/>
    <mergeCell ref="AL115:AL116"/>
    <mergeCell ref="AS115:AS116"/>
    <mergeCell ref="AM115:AM116"/>
    <mergeCell ref="AN115:AN116"/>
    <mergeCell ref="AO115:AO116"/>
    <mergeCell ref="AP115:AP116"/>
    <mergeCell ref="AQ115:AQ116"/>
    <mergeCell ref="AR115:AR116"/>
    <mergeCell ref="A113:A114"/>
    <mergeCell ref="B113:B114"/>
    <mergeCell ref="C113:C114"/>
    <mergeCell ref="D113:D114"/>
    <mergeCell ref="AK113:AK114"/>
    <mergeCell ref="AL113:AL114"/>
    <mergeCell ref="AM113:AM114"/>
    <mergeCell ref="AN113:AN114"/>
    <mergeCell ref="AO113:AO114"/>
    <mergeCell ref="D117:D118"/>
    <mergeCell ref="AK117:AK118"/>
    <mergeCell ref="AL117:AL118"/>
    <mergeCell ref="AM117:AM118"/>
    <mergeCell ref="AN117:AN118"/>
    <mergeCell ref="AO117:AO118"/>
    <mergeCell ref="AP113:AP114"/>
    <mergeCell ref="AQ113:AQ114"/>
    <mergeCell ref="AR113:AR114"/>
    <mergeCell ref="AL121:AL122"/>
    <mergeCell ref="AM121:AM122"/>
    <mergeCell ref="AN121:AN122"/>
    <mergeCell ref="AO121:AO122"/>
    <mergeCell ref="AP117:AP118"/>
    <mergeCell ref="AQ117:AQ118"/>
    <mergeCell ref="AR117:AR118"/>
    <mergeCell ref="AS117:AS118"/>
    <mergeCell ref="A119:A120"/>
    <mergeCell ref="B119:B120"/>
    <mergeCell ref="C119:C120"/>
    <mergeCell ref="D119:D120"/>
    <mergeCell ref="AK119:AK120"/>
    <mergeCell ref="AL119:AL120"/>
    <mergeCell ref="AS119:AS120"/>
    <mergeCell ref="AM119:AM120"/>
    <mergeCell ref="AN119:AN120"/>
    <mergeCell ref="AO119:AO120"/>
    <mergeCell ref="AP119:AP120"/>
    <mergeCell ref="AQ119:AQ120"/>
    <mergeCell ref="AR119:AR120"/>
    <mergeCell ref="A117:A118"/>
    <mergeCell ref="B117:B118"/>
    <mergeCell ref="C117:C118"/>
    <mergeCell ref="AN125:AN126"/>
    <mergeCell ref="AO125:AO126"/>
    <mergeCell ref="AP121:AP122"/>
    <mergeCell ref="AQ121:AQ122"/>
    <mergeCell ref="AR121:AR122"/>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121:A122"/>
    <mergeCell ref="B121:B122"/>
    <mergeCell ref="C121:C122"/>
    <mergeCell ref="D121:D122"/>
    <mergeCell ref="AK121:AK122"/>
    <mergeCell ref="AP125:AP126"/>
    <mergeCell ref="AQ125:AQ126"/>
    <mergeCell ref="AR125:AR126"/>
    <mergeCell ref="AS125:AS126"/>
    <mergeCell ref="A127:A128"/>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A125:A126"/>
    <mergeCell ref="B125:B126"/>
    <mergeCell ref="C125:C126"/>
    <mergeCell ref="D125:D126"/>
    <mergeCell ref="AK125:AK126"/>
    <mergeCell ref="AL125:AL126"/>
    <mergeCell ref="AM125:AM126"/>
    <mergeCell ref="AS129:AS130"/>
    <mergeCell ref="A131:A132"/>
    <mergeCell ref="B131:B132"/>
    <mergeCell ref="C131:C132"/>
    <mergeCell ref="D131:D132"/>
    <mergeCell ref="AK131:AK132"/>
    <mergeCell ref="AL131:AL132"/>
    <mergeCell ref="AS131:AS132"/>
    <mergeCell ref="AM131:AM132"/>
    <mergeCell ref="AN131:AN132"/>
    <mergeCell ref="AO131:AO132"/>
    <mergeCell ref="AP131:AP132"/>
    <mergeCell ref="AQ131:AQ132"/>
    <mergeCell ref="AR131:AR132"/>
    <mergeCell ref="A129:A130"/>
    <mergeCell ref="B129:B130"/>
    <mergeCell ref="C129:C130"/>
    <mergeCell ref="D129:D130"/>
    <mergeCell ref="AK129:AK130"/>
    <mergeCell ref="AL129:AL130"/>
    <mergeCell ref="AM129:AM130"/>
    <mergeCell ref="AN129:AN130"/>
    <mergeCell ref="AO129:AO130"/>
    <mergeCell ref="D133:D134"/>
    <mergeCell ref="AK133:AK134"/>
    <mergeCell ref="AL133:AL134"/>
    <mergeCell ref="AM133:AM134"/>
    <mergeCell ref="AN133:AN134"/>
    <mergeCell ref="AO133:AO134"/>
    <mergeCell ref="AP129:AP130"/>
    <mergeCell ref="AQ129:AQ130"/>
    <mergeCell ref="AR129:AR130"/>
    <mergeCell ref="AL137:AL138"/>
    <mergeCell ref="AM137:AM138"/>
    <mergeCell ref="AN137:AN138"/>
    <mergeCell ref="AO137:AO138"/>
    <mergeCell ref="AP133:AP134"/>
    <mergeCell ref="AQ133:AQ134"/>
    <mergeCell ref="AR133:AR134"/>
    <mergeCell ref="AS133:AS134"/>
    <mergeCell ref="A135:A136"/>
    <mergeCell ref="B135:B136"/>
    <mergeCell ref="C135:C136"/>
    <mergeCell ref="D135:D136"/>
    <mergeCell ref="AK135:AK136"/>
    <mergeCell ref="AL135:AL136"/>
    <mergeCell ref="AS135:AS136"/>
    <mergeCell ref="AM135:AM136"/>
    <mergeCell ref="AN135:AN136"/>
    <mergeCell ref="AO135:AO136"/>
    <mergeCell ref="AP135:AP136"/>
    <mergeCell ref="AQ135:AQ136"/>
    <mergeCell ref="AR135:AR136"/>
    <mergeCell ref="A133:A134"/>
    <mergeCell ref="B133:B134"/>
    <mergeCell ref="C133:C134"/>
    <mergeCell ref="AN141:AN142"/>
    <mergeCell ref="AO141:AO142"/>
    <mergeCell ref="AP137:AP138"/>
    <mergeCell ref="AQ137:AQ138"/>
    <mergeCell ref="AR137:AR138"/>
    <mergeCell ref="AS137:AS138"/>
    <mergeCell ref="A139:A140"/>
    <mergeCell ref="B139:B140"/>
    <mergeCell ref="C139:C140"/>
    <mergeCell ref="D139:D140"/>
    <mergeCell ref="AK139:AK140"/>
    <mergeCell ref="AL139:AL140"/>
    <mergeCell ref="AS139:AS140"/>
    <mergeCell ref="AM139:AM140"/>
    <mergeCell ref="AN139:AN140"/>
    <mergeCell ref="AO139:AO140"/>
    <mergeCell ref="AP139:AP140"/>
    <mergeCell ref="AQ139:AQ140"/>
    <mergeCell ref="AR139:AR140"/>
    <mergeCell ref="A137:A138"/>
    <mergeCell ref="B137:B138"/>
    <mergeCell ref="C137:C138"/>
    <mergeCell ref="D137:D138"/>
    <mergeCell ref="AK137:AK138"/>
    <mergeCell ref="AP141:AP142"/>
    <mergeCell ref="AQ141:AQ142"/>
    <mergeCell ref="AR141:AR142"/>
    <mergeCell ref="AS141:AS142"/>
    <mergeCell ref="A143:A144"/>
    <mergeCell ref="B143:B144"/>
    <mergeCell ref="C143:C144"/>
    <mergeCell ref="D143:D144"/>
    <mergeCell ref="AK143:AK144"/>
    <mergeCell ref="AL143:AL144"/>
    <mergeCell ref="AS143:AS144"/>
    <mergeCell ref="AM143:AM144"/>
    <mergeCell ref="AN143:AN144"/>
    <mergeCell ref="AO143:AO144"/>
    <mergeCell ref="AP143:AP144"/>
    <mergeCell ref="AQ143:AQ144"/>
    <mergeCell ref="AR143:AR144"/>
    <mergeCell ref="A141:A142"/>
    <mergeCell ref="B141:B142"/>
    <mergeCell ref="C141:C142"/>
    <mergeCell ref="D141:D142"/>
    <mergeCell ref="AK141:AK142"/>
    <mergeCell ref="AL141:AL142"/>
    <mergeCell ref="AM141:AM142"/>
    <mergeCell ref="AS145:AS146"/>
    <mergeCell ref="A147:A148"/>
    <mergeCell ref="B147:B148"/>
    <mergeCell ref="C147:C148"/>
    <mergeCell ref="D147:D148"/>
    <mergeCell ref="AK147:AK148"/>
    <mergeCell ref="AL147:AL148"/>
    <mergeCell ref="AS147:AS148"/>
    <mergeCell ref="AM147:AM148"/>
    <mergeCell ref="AN147:AN148"/>
    <mergeCell ref="AO147:AO148"/>
    <mergeCell ref="AP147:AP148"/>
    <mergeCell ref="AQ147:AQ148"/>
    <mergeCell ref="AR147:AR148"/>
    <mergeCell ref="A145:A146"/>
    <mergeCell ref="B145:B146"/>
    <mergeCell ref="C145:C146"/>
    <mergeCell ref="D145:D146"/>
    <mergeCell ref="AK145:AK146"/>
    <mergeCell ref="AL145:AL146"/>
    <mergeCell ref="AM145:AM146"/>
    <mergeCell ref="AN145:AN146"/>
    <mergeCell ref="AO145:AO146"/>
    <mergeCell ref="D149:D150"/>
    <mergeCell ref="AK149:AK150"/>
    <mergeCell ref="AL149:AL150"/>
    <mergeCell ref="AM149:AM150"/>
    <mergeCell ref="AN149:AN150"/>
    <mergeCell ref="AO149:AO150"/>
    <mergeCell ref="AP145:AP146"/>
    <mergeCell ref="AQ145:AQ146"/>
    <mergeCell ref="AR145:AR146"/>
    <mergeCell ref="AL153:AL154"/>
    <mergeCell ref="AM153:AM154"/>
    <mergeCell ref="AN153:AN154"/>
    <mergeCell ref="AO153:AO154"/>
    <mergeCell ref="AP149:AP150"/>
    <mergeCell ref="AQ149:AQ150"/>
    <mergeCell ref="AR149:AR150"/>
    <mergeCell ref="AS149:AS150"/>
    <mergeCell ref="A151:A152"/>
    <mergeCell ref="B151:B152"/>
    <mergeCell ref="C151:C152"/>
    <mergeCell ref="D151:D152"/>
    <mergeCell ref="AK151:AK152"/>
    <mergeCell ref="AL151:AL152"/>
    <mergeCell ref="AS151:AS152"/>
    <mergeCell ref="AM151:AM152"/>
    <mergeCell ref="AN151:AN152"/>
    <mergeCell ref="AO151:AO152"/>
    <mergeCell ref="AP151:AP152"/>
    <mergeCell ref="AQ151:AQ152"/>
    <mergeCell ref="AR151:AR152"/>
    <mergeCell ref="A149:A150"/>
    <mergeCell ref="B149:B150"/>
    <mergeCell ref="C149:C150"/>
    <mergeCell ref="AO169:AO170"/>
    <mergeCell ref="AP169:AP170"/>
    <mergeCell ref="AP153:AP154"/>
    <mergeCell ref="AQ153:AQ154"/>
    <mergeCell ref="AR153:AR154"/>
    <mergeCell ref="AS153:AS154"/>
    <mergeCell ref="A155:A156"/>
    <mergeCell ref="B155:B156"/>
    <mergeCell ref="C155:C156"/>
    <mergeCell ref="D155:D156"/>
    <mergeCell ref="AK155:AK156"/>
    <mergeCell ref="AL155:AL156"/>
    <mergeCell ref="AS155:AS156"/>
    <mergeCell ref="AM155:AM156"/>
    <mergeCell ref="AN155:AN156"/>
    <mergeCell ref="AO155:AO156"/>
    <mergeCell ref="AP155:AP156"/>
    <mergeCell ref="AQ155:AQ156"/>
    <mergeCell ref="AR155:AR156"/>
    <mergeCell ref="A153:A154"/>
    <mergeCell ref="B153:B154"/>
    <mergeCell ref="C153:C154"/>
    <mergeCell ref="D153:D154"/>
    <mergeCell ref="AK153:AK154"/>
    <mergeCell ref="AQ169:AQ170"/>
    <mergeCell ref="AR169:AR170"/>
    <mergeCell ref="AP167:AP168"/>
    <mergeCell ref="AQ167:AQ168"/>
    <mergeCell ref="AR167:AR168"/>
    <mergeCell ref="AS167:AS168"/>
    <mergeCell ref="A169:A170"/>
    <mergeCell ref="B169:B170"/>
    <mergeCell ref="C169:C170"/>
    <mergeCell ref="D169:D170"/>
    <mergeCell ref="AK169:AK170"/>
    <mergeCell ref="AL169:AL170"/>
    <mergeCell ref="A167:A168"/>
    <mergeCell ref="B167:B168"/>
    <mergeCell ref="C167:C168"/>
    <mergeCell ref="D167:D168"/>
    <mergeCell ref="AK167:AK168"/>
    <mergeCell ref="AL167:AL168"/>
    <mergeCell ref="AM167:AM168"/>
    <mergeCell ref="AN167:AN168"/>
    <mergeCell ref="AO167:AO168"/>
    <mergeCell ref="AS169:AS170"/>
    <mergeCell ref="AM169:AM170"/>
    <mergeCell ref="AN169:AN170"/>
  </mergeCells>
  <conditionalFormatting sqref="F5:AJ6 F8:AJ17 F97:AJ170">
    <cfRule type="expression" dxfId="285" priority="31" stopIfTrue="1">
      <formula>IF(WEEKDAY(F$5)=1,TRUE,FALSE)</formula>
    </cfRule>
  </conditionalFormatting>
  <conditionalFormatting sqref="F49:AJ50 F52:AJ67">
    <cfRule type="expression" dxfId="284" priority="30" stopIfTrue="1">
      <formula>IF(WEEKDAY(F$5)=1,TRUE,FALSE)</formula>
    </cfRule>
  </conditionalFormatting>
  <conditionalFormatting sqref="F94:AJ95">
    <cfRule type="expression" dxfId="283" priority="29" stopIfTrue="1">
      <formula>IF(WEEKDAY(F$5)=1,TRUE,FALSE)</formula>
    </cfRule>
  </conditionalFormatting>
  <conditionalFormatting sqref="F97:AJ170">
    <cfRule type="expression" dxfId="282" priority="28" stopIfTrue="1">
      <formula>IF(WEEKDAY(F$5)=1,TRUE,FALSE)</formula>
    </cfRule>
  </conditionalFormatting>
  <conditionalFormatting sqref="F52:AJ67">
    <cfRule type="expression" dxfId="281" priority="27" stopIfTrue="1">
      <formula>IF(WEEKDAY(F$5)=1,TRUE,FALSE)</formula>
    </cfRule>
  </conditionalFormatting>
  <conditionalFormatting sqref="F143:AJ170">
    <cfRule type="expression" dxfId="280" priority="26" stopIfTrue="1">
      <formula>IF(WEEKDAY(F$5)=1,TRUE,FALSE)</formula>
    </cfRule>
  </conditionalFormatting>
  <conditionalFormatting sqref="F8:AJ17">
    <cfRule type="expression" dxfId="279" priority="25" stopIfTrue="1">
      <formula>IF(WEEKDAY(F$5)=1,TRUE,FALSE)</formula>
    </cfRule>
  </conditionalFormatting>
  <conditionalFormatting sqref="F52:AJ67">
    <cfRule type="expression" dxfId="278" priority="24" stopIfTrue="1">
      <formula>IF(WEEKDAY(F$5)=1,TRUE,FALSE)</formula>
    </cfRule>
  </conditionalFormatting>
  <conditionalFormatting sqref="F97:AJ170">
    <cfRule type="expression" dxfId="277" priority="23" stopIfTrue="1">
      <formula>IF(WEEKDAY(F$5)=1,TRUE,FALSE)</formula>
    </cfRule>
  </conditionalFormatting>
  <conditionalFormatting sqref="F141:AJ170">
    <cfRule type="expression" dxfId="276" priority="22" stopIfTrue="1">
      <formula>IF(WEEKDAY(F$5)=1,TRUE,FALSE)</formula>
    </cfRule>
  </conditionalFormatting>
  <conditionalFormatting sqref="F8:AJ17">
    <cfRule type="expression" dxfId="275" priority="21" stopIfTrue="1">
      <formula>IF(WEEKDAY(F$5)=1,TRUE,FALSE)</formula>
    </cfRule>
  </conditionalFormatting>
  <conditionalFormatting sqref="F52:AJ67">
    <cfRule type="expression" dxfId="274" priority="20" stopIfTrue="1">
      <formula>IF(WEEKDAY(F$5)=1,TRUE,FALSE)</formula>
    </cfRule>
  </conditionalFormatting>
  <conditionalFormatting sqref="F97:AJ170">
    <cfRule type="expression" dxfId="273" priority="19" stopIfTrue="1">
      <formula>IF(WEEKDAY(F$5)=1,TRUE,FALSE)</formula>
    </cfRule>
  </conditionalFormatting>
  <conditionalFormatting sqref="F141:AJ170">
    <cfRule type="expression" dxfId="272" priority="18" stopIfTrue="1">
      <formula>IF(WEEKDAY(F$5)=1,TRUE,FALSE)</formula>
    </cfRule>
  </conditionalFormatting>
  <conditionalFormatting sqref="F8:AJ17">
    <cfRule type="expression" dxfId="271" priority="17" stopIfTrue="1">
      <formula>IF(WEEKDAY(F$5)=1,TRUE,FALSE)</formula>
    </cfRule>
  </conditionalFormatting>
  <conditionalFormatting sqref="F52:AI67">
    <cfRule type="expression" dxfId="270" priority="16" stopIfTrue="1">
      <formula>IF(WEEKDAY(F$5)=1,TRUE,FALSE)</formula>
    </cfRule>
  </conditionalFormatting>
  <conditionalFormatting sqref="F97:AI170">
    <cfRule type="expression" dxfId="269" priority="15" stopIfTrue="1">
      <formula>IF(WEEKDAY(F$5)=1,TRUE,FALSE)</formula>
    </cfRule>
  </conditionalFormatting>
  <conditionalFormatting sqref="F143:AI170">
    <cfRule type="expression" dxfId="268" priority="14" stopIfTrue="1">
      <formula>IF(WEEKDAY(F$5)=1,TRUE,FALSE)</formula>
    </cfRule>
  </conditionalFormatting>
  <conditionalFormatting sqref="F8:AJ17">
    <cfRule type="expression" dxfId="267" priority="13" stopIfTrue="1">
      <formula>IF(WEEKDAY(F$5)=1,TRUE,FALSE)</formula>
    </cfRule>
  </conditionalFormatting>
  <conditionalFormatting sqref="F52:AJ67">
    <cfRule type="expression" dxfId="266" priority="12" stopIfTrue="1">
      <formula>IF(WEEKDAY(F$5)=1,TRUE,FALSE)</formula>
    </cfRule>
  </conditionalFormatting>
  <conditionalFormatting sqref="F97:AJ170">
    <cfRule type="expression" dxfId="265" priority="11" stopIfTrue="1">
      <formula>IF(WEEKDAY(F$5)=1,TRUE,FALSE)</formula>
    </cfRule>
  </conditionalFormatting>
  <conditionalFormatting sqref="F143:AJ170">
    <cfRule type="expression" dxfId="264" priority="10" stopIfTrue="1">
      <formula>IF(WEEKDAY(F$5)=1,TRUE,FALSE)</formula>
    </cfRule>
  </conditionalFormatting>
  <conditionalFormatting sqref="F52:AJ67">
    <cfRule type="expression" dxfId="263" priority="9" stopIfTrue="1">
      <formula>IF(WEEKDAY(F$5)=1,TRUE,FALSE)</formula>
    </cfRule>
  </conditionalFormatting>
  <conditionalFormatting sqref="F52:AJ67">
    <cfRule type="expression" dxfId="262" priority="8" stopIfTrue="1">
      <formula>IF(WEEKDAY(F$5)=1,TRUE,FALSE)</formula>
    </cfRule>
  </conditionalFormatting>
  <conditionalFormatting sqref="F52:AJ67">
    <cfRule type="expression" dxfId="261" priority="7" stopIfTrue="1">
      <formula>IF(WEEKDAY(F$5)=1,TRUE,FALSE)</formula>
    </cfRule>
  </conditionalFormatting>
  <conditionalFormatting sqref="F52:AJ67">
    <cfRule type="expression" dxfId="260" priority="6" stopIfTrue="1">
      <formula>IF(WEEKDAY(F$5)=1,TRUE,FALSE)</formula>
    </cfRule>
  </conditionalFormatting>
  <conditionalFormatting sqref="F52:AJ67">
    <cfRule type="expression" dxfId="259" priority="5" stopIfTrue="1">
      <formula>IF(WEEKDAY(F$5)=1,TRUE,FALSE)</formula>
    </cfRule>
  </conditionalFormatting>
  <conditionalFormatting sqref="F97:AJ170">
    <cfRule type="expression" dxfId="258" priority="4" stopIfTrue="1">
      <formula>IF(WEEKDAY(F$5)=1,TRUE,FALSE)</formula>
    </cfRule>
  </conditionalFormatting>
  <conditionalFormatting sqref="F97:AJ170">
    <cfRule type="expression" dxfId="257" priority="3" stopIfTrue="1">
      <formula>IF(WEEKDAY(F$5)=1,TRUE,FALSE)</formula>
    </cfRule>
  </conditionalFormatting>
  <conditionalFormatting sqref="F97:AJ170">
    <cfRule type="expression" dxfId="256" priority="2" stopIfTrue="1">
      <formula>IF(WEEKDAY(F$5)=1,TRUE,FALSE)</formula>
    </cfRule>
  </conditionalFormatting>
  <conditionalFormatting sqref="F97:AJ170">
    <cfRule type="expression" dxfId="255"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21.xml><?xml version="1.0" encoding="utf-8"?>
<worksheet xmlns="http://schemas.openxmlformats.org/spreadsheetml/2006/main" xmlns:r="http://schemas.openxmlformats.org/officeDocument/2006/relationships">
  <sheetPr>
    <tabColor theme="3" tint="-0.249977111117893"/>
  </sheetPr>
  <dimension ref="A1:AE292"/>
  <sheetViews>
    <sheetView zoomScaleNormal="70" workbookViewId="0">
      <pane xSplit="3" ySplit="9" topLeftCell="H152" activePane="bottomRight" state="frozen"/>
      <selection activeCell="Z16" sqref="Z16"/>
      <selection pane="topRight" activeCell="Z16" sqref="Z16"/>
      <selection pane="bottomLeft" activeCell="Z16" sqref="Z16"/>
      <selection pane="bottomRight" activeCell="N152" sqref="N152:P152"/>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16"/>
      <c r="C1" s="316"/>
      <c r="D1" s="435" t="str">
        <f>"BẢNG THANH TOÁN LƯƠNG THÁNG"&amp;" "&amp;TEXT($E$4,"mm")&amp;" / "&amp;TEXT($E$4,"yyyy")</f>
        <v>BẢNG THANH TOÁN LƯƠNG THÁNG 10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16"/>
      <c r="C2" s="316"/>
      <c r="D2" s="316"/>
      <c r="E2" s="94"/>
      <c r="F2" s="316"/>
      <c r="G2" s="316"/>
      <c r="H2" s="316"/>
      <c r="I2" s="316"/>
      <c r="J2" s="95"/>
      <c r="K2" s="316"/>
      <c r="L2" s="316"/>
      <c r="M2" s="316"/>
      <c r="N2" s="316"/>
      <c r="O2" s="316"/>
      <c r="P2" s="316"/>
      <c r="Q2" s="316"/>
      <c r="R2" s="316"/>
      <c r="S2" s="316"/>
      <c r="T2" s="69"/>
      <c r="U2" s="93">
        <v>27</v>
      </c>
      <c r="V2" s="130">
        <v>31</v>
      </c>
      <c r="W2" s="96"/>
      <c r="X2" s="96"/>
      <c r="Y2" s="5"/>
      <c r="Z2" s="5"/>
    </row>
    <row r="3" spans="1:31" s="4" customFormat="1" ht="15" customHeight="1">
      <c r="A3" s="161" t="s">
        <v>65</v>
      </c>
      <c r="B3" s="316"/>
      <c r="C3" s="316"/>
      <c r="D3" s="316"/>
      <c r="E3" s="94"/>
      <c r="F3" s="316"/>
      <c r="G3" s="316"/>
      <c r="H3" s="316"/>
      <c r="I3" s="316"/>
      <c r="J3" s="95"/>
      <c r="K3" s="316"/>
      <c r="L3" s="316"/>
      <c r="M3" s="316"/>
      <c r="N3" s="316"/>
      <c r="O3" s="316"/>
      <c r="P3" s="316"/>
      <c r="Q3" s="316"/>
      <c r="R3" s="316"/>
      <c r="S3" s="316"/>
      <c r="T3" s="69"/>
      <c r="U3" s="153"/>
      <c r="V3" s="154"/>
      <c r="W3" s="96"/>
      <c r="X3" s="96"/>
      <c r="Y3" s="5"/>
      <c r="Z3" s="5"/>
    </row>
    <row r="4" spans="1:31" s="4" customFormat="1" ht="15" customHeight="1">
      <c r="A4" s="161" t="str">
        <f>TH!A3</f>
        <v>MST: 1100878093</v>
      </c>
      <c r="B4" s="316"/>
      <c r="C4" s="316"/>
      <c r="D4" s="316"/>
      <c r="E4" s="327">
        <f>'CC - 10'!$E$4</f>
        <v>42278</v>
      </c>
      <c r="F4" s="316"/>
      <c r="G4" s="316"/>
      <c r="H4" s="316"/>
      <c r="I4" s="316"/>
      <c r="J4" s="95"/>
      <c r="K4" s="316"/>
      <c r="L4" s="92"/>
      <c r="M4" s="316"/>
      <c r="N4" s="316"/>
      <c r="O4" s="316"/>
      <c r="P4" s="316"/>
      <c r="Q4" s="14"/>
      <c r="R4" s="316"/>
      <c r="S4" s="316"/>
      <c r="T4" s="316"/>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313" t="s">
        <v>41</v>
      </c>
      <c r="G8" s="312" t="s">
        <v>19</v>
      </c>
      <c r="H8" s="313" t="s">
        <v>18</v>
      </c>
      <c r="I8" s="31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v>1</v>
      </c>
      <c r="B10" s="46" t="s">
        <v>67</v>
      </c>
      <c r="C10" s="102" t="str">
        <f t="shared" ref="C10:C14" si="0">VLOOKUP(B10,DS,2,0)</f>
        <v>Mai Út Hiền</v>
      </c>
      <c r="D10" s="135" t="str">
        <f t="shared" ref="D10:D14" si="1">VLOOKUP(B10,DS,3,0)</f>
        <v>Cơ Điện</v>
      </c>
      <c r="E10" s="103">
        <f t="shared" ref="E10:E14" si="2">VLOOKUP(B10,DS,4,0)</f>
        <v>4336000</v>
      </c>
      <c r="F10" s="108">
        <f>VLOOKUP(B10,'CC - 10'!$B$8:$AS$17,36,0)</f>
        <v>23</v>
      </c>
      <c r="G10" s="243">
        <f t="shared" ref="G10:G14" si="3">ROUND(E10/$U$2*F10,0)</f>
        <v>3693630</v>
      </c>
      <c r="H10" s="108">
        <f>(VLOOKUP(B10,'CC - 10'!$B$8:$AS$17,37,0)+VLOOKUP(B10,'CC - 10'!$B$8:$AS$17,38,0))</f>
        <v>8</v>
      </c>
      <c r="I10" s="243">
        <f t="shared" ref="I10:I14" si="4">ROUND(E10/$U$2*H10,0)</f>
        <v>1284741</v>
      </c>
      <c r="J10" s="109">
        <f t="shared" ref="J10:J14" si="5">F10+H10</f>
        <v>31</v>
      </c>
      <c r="K10" s="47">
        <f>G10+I10</f>
        <v>4978371</v>
      </c>
      <c r="L10" s="103">
        <f>+F10*15000</f>
        <v>345000</v>
      </c>
      <c r="M10" s="49">
        <f t="shared" ref="M10:M14" si="6">K10+L10</f>
        <v>5323371</v>
      </c>
      <c r="N10" s="48">
        <f>IF(VLOOKUP(B10,DS,18,0)="x",E10*$N$5,0)</f>
        <v>0</v>
      </c>
      <c r="O10" s="48">
        <f>IF(VLOOKUP(B10,DS,18,0)="x",E10*$O$5,0)</f>
        <v>0</v>
      </c>
      <c r="P10" s="48">
        <f>IF(VLOOKUP(B10,DS,18,0)="x",E10*$P$5,0)</f>
        <v>0</v>
      </c>
      <c r="Q10" s="47">
        <f t="shared" ref="Q10:Q14" si="7">M10-SUM(N10:P10)</f>
        <v>5323371</v>
      </c>
      <c r="R10" s="47">
        <f t="shared" ref="R10:R14" si="8">VLOOKUP(B10,DS,23,0)</f>
        <v>0</v>
      </c>
      <c r="S10" s="55">
        <f t="shared" ref="S10:S14" si="9">Q10-R10</f>
        <v>5323371</v>
      </c>
      <c r="T10" s="47"/>
      <c r="U10" s="123"/>
      <c r="V10" s="45"/>
      <c r="W10" s="34"/>
      <c r="X10" s="5"/>
      <c r="Y10" s="5"/>
      <c r="Z10" s="5"/>
      <c r="AA10" s="4"/>
      <c r="AB10" s="4"/>
      <c r="AC10" s="4"/>
      <c r="AD10" s="4"/>
      <c r="AE10" s="4"/>
    </row>
    <row r="11" spans="1:31" s="44" customFormat="1" ht="23.25" customHeight="1">
      <c r="A11" s="46">
        <v>2</v>
      </c>
      <c r="B11" s="46" t="s">
        <v>68</v>
      </c>
      <c r="C11" s="102" t="str">
        <f t="shared" si="0"/>
        <v>Nguyễn Thị Xuân Thảo</v>
      </c>
      <c r="D11" s="135" t="str">
        <f t="shared" ref="D11:D13" si="10">VLOOKUP(B11,DS,3,0)</f>
        <v>KCS</v>
      </c>
      <c r="E11" s="103">
        <f t="shared" ref="E11:E13" si="11">VLOOKUP(B11,DS,4,0)</f>
        <v>4056000</v>
      </c>
      <c r="F11" s="108">
        <f>VLOOKUP(B11,'CC - 10'!$B$8:$AS$17,36,0)</f>
        <v>23</v>
      </c>
      <c r="G11" s="243">
        <f t="shared" si="3"/>
        <v>3455111</v>
      </c>
      <c r="H11" s="108">
        <f>(VLOOKUP(B11,'CC - 10'!$B$8:$AS$17,37,0)+VLOOKUP(B11,'CC - 10'!$B$8:$AS$17,38,0))</f>
        <v>8</v>
      </c>
      <c r="I11" s="243">
        <f t="shared" si="4"/>
        <v>1201778</v>
      </c>
      <c r="J11" s="109">
        <f t="shared" si="5"/>
        <v>31</v>
      </c>
      <c r="K11" s="47">
        <f t="shared" ref="K11:K14" si="12">G11+I11</f>
        <v>4656889</v>
      </c>
      <c r="L11" s="103">
        <f t="shared" ref="L11:L14" si="13">+F11*15000</f>
        <v>345000</v>
      </c>
      <c r="M11" s="49">
        <f t="shared" si="6"/>
        <v>5001889</v>
      </c>
      <c r="N11" s="48">
        <f>IF(VLOOKUP(B11,DS,18,0)="x",E11*$N$5,0)</f>
        <v>0</v>
      </c>
      <c r="O11" s="48">
        <f>IF(VLOOKUP(B11,DS,18,0)="x",E11*$O$5,0)</f>
        <v>0</v>
      </c>
      <c r="P11" s="48">
        <f>IF(VLOOKUP(B11,DS,18,0)="x",E11*$P$5,0)</f>
        <v>0</v>
      </c>
      <c r="Q11" s="47">
        <f t="shared" si="7"/>
        <v>5001889</v>
      </c>
      <c r="R11" s="47">
        <f t="shared" si="8"/>
        <v>0</v>
      </c>
      <c r="S11" s="55">
        <f t="shared" si="9"/>
        <v>5001889</v>
      </c>
      <c r="T11" s="47"/>
      <c r="U11" s="123"/>
      <c r="V11" s="45"/>
      <c r="W11" s="34"/>
      <c r="X11" s="5"/>
      <c r="Y11" s="5"/>
      <c r="Z11" s="5"/>
      <c r="AA11" s="4"/>
      <c r="AB11" s="4"/>
      <c r="AC11" s="4"/>
      <c r="AD11" s="4"/>
      <c r="AE11" s="4"/>
    </row>
    <row r="12" spans="1:31" s="44" customFormat="1" ht="23.25" customHeight="1">
      <c r="A12" s="46">
        <v>3</v>
      </c>
      <c r="B12" s="46" t="s">
        <v>69</v>
      </c>
      <c r="C12" s="102" t="str">
        <f t="shared" si="0"/>
        <v>Võ Thị Út</v>
      </c>
      <c r="D12" s="135" t="str">
        <f t="shared" si="10"/>
        <v>KCS</v>
      </c>
      <c r="E12" s="103">
        <f t="shared" si="11"/>
        <v>4400000</v>
      </c>
      <c r="F12" s="108">
        <f>VLOOKUP(B12,'CC - 10'!$B$8:$AS$17,36,0)</f>
        <v>22</v>
      </c>
      <c r="G12" s="243">
        <f t="shared" si="3"/>
        <v>3585185</v>
      </c>
      <c r="H12" s="108">
        <f>(VLOOKUP(B12,'CC - 10'!$B$8:$AS$17,37,0)+VLOOKUP(B12,'CC - 10'!$B$8:$AS$17,38,0))</f>
        <v>8</v>
      </c>
      <c r="I12" s="243">
        <f t="shared" si="4"/>
        <v>1303704</v>
      </c>
      <c r="J12" s="109">
        <f t="shared" si="5"/>
        <v>30</v>
      </c>
      <c r="K12" s="47">
        <f t="shared" si="12"/>
        <v>4888889</v>
      </c>
      <c r="L12" s="103">
        <f t="shared" si="13"/>
        <v>330000</v>
      </c>
      <c r="M12" s="49">
        <f t="shared" si="6"/>
        <v>5218889</v>
      </c>
      <c r="N12" s="48">
        <f>IF(VLOOKUP(B12,DS,18,0)="x",E12*$N$5,0)</f>
        <v>0</v>
      </c>
      <c r="O12" s="48">
        <f>IF(VLOOKUP(B12,DS,18,0)="x",E12*$O$5,0)</f>
        <v>0</v>
      </c>
      <c r="P12" s="48">
        <f>IF(VLOOKUP(B12,DS,18,0)="x",E12*$P$5,0)</f>
        <v>0</v>
      </c>
      <c r="Q12" s="47">
        <f t="shared" si="7"/>
        <v>5218889</v>
      </c>
      <c r="R12" s="47">
        <f t="shared" si="8"/>
        <v>0</v>
      </c>
      <c r="S12" s="55">
        <f t="shared" si="9"/>
        <v>5218889</v>
      </c>
      <c r="T12" s="47"/>
      <c r="U12" s="123"/>
      <c r="V12" s="45"/>
      <c r="W12" s="34"/>
      <c r="X12" s="5"/>
      <c r="Y12" s="5"/>
      <c r="Z12" s="5"/>
      <c r="AA12" s="4"/>
      <c r="AB12" s="4"/>
      <c r="AC12" s="4"/>
      <c r="AD12" s="4"/>
      <c r="AE12" s="4"/>
    </row>
    <row r="13" spans="1:31" s="44" customFormat="1" ht="23.25" customHeight="1">
      <c r="A13" s="46">
        <v>4</v>
      </c>
      <c r="B13" s="46" t="s">
        <v>70</v>
      </c>
      <c r="C13" s="102" t="str">
        <f t="shared" si="0"/>
        <v>Nguyễn Thị Thiết</v>
      </c>
      <c r="D13" s="135" t="str">
        <f t="shared" si="10"/>
        <v>KCS</v>
      </c>
      <c r="E13" s="103">
        <f t="shared" si="11"/>
        <v>4056000</v>
      </c>
      <c r="F13" s="108">
        <f>VLOOKUP(B13,'CC - 10'!$B$8:$AS$17,36,0)</f>
        <v>23</v>
      </c>
      <c r="G13" s="243">
        <f t="shared" si="3"/>
        <v>3455111</v>
      </c>
      <c r="H13" s="108">
        <f>(VLOOKUP(B13,'CC - 10'!$B$8:$AS$17,37,0)+VLOOKUP(B13,'CC - 10'!$B$8:$AS$17,38,0))</f>
        <v>8</v>
      </c>
      <c r="I13" s="243">
        <f t="shared" si="4"/>
        <v>1201778</v>
      </c>
      <c r="J13" s="109">
        <f t="shared" si="5"/>
        <v>31</v>
      </c>
      <c r="K13" s="47">
        <f t="shared" si="12"/>
        <v>4656889</v>
      </c>
      <c r="L13" s="103">
        <f t="shared" si="13"/>
        <v>345000</v>
      </c>
      <c r="M13" s="49">
        <f t="shared" si="6"/>
        <v>5001889</v>
      </c>
      <c r="N13" s="48">
        <f>IF(VLOOKUP(B13,DS,18,0)="x",E13*$N$5,0)</f>
        <v>0</v>
      </c>
      <c r="O13" s="48">
        <f>IF(VLOOKUP(B13,DS,18,0)="x",E13*$O$5,0)</f>
        <v>0</v>
      </c>
      <c r="P13" s="48">
        <f>IF(VLOOKUP(B13,DS,18,0)="x",E13*$P$5,0)</f>
        <v>0</v>
      </c>
      <c r="Q13" s="47">
        <f t="shared" si="7"/>
        <v>5001889</v>
      </c>
      <c r="R13" s="47">
        <f t="shared" si="8"/>
        <v>0</v>
      </c>
      <c r="S13" s="55">
        <f t="shared" si="9"/>
        <v>5001889</v>
      </c>
      <c r="T13" s="47"/>
      <c r="U13" s="123"/>
      <c r="V13" s="45"/>
      <c r="W13" s="34"/>
      <c r="X13" s="5"/>
      <c r="Y13" s="5"/>
      <c r="Z13" s="5"/>
      <c r="AA13" s="4"/>
      <c r="AB13" s="4"/>
      <c r="AC13" s="4"/>
      <c r="AD13" s="4"/>
      <c r="AE13" s="4"/>
    </row>
    <row r="14" spans="1:31" s="44" customFormat="1" ht="23.25" customHeight="1">
      <c r="A14" s="46">
        <v>5</v>
      </c>
      <c r="B14" s="46" t="s">
        <v>71</v>
      </c>
      <c r="C14" s="102" t="str">
        <f t="shared" si="0"/>
        <v>Nguyễn Trường Giang</v>
      </c>
      <c r="D14" s="135" t="str">
        <f t="shared" si="1"/>
        <v>Cơ Điện</v>
      </c>
      <c r="E14" s="103">
        <f t="shared" si="2"/>
        <v>3613000</v>
      </c>
      <c r="F14" s="108">
        <f>VLOOKUP(B14,'CC - 10'!$B$8:$AS$17,36,0)</f>
        <v>22</v>
      </c>
      <c r="G14" s="243">
        <f t="shared" si="3"/>
        <v>2943926</v>
      </c>
      <c r="H14" s="108">
        <f>(VLOOKUP(B14,'CC - 10'!$B$8:$AS$17,37,0)+VLOOKUP(B14,'CC - 10'!$B$8:$AS$17,38,0))</f>
        <v>8</v>
      </c>
      <c r="I14" s="243">
        <f t="shared" si="4"/>
        <v>1070519</v>
      </c>
      <c r="J14" s="109">
        <f t="shared" si="5"/>
        <v>30</v>
      </c>
      <c r="K14" s="47">
        <f t="shared" si="12"/>
        <v>4014445</v>
      </c>
      <c r="L14" s="103">
        <f t="shared" si="13"/>
        <v>330000</v>
      </c>
      <c r="M14" s="49">
        <f t="shared" si="6"/>
        <v>4344445</v>
      </c>
      <c r="N14" s="48">
        <f>IF(VLOOKUP(B14,DS,18,0)="x",E14*$N$5,0)</f>
        <v>0</v>
      </c>
      <c r="O14" s="48">
        <f>IF(VLOOKUP(B14,DS,18,0)="x",E14*$O$5,0)</f>
        <v>0</v>
      </c>
      <c r="P14" s="48">
        <f>IF(VLOOKUP(B14,DS,18,0)="x",E14*$P$5,0)</f>
        <v>0</v>
      </c>
      <c r="Q14" s="47">
        <f t="shared" si="7"/>
        <v>4344445</v>
      </c>
      <c r="R14" s="47">
        <f t="shared" si="8"/>
        <v>0</v>
      </c>
      <c r="S14" s="55">
        <f t="shared" si="9"/>
        <v>4344445</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48"/>
      <c r="O15" s="48"/>
      <c r="P15" s="48"/>
      <c r="Q15" s="52"/>
      <c r="R15" s="52"/>
      <c r="S15" s="52"/>
      <c r="T15" s="47"/>
      <c r="U15" s="123"/>
      <c r="V15" s="45"/>
      <c r="W15" s="45"/>
      <c r="X15" s="45"/>
      <c r="Y15" s="45"/>
      <c r="Z15" s="45"/>
    </row>
    <row r="16" spans="1:31" s="40" customFormat="1" ht="21" customHeight="1">
      <c r="A16" s="440" t="s">
        <v>26</v>
      </c>
      <c r="B16" s="440"/>
      <c r="C16" s="440"/>
      <c r="D16" s="440"/>
      <c r="E16" s="162">
        <f>SUM(E10:E15)</f>
        <v>20461000</v>
      </c>
      <c r="F16" s="162"/>
      <c r="G16" s="162">
        <f>SUM(G10:G15)</f>
        <v>17132963</v>
      </c>
      <c r="H16" s="162"/>
      <c r="I16" s="162">
        <f>SUM(I10:I15)</f>
        <v>6062520</v>
      </c>
      <c r="J16" s="32"/>
      <c r="K16" s="32">
        <f t="shared" ref="K16:S16" si="14">SUM(K10:K15)</f>
        <v>23195483</v>
      </c>
      <c r="L16" s="32">
        <f t="shared" si="14"/>
        <v>1695000</v>
      </c>
      <c r="M16" s="32">
        <f t="shared" si="14"/>
        <v>24890483</v>
      </c>
      <c r="N16" s="32">
        <f t="shared" si="14"/>
        <v>0</v>
      </c>
      <c r="O16" s="32">
        <f t="shared" si="14"/>
        <v>0</v>
      </c>
      <c r="P16" s="32">
        <f t="shared" si="14"/>
        <v>0</v>
      </c>
      <c r="Q16" s="32">
        <f t="shared" si="14"/>
        <v>24890483</v>
      </c>
      <c r="R16" s="32">
        <f t="shared" si="14"/>
        <v>0</v>
      </c>
      <c r="S16" s="32">
        <f t="shared" si="14"/>
        <v>24890483</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31   tháng   10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1" ht="12">
      <c r="M33" s="6"/>
      <c r="U33" s="123"/>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s="8" customFormat="1" ht="12">
      <c r="A47" s="6"/>
      <c r="B47" s="6"/>
      <c r="C47" s="6"/>
      <c r="D47" s="20"/>
      <c r="E47" s="21"/>
      <c r="F47" s="20"/>
      <c r="G47" s="21"/>
      <c r="H47" s="21"/>
      <c r="I47" s="21"/>
      <c r="J47" s="105"/>
      <c r="K47" s="6"/>
      <c r="L47" s="6"/>
      <c r="M47" s="6"/>
      <c r="N47" s="6"/>
      <c r="O47" s="6"/>
      <c r="P47" s="6"/>
      <c r="Q47" s="6"/>
      <c r="R47" s="6"/>
      <c r="S47" s="6"/>
      <c r="U47" s="123"/>
      <c r="AA47" s="6"/>
      <c r="AB47" s="6"/>
      <c r="AC47" s="6"/>
      <c r="AD47" s="6"/>
      <c r="AE47" s="6"/>
    </row>
    <row r="48" spans="1:31" s="8" customFormat="1" ht="12">
      <c r="A48" s="6"/>
      <c r="B48" s="6"/>
      <c r="C48" s="6"/>
      <c r="D48" s="20"/>
      <c r="E48" s="21"/>
      <c r="F48" s="20"/>
      <c r="G48" s="21"/>
      <c r="H48" s="21"/>
      <c r="I48" s="21"/>
      <c r="J48" s="105"/>
      <c r="K48" s="6"/>
      <c r="L48" s="6"/>
      <c r="M48" s="6"/>
      <c r="N48" s="6"/>
      <c r="O48" s="6"/>
      <c r="P48" s="6"/>
      <c r="Q48" s="6"/>
      <c r="R48" s="6"/>
      <c r="S48" s="6"/>
      <c r="U48" s="123"/>
      <c r="AA48" s="6"/>
      <c r="AB48" s="6"/>
      <c r="AC48" s="6"/>
      <c r="AD48" s="6"/>
      <c r="AE48" s="6"/>
    </row>
    <row r="49" spans="1:31" s="8" customFormat="1" ht="12">
      <c r="A49" s="6"/>
      <c r="B49" s="6"/>
      <c r="C49" s="6"/>
      <c r="D49" s="20"/>
      <c r="E49" s="21"/>
      <c r="F49" s="20"/>
      <c r="G49" s="21"/>
      <c r="H49" s="21"/>
      <c r="I49" s="21"/>
      <c r="J49" s="105"/>
      <c r="K49" s="6"/>
      <c r="L49" s="6"/>
      <c r="M49" s="6"/>
      <c r="N49" s="6"/>
      <c r="O49" s="6"/>
      <c r="P49" s="6"/>
      <c r="Q49" s="6"/>
      <c r="R49" s="6"/>
      <c r="S49" s="6"/>
      <c r="U49" s="123"/>
      <c r="AA49" s="6"/>
      <c r="AB49" s="6"/>
      <c r="AC49" s="6"/>
      <c r="AD49" s="6"/>
      <c r="AE49" s="6"/>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317"/>
      <c r="C59" s="317"/>
      <c r="D59" s="441" t="str">
        <f>D1</f>
        <v>BẢNG THANH TOÁN LƯƠNG THÁNG 10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317"/>
      <c r="C60" s="317"/>
      <c r="D60" s="317"/>
      <c r="E60" s="222"/>
      <c r="F60" s="317"/>
      <c r="G60" s="317"/>
      <c r="H60" s="317"/>
      <c r="I60" s="317"/>
      <c r="J60" s="223"/>
      <c r="K60" s="317"/>
      <c r="L60" s="317"/>
      <c r="M60" s="317"/>
      <c r="N60" s="317"/>
      <c r="O60" s="317"/>
      <c r="P60" s="317"/>
      <c r="Q60" s="317"/>
      <c r="R60" s="317"/>
      <c r="S60" s="317"/>
      <c r="T60" s="173"/>
      <c r="U60" s="123"/>
      <c r="V60" s="8"/>
      <c r="W60" s="220"/>
      <c r="X60" s="220"/>
      <c r="Y60" s="221"/>
      <c r="Z60" s="221"/>
    </row>
    <row r="61" spans="1:31" s="197" customFormat="1" ht="15" customHeight="1">
      <c r="A61" s="161" t="str">
        <f>$A$3</f>
        <v>Số điện thoại: 072.3850606 - Fax: 072.3850608</v>
      </c>
      <c r="B61" s="317"/>
      <c r="C61" s="317"/>
      <c r="D61" s="317"/>
      <c r="E61" s="222"/>
      <c r="F61" s="317"/>
      <c r="G61" s="317"/>
      <c r="H61" s="317"/>
      <c r="I61" s="317"/>
      <c r="J61" s="223"/>
      <c r="K61" s="317"/>
      <c r="L61" s="317"/>
      <c r="M61" s="317"/>
      <c r="N61" s="317"/>
      <c r="O61" s="317"/>
      <c r="P61" s="317"/>
      <c r="Q61" s="317"/>
      <c r="R61" s="317"/>
      <c r="S61" s="317"/>
      <c r="T61" s="173"/>
      <c r="U61" s="123"/>
      <c r="V61" s="8"/>
      <c r="W61" s="220"/>
      <c r="X61" s="220"/>
      <c r="Y61" s="221"/>
      <c r="Z61" s="221"/>
    </row>
    <row r="62" spans="1:31" s="197" customFormat="1" ht="15" customHeight="1">
      <c r="A62" s="161" t="str">
        <f>$A$4</f>
        <v>MST: 1100878093</v>
      </c>
      <c r="B62" s="317"/>
      <c r="C62" s="317"/>
      <c r="D62" s="317"/>
      <c r="E62" s="222"/>
      <c r="F62" s="317"/>
      <c r="G62" s="317"/>
      <c r="H62" s="317"/>
      <c r="I62" s="317"/>
      <c r="J62" s="223"/>
      <c r="K62" s="317"/>
      <c r="L62" s="224"/>
      <c r="M62" s="317"/>
      <c r="N62" s="317"/>
      <c r="O62" s="317"/>
      <c r="P62" s="317"/>
      <c r="Q62" s="225"/>
      <c r="R62" s="317"/>
      <c r="S62" s="317"/>
      <c r="T62" s="317"/>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123"/>
      <c r="V64" s="8"/>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204"/>
      <c r="V65" s="230"/>
      <c r="W65" s="230"/>
      <c r="X65" s="221"/>
      <c r="Y65" s="221"/>
      <c r="Z65" s="221"/>
      <c r="AA65" s="197"/>
      <c r="AB65" s="197"/>
      <c r="AC65" s="197"/>
      <c r="AD65" s="197"/>
      <c r="AE65" s="197"/>
    </row>
    <row r="66" spans="1:31" s="231" customFormat="1" ht="35.25" customHeight="1">
      <c r="A66" s="447"/>
      <c r="B66" s="447"/>
      <c r="C66" s="449"/>
      <c r="D66" s="449"/>
      <c r="E66" s="450"/>
      <c r="F66" s="318" t="s">
        <v>41</v>
      </c>
      <c r="G66" s="319" t="s">
        <v>19</v>
      </c>
      <c r="H66" s="318" t="s">
        <v>18</v>
      </c>
      <c r="I66" s="319" t="s">
        <v>19</v>
      </c>
      <c r="J66" s="460"/>
      <c r="K66" s="454"/>
      <c r="L66" s="431"/>
      <c r="M66" s="454"/>
      <c r="N66" s="462"/>
      <c r="O66" s="454"/>
      <c r="P66" s="454"/>
      <c r="Q66" s="454"/>
      <c r="R66" s="454"/>
      <c r="S66" s="454"/>
      <c r="T66" s="456"/>
      <c r="U66" s="204"/>
      <c r="V66" s="230"/>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204"/>
      <c r="V67" s="234"/>
      <c r="W67" s="234"/>
      <c r="X67" s="235"/>
      <c r="Y67" s="235"/>
      <c r="Z67" s="235"/>
      <c r="AA67" s="236"/>
      <c r="AB67" s="236"/>
      <c r="AC67" s="236"/>
      <c r="AD67" s="236"/>
      <c r="AE67" s="236"/>
    </row>
    <row r="68" spans="1:31" s="249" customFormat="1" ht="23.25" customHeight="1">
      <c r="A68" s="238">
        <v>1</v>
      </c>
      <c r="B68" s="238" t="s">
        <v>78</v>
      </c>
      <c r="C68" s="239" t="str">
        <f t="shared" ref="C68:C73" si="15">VLOOKUP(B68,DS,2,0)</f>
        <v>Nguyễn Thiện Duy</v>
      </c>
      <c r="D68" s="240" t="str">
        <f t="shared" ref="D68:D73" si="16">VLOOKUP(B68,DS,3,0)</f>
        <v>Giám đốc</v>
      </c>
      <c r="E68" s="241">
        <f t="shared" ref="E68:E73" si="17">VLOOKUP(B68,DS,4,0)</f>
        <v>10851000</v>
      </c>
      <c r="F68" s="242">
        <f>VLOOKUP(B68,'CC - 10'!B52:AS67,36,0)</f>
        <v>22</v>
      </c>
      <c r="G68" s="243">
        <f t="shared" ref="G68:G73" si="18">ROUND(E68/$U$2*F68,0)</f>
        <v>8841556</v>
      </c>
      <c r="H68" s="242">
        <f>(VLOOKUP(B68,'CC - 10'!B52:AS67,37,0)+VLOOKUP(B68,'CC - 10'!B52:AS67,38,0))</f>
        <v>8</v>
      </c>
      <c r="I68" s="243">
        <f t="shared" ref="I68:I73" si="19">ROUND(E68/$U$2*H68,0)</f>
        <v>3215111</v>
      </c>
      <c r="J68" s="244">
        <f t="shared" ref="J68:K75" si="20">F68+H68</f>
        <v>30</v>
      </c>
      <c r="K68" s="243">
        <f>G68+I68</f>
        <v>12056667</v>
      </c>
      <c r="L68" s="103">
        <f t="shared" ref="L68:L73" si="21">+F68*15000</f>
        <v>330000</v>
      </c>
      <c r="M68" s="246">
        <f t="shared" ref="M68:M73" si="22">K68+SUM(L68:L68)</f>
        <v>12386667</v>
      </c>
      <c r="N68" s="48">
        <f t="shared" ref="N68:N75" si="23">IF(VLOOKUP(B68,DS,18,0)="x",E68*$N$5,0)</f>
        <v>0</v>
      </c>
      <c r="O68" s="48">
        <f t="shared" ref="O68:O75" si="24">IF(VLOOKUP(B68,DS,18,0)="x",E68*$O$5,0)</f>
        <v>0</v>
      </c>
      <c r="P68" s="48">
        <f t="shared" ref="P68:P75" si="25">IF(VLOOKUP(B68,DS,18,0)="x",E68*$P$5,0)</f>
        <v>0</v>
      </c>
      <c r="Q68" s="243">
        <f t="shared" ref="Q68:Q73" si="26">M68-SUM(N68:P68)</f>
        <v>12386667</v>
      </c>
      <c r="R68" s="243">
        <f t="shared" ref="R68:R73" si="27">VLOOKUP(B68,DS,23,0)</f>
        <v>0</v>
      </c>
      <c r="S68" s="247">
        <f>Q68-R68</f>
        <v>12386667</v>
      </c>
      <c r="T68" s="243"/>
      <c r="U68" s="204"/>
      <c r="V68" s="248"/>
      <c r="W68" s="230"/>
      <c r="X68" s="221"/>
      <c r="Y68" s="221"/>
      <c r="Z68" s="221"/>
      <c r="AA68" s="197"/>
      <c r="AB68" s="197"/>
      <c r="AC68" s="197"/>
      <c r="AD68" s="197"/>
      <c r="AE68" s="197"/>
    </row>
    <row r="69" spans="1:31" s="249" customFormat="1" ht="23.25" customHeight="1">
      <c r="A69" s="238">
        <v>2</v>
      </c>
      <c r="B69" s="238" t="s">
        <v>80</v>
      </c>
      <c r="C69" s="239" t="str">
        <f t="shared" si="15"/>
        <v>Nguyễn Văn Sẽ</v>
      </c>
      <c r="D69" s="240" t="str">
        <f t="shared" si="16"/>
        <v>Kỹ Thuật</v>
      </c>
      <c r="E69" s="241">
        <f t="shared" si="17"/>
        <v>4895000</v>
      </c>
      <c r="F69" s="242">
        <f>VLOOKUP(B69,'CC - 10'!B53:AS68,36,0)</f>
        <v>23</v>
      </c>
      <c r="G69" s="243">
        <f t="shared" si="18"/>
        <v>4169815</v>
      </c>
      <c r="H69" s="242">
        <f>(VLOOKUP(B69,'CC - 10'!B53:AS68,37,0)+VLOOKUP(B69,'CC - 10'!B53:AS68,38,0))</f>
        <v>8</v>
      </c>
      <c r="I69" s="243">
        <f t="shared" si="19"/>
        <v>1450370</v>
      </c>
      <c r="J69" s="244">
        <f t="shared" si="20"/>
        <v>31</v>
      </c>
      <c r="K69" s="243">
        <f t="shared" si="20"/>
        <v>5620185</v>
      </c>
      <c r="L69" s="103">
        <f t="shared" si="21"/>
        <v>345000</v>
      </c>
      <c r="M69" s="246">
        <f t="shared" si="22"/>
        <v>5965185</v>
      </c>
      <c r="N69" s="48">
        <f t="shared" si="23"/>
        <v>0</v>
      </c>
      <c r="O69" s="48">
        <f t="shared" si="24"/>
        <v>0</v>
      </c>
      <c r="P69" s="48">
        <f t="shared" si="25"/>
        <v>0</v>
      </c>
      <c r="Q69" s="243">
        <f t="shared" si="26"/>
        <v>5965185</v>
      </c>
      <c r="R69" s="243">
        <f t="shared" si="27"/>
        <v>0</v>
      </c>
      <c r="S69" s="247">
        <f t="shared" ref="S69:S73" si="28">Q69-R69</f>
        <v>5965185</v>
      </c>
      <c r="T69" s="243"/>
      <c r="U69" s="204"/>
      <c r="V69" s="248"/>
      <c r="W69" s="230"/>
      <c r="X69" s="221"/>
      <c r="Y69" s="221"/>
      <c r="Z69" s="221"/>
      <c r="AA69" s="197"/>
      <c r="AB69" s="197"/>
      <c r="AC69" s="197"/>
      <c r="AD69" s="197"/>
      <c r="AE69" s="197"/>
    </row>
    <row r="70" spans="1:31" s="249" customFormat="1" ht="23.25" customHeight="1">
      <c r="A70" s="238">
        <v>3</v>
      </c>
      <c r="B70" s="238" t="s">
        <v>82</v>
      </c>
      <c r="C70" s="239" t="str">
        <f t="shared" si="15"/>
        <v>Võ Uyên Phương</v>
      </c>
      <c r="D70" s="240" t="str">
        <f t="shared" si="16"/>
        <v>LĐ- TL</v>
      </c>
      <c r="E70" s="241">
        <f t="shared" si="17"/>
        <v>4895000</v>
      </c>
      <c r="F70" s="242">
        <f>VLOOKUP(B70,'CC - 10'!B54:AS69,36,0)</f>
        <v>23</v>
      </c>
      <c r="G70" s="243">
        <f t="shared" si="18"/>
        <v>4169815</v>
      </c>
      <c r="H70" s="242">
        <f>(VLOOKUP(B70,'CC - 10'!B54:AS69,37,0)+VLOOKUP(B70,'CC - 10'!B54:AS69,38,0))</f>
        <v>8</v>
      </c>
      <c r="I70" s="243">
        <f t="shared" si="19"/>
        <v>1450370</v>
      </c>
      <c r="J70" s="244">
        <f t="shared" si="20"/>
        <v>31</v>
      </c>
      <c r="K70" s="243">
        <f t="shared" si="20"/>
        <v>5620185</v>
      </c>
      <c r="L70" s="103">
        <f t="shared" si="21"/>
        <v>345000</v>
      </c>
      <c r="M70" s="246">
        <f t="shared" si="22"/>
        <v>5965185</v>
      </c>
      <c r="N70" s="48">
        <f t="shared" si="23"/>
        <v>0</v>
      </c>
      <c r="O70" s="48">
        <f t="shared" si="24"/>
        <v>0</v>
      </c>
      <c r="P70" s="48">
        <f t="shared" si="25"/>
        <v>0</v>
      </c>
      <c r="Q70" s="243">
        <f t="shared" si="26"/>
        <v>5965185</v>
      </c>
      <c r="R70" s="243">
        <f t="shared" si="27"/>
        <v>0</v>
      </c>
      <c r="S70" s="247">
        <f t="shared" si="28"/>
        <v>5965185</v>
      </c>
      <c r="T70" s="243"/>
      <c r="U70" s="204"/>
      <c r="V70" s="248"/>
      <c r="W70" s="230"/>
      <c r="X70" s="221"/>
      <c r="Y70" s="221"/>
      <c r="Z70" s="221"/>
      <c r="AA70" s="197"/>
      <c r="AB70" s="197"/>
      <c r="AC70" s="197"/>
      <c r="AD70" s="197"/>
      <c r="AE70" s="197"/>
    </row>
    <row r="71" spans="1:31" s="249" customFormat="1" ht="23.25" customHeight="1">
      <c r="A71" s="238">
        <v>4</v>
      </c>
      <c r="B71" s="238" t="s">
        <v>85</v>
      </c>
      <c r="C71" s="239" t="str">
        <f t="shared" si="15"/>
        <v>Lê Nguyễn Huy Cường</v>
      </c>
      <c r="D71" s="240" t="str">
        <f t="shared" si="16"/>
        <v>XNK</v>
      </c>
      <c r="E71" s="241">
        <f t="shared" si="17"/>
        <v>4336000</v>
      </c>
      <c r="F71" s="242">
        <f>VLOOKUP(B71,'CC - 10'!B55:AS70,36,0)</f>
        <v>23</v>
      </c>
      <c r="G71" s="243">
        <f t="shared" si="18"/>
        <v>3693630</v>
      </c>
      <c r="H71" s="242">
        <f>(VLOOKUP(B71,'CC - 10'!B55:AS70,37,0)+VLOOKUP(B71,'CC - 10'!B55:AS70,38,0))</f>
        <v>8</v>
      </c>
      <c r="I71" s="243">
        <f t="shared" si="19"/>
        <v>1284741</v>
      </c>
      <c r="J71" s="244">
        <f t="shared" si="20"/>
        <v>31</v>
      </c>
      <c r="K71" s="243">
        <f t="shared" si="20"/>
        <v>4978371</v>
      </c>
      <c r="L71" s="103">
        <f t="shared" si="21"/>
        <v>345000</v>
      </c>
      <c r="M71" s="246">
        <f t="shared" si="22"/>
        <v>5323371</v>
      </c>
      <c r="N71" s="48">
        <f t="shared" si="23"/>
        <v>0</v>
      </c>
      <c r="O71" s="48">
        <f t="shared" si="24"/>
        <v>0</v>
      </c>
      <c r="P71" s="48">
        <f t="shared" si="25"/>
        <v>0</v>
      </c>
      <c r="Q71" s="243">
        <f t="shared" si="26"/>
        <v>5323371</v>
      </c>
      <c r="R71" s="243">
        <f t="shared" si="27"/>
        <v>0</v>
      </c>
      <c r="S71" s="247">
        <f t="shared" si="28"/>
        <v>5323371</v>
      </c>
      <c r="T71" s="243"/>
      <c r="U71" s="204"/>
      <c r="V71" s="248"/>
      <c r="W71" s="230"/>
      <c r="X71" s="221"/>
      <c r="Y71" s="221"/>
      <c r="Z71" s="221"/>
      <c r="AA71" s="197"/>
      <c r="AB71" s="197"/>
      <c r="AC71" s="197"/>
      <c r="AD71" s="197"/>
      <c r="AE71" s="197"/>
    </row>
    <row r="72" spans="1:31" s="249" customFormat="1" ht="23.25" customHeight="1">
      <c r="A72" s="238">
        <v>5</v>
      </c>
      <c r="B72" s="238" t="s">
        <v>88</v>
      </c>
      <c r="C72" s="239" t="str">
        <f t="shared" si="15"/>
        <v>Nguyễn Văn Bé Tư</v>
      </c>
      <c r="D72" s="240" t="str">
        <f t="shared" si="16"/>
        <v>Tài xế</v>
      </c>
      <c r="E72" s="241">
        <f t="shared" si="17"/>
        <v>3496000</v>
      </c>
      <c r="F72" s="242">
        <f>VLOOKUP(B72,'CC - 10'!B56:AS71,36,0)</f>
        <v>22</v>
      </c>
      <c r="G72" s="243">
        <f t="shared" si="18"/>
        <v>2848593</v>
      </c>
      <c r="H72" s="242">
        <f>(VLOOKUP(B72,'CC - 10'!B56:AS71,37,0)+VLOOKUP(B72,'CC - 10'!B56:AS71,38,0))</f>
        <v>8</v>
      </c>
      <c r="I72" s="243">
        <f t="shared" si="19"/>
        <v>1035852</v>
      </c>
      <c r="J72" s="244">
        <f t="shared" si="20"/>
        <v>30</v>
      </c>
      <c r="K72" s="243">
        <f t="shared" si="20"/>
        <v>3884445</v>
      </c>
      <c r="L72" s="103">
        <f t="shared" si="21"/>
        <v>330000</v>
      </c>
      <c r="M72" s="246">
        <f t="shared" si="22"/>
        <v>4214445</v>
      </c>
      <c r="N72" s="48">
        <f t="shared" si="23"/>
        <v>0</v>
      </c>
      <c r="O72" s="48">
        <f t="shared" si="24"/>
        <v>0</v>
      </c>
      <c r="P72" s="48">
        <f t="shared" si="25"/>
        <v>0</v>
      </c>
      <c r="Q72" s="243">
        <f t="shared" si="26"/>
        <v>4214445</v>
      </c>
      <c r="R72" s="243">
        <f t="shared" si="27"/>
        <v>0</v>
      </c>
      <c r="S72" s="247">
        <f t="shared" si="28"/>
        <v>4214445</v>
      </c>
      <c r="T72" s="243"/>
      <c r="U72" s="204"/>
      <c r="V72" s="248"/>
      <c r="W72" s="230"/>
      <c r="X72" s="221"/>
      <c r="Y72" s="221"/>
      <c r="Z72" s="221"/>
      <c r="AA72" s="197"/>
      <c r="AB72" s="197"/>
      <c r="AC72" s="197"/>
      <c r="AD72" s="197"/>
      <c r="AE72" s="197"/>
    </row>
    <row r="73" spans="1:31" s="249" customFormat="1" ht="23.25" customHeight="1">
      <c r="A73" s="238">
        <v>6</v>
      </c>
      <c r="B73" s="238" t="s">
        <v>92</v>
      </c>
      <c r="C73" s="239" t="str">
        <f t="shared" si="15"/>
        <v>Trần Văn Đoạn</v>
      </c>
      <c r="D73" s="240" t="str">
        <f t="shared" si="16"/>
        <v>Tài xế</v>
      </c>
      <c r="E73" s="241">
        <f t="shared" si="17"/>
        <v>3163000</v>
      </c>
      <c r="F73" s="242">
        <f>VLOOKUP(B73,'CC - 10'!B57:AS72,36,0)</f>
        <v>23</v>
      </c>
      <c r="G73" s="243">
        <f t="shared" si="18"/>
        <v>2694407</v>
      </c>
      <c r="H73" s="242">
        <f>(VLOOKUP(B73,'CC - 10'!B57:AS72,37,0)+VLOOKUP(B73,'CC - 10'!B57:AS72,38,0))</f>
        <v>8</v>
      </c>
      <c r="I73" s="243">
        <f t="shared" si="19"/>
        <v>937185</v>
      </c>
      <c r="J73" s="244">
        <f t="shared" si="20"/>
        <v>31</v>
      </c>
      <c r="K73" s="243">
        <f t="shared" si="20"/>
        <v>3631592</v>
      </c>
      <c r="L73" s="103">
        <f t="shared" si="21"/>
        <v>345000</v>
      </c>
      <c r="M73" s="246">
        <f t="shared" si="22"/>
        <v>3976592</v>
      </c>
      <c r="N73" s="48">
        <f t="shared" si="23"/>
        <v>0</v>
      </c>
      <c r="O73" s="48">
        <f t="shared" si="24"/>
        <v>0</v>
      </c>
      <c r="P73" s="48">
        <f t="shared" si="25"/>
        <v>0</v>
      </c>
      <c r="Q73" s="243">
        <f t="shared" si="26"/>
        <v>3976592</v>
      </c>
      <c r="R73" s="243">
        <f t="shared" si="27"/>
        <v>0</v>
      </c>
      <c r="S73" s="247">
        <f t="shared" si="28"/>
        <v>3976592</v>
      </c>
      <c r="T73" s="243"/>
      <c r="U73" s="204"/>
      <c r="V73" s="248"/>
      <c r="W73" s="230"/>
      <c r="X73" s="221"/>
      <c r="Y73" s="221"/>
      <c r="Z73" s="221"/>
      <c r="AA73" s="197"/>
      <c r="AB73" s="197"/>
      <c r="AC73" s="197"/>
      <c r="AD73" s="197"/>
      <c r="AE73" s="197"/>
    </row>
    <row r="74" spans="1:31" s="249" customFormat="1" ht="23.25" customHeight="1">
      <c r="A74" s="238">
        <v>7</v>
      </c>
      <c r="B74" s="238" t="s">
        <v>198</v>
      </c>
      <c r="C74" s="239" t="e">
        <f t="shared" ref="C74:C75" si="29">VLOOKUP(B74,DS,2,0)</f>
        <v>#N/A</v>
      </c>
      <c r="D74" s="240" t="e">
        <f t="shared" ref="D74:D75" si="30">VLOOKUP(B74,DS,3,0)</f>
        <v>#N/A</v>
      </c>
      <c r="E74" s="241" t="e">
        <f t="shared" ref="E74:E75" si="31">VLOOKUP(B74,DS,4,0)</f>
        <v>#N/A</v>
      </c>
      <c r="F74" s="242">
        <f>VLOOKUP(B74,'CC - 10'!B58:AS73,36,0)</f>
        <v>22</v>
      </c>
      <c r="G74" s="243" t="e">
        <f t="shared" ref="G74:G75" si="32">ROUND(E74/$U$2*F74,0)</f>
        <v>#N/A</v>
      </c>
      <c r="H74" s="242">
        <f>(VLOOKUP(B74,'CC - 10'!B58:AS73,37,0)+VLOOKUP(B74,'CC - 10'!B58:AS73,38,0))</f>
        <v>8</v>
      </c>
      <c r="I74" s="243" t="e">
        <f t="shared" ref="I74:I75" si="33">ROUND(E74/$U$2*H74,0)</f>
        <v>#N/A</v>
      </c>
      <c r="J74" s="244">
        <f t="shared" ref="J74:J75" si="34">F74+H74</f>
        <v>30</v>
      </c>
      <c r="K74" s="243" t="e">
        <f t="shared" si="20"/>
        <v>#N/A</v>
      </c>
      <c r="L74" s="103">
        <f t="shared" ref="L74:L75" si="35">+F74*15000</f>
        <v>330000</v>
      </c>
      <c r="M74" s="246" t="e">
        <f t="shared" ref="M74:M75" si="36">K74+SUM(L74:L74)</f>
        <v>#N/A</v>
      </c>
      <c r="N74" s="48" t="e">
        <f t="shared" si="23"/>
        <v>#N/A</v>
      </c>
      <c r="O74" s="48" t="e">
        <f t="shared" si="24"/>
        <v>#N/A</v>
      </c>
      <c r="P74" s="48" t="e">
        <f t="shared" si="25"/>
        <v>#N/A</v>
      </c>
      <c r="Q74" s="243" t="e">
        <f t="shared" ref="Q74:Q75" si="37">M74-SUM(N74:P74)</f>
        <v>#N/A</v>
      </c>
      <c r="R74" s="243" t="e">
        <f t="shared" ref="R74:R75" si="38">VLOOKUP(B74,DS,23,0)</f>
        <v>#N/A</v>
      </c>
      <c r="S74" s="247" t="e">
        <f t="shared" ref="S74:S75" si="39">Q74-R74</f>
        <v>#N/A</v>
      </c>
      <c r="T74" s="243"/>
      <c r="U74" s="204"/>
      <c r="V74" s="248"/>
      <c r="W74" s="230"/>
      <c r="X74" s="221"/>
      <c r="Y74" s="221"/>
      <c r="Z74" s="221"/>
      <c r="AA74" s="197"/>
      <c r="AB74" s="197"/>
      <c r="AC74" s="197"/>
      <c r="AD74" s="197"/>
      <c r="AE74" s="197"/>
    </row>
    <row r="75" spans="1:31" s="249" customFormat="1" ht="23.25" customHeight="1">
      <c r="A75" s="238">
        <v>8</v>
      </c>
      <c r="B75" s="238" t="s">
        <v>196</v>
      </c>
      <c r="C75" s="239" t="str">
        <f t="shared" si="29"/>
        <v>Nguyễn Thiện Duyệt</v>
      </c>
      <c r="D75" s="240" t="str">
        <f t="shared" si="30"/>
        <v>XNK</v>
      </c>
      <c r="E75" s="241">
        <f t="shared" si="31"/>
        <v>4056000</v>
      </c>
      <c r="F75" s="242">
        <f>VLOOKUP(B75,'CC - 10'!B59:AS74,36,0)</f>
        <v>23</v>
      </c>
      <c r="G75" s="243">
        <f t="shared" si="32"/>
        <v>3455111</v>
      </c>
      <c r="H75" s="242">
        <f>(VLOOKUP(B75,'CC - 10'!B59:AS74,37,0)+VLOOKUP(B75,'CC - 10'!B59:AS74,38,0))</f>
        <v>8</v>
      </c>
      <c r="I75" s="243">
        <f t="shared" si="33"/>
        <v>1201778</v>
      </c>
      <c r="J75" s="244">
        <f t="shared" si="34"/>
        <v>31</v>
      </c>
      <c r="K75" s="243">
        <f t="shared" si="20"/>
        <v>4656889</v>
      </c>
      <c r="L75" s="103">
        <f t="shared" si="35"/>
        <v>345000</v>
      </c>
      <c r="M75" s="246">
        <f t="shared" si="36"/>
        <v>5001889</v>
      </c>
      <c r="N75" s="48">
        <f t="shared" si="23"/>
        <v>0</v>
      </c>
      <c r="O75" s="48">
        <f t="shared" si="24"/>
        <v>0</v>
      </c>
      <c r="P75" s="48">
        <f t="shared" si="25"/>
        <v>0</v>
      </c>
      <c r="Q75" s="243">
        <f t="shared" si="37"/>
        <v>5001889</v>
      </c>
      <c r="R75" s="243">
        <f t="shared" si="38"/>
        <v>0</v>
      </c>
      <c r="S75" s="247">
        <f t="shared" si="39"/>
        <v>5001889</v>
      </c>
      <c r="T75" s="243"/>
      <c r="U75" s="204"/>
      <c r="V75" s="248"/>
      <c r="W75" s="230"/>
      <c r="X75" s="221"/>
      <c r="Y75" s="221"/>
      <c r="Z75" s="221"/>
      <c r="AA75" s="197"/>
      <c r="AB75" s="197"/>
      <c r="AC75" s="197"/>
      <c r="AD75" s="197"/>
      <c r="AE75" s="197"/>
    </row>
    <row r="76" spans="1:31" s="249" customFormat="1" ht="22.5" customHeight="1">
      <c r="A76" s="250"/>
      <c r="B76" s="250"/>
      <c r="C76" s="251"/>
      <c r="D76" s="252"/>
      <c r="E76" s="253"/>
      <c r="F76" s="253"/>
      <c r="G76" s="253"/>
      <c r="H76" s="253"/>
      <c r="I76" s="253"/>
      <c r="J76" s="254"/>
      <c r="K76" s="253"/>
      <c r="L76" s="253"/>
      <c r="M76" s="255"/>
      <c r="N76" s="253"/>
      <c r="O76" s="253"/>
      <c r="P76" s="253"/>
      <c r="Q76" s="253"/>
      <c r="R76" s="253"/>
      <c r="S76" s="253"/>
      <c r="T76" s="243"/>
      <c r="U76" s="204"/>
      <c r="V76" s="248"/>
      <c r="W76" s="248"/>
      <c r="X76" s="248"/>
      <c r="Y76" s="248"/>
      <c r="Z76" s="248"/>
    </row>
    <row r="77" spans="1:31" s="259" customFormat="1" ht="21" customHeight="1">
      <c r="A77" s="457" t="s">
        <v>26</v>
      </c>
      <c r="B77" s="458"/>
      <c r="C77" s="458"/>
      <c r="D77" s="458"/>
      <c r="E77" s="256" t="e">
        <f>SUM(E68:E76)</f>
        <v>#N/A</v>
      </c>
      <c r="F77" s="256"/>
      <c r="G77" s="256" t="e">
        <f>SUM(G68:G76)</f>
        <v>#N/A</v>
      </c>
      <c r="H77" s="256"/>
      <c r="I77" s="256" t="e">
        <f>SUM(I68:I76)</f>
        <v>#N/A</v>
      </c>
      <c r="J77" s="256"/>
      <c r="K77" s="257" t="e">
        <f t="shared" ref="K77:R77" si="40">SUM(K68:K76)</f>
        <v>#N/A</v>
      </c>
      <c r="L77" s="257">
        <f t="shared" si="40"/>
        <v>2715000</v>
      </c>
      <c r="M77" s="257" t="e">
        <f t="shared" si="40"/>
        <v>#N/A</v>
      </c>
      <c r="N77" s="257" t="e">
        <f t="shared" si="40"/>
        <v>#N/A</v>
      </c>
      <c r="O77" s="257" t="e">
        <f t="shared" si="40"/>
        <v>#N/A</v>
      </c>
      <c r="P77" s="257" t="e">
        <f t="shared" si="40"/>
        <v>#N/A</v>
      </c>
      <c r="Q77" s="257" t="e">
        <f t="shared" si="40"/>
        <v>#N/A</v>
      </c>
      <c r="R77" s="257" t="e">
        <f t="shared" si="40"/>
        <v>#N/A</v>
      </c>
      <c r="S77" s="257" t="e">
        <f>SUM(S68:S76)</f>
        <v>#N/A</v>
      </c>
      <c r="T77" s="257"/>
      <c r="U77" s="204"/>
      <c r="V77" s="258"/>
      <c r="W77" s="258"/>
      <c r="X77" s="258"/>
      <c r="Y77" s="258"/>
      <c r="Z77" s="258"/>
    </row>
    <row r="78" spans="1:31" s="267" customFormat="1" ht="13.5" customHeight="1">
      <c r="A78" s="260"/>
      <c r="B78" s="260"/>
      <c r="C78" s="261"/>
      <c r="D78" s="262"/>
      <c r="E78" s="263"/>
      <c r="F78" s="261"/>
      <c r="G78" s="261"/>
      <c r="H78" s="261"/>
      <c r="I78" s="261"/>
      <c r="J78" s="264"/>
      <c r="K78" s="261"/>
      <c r="L78" s="261"/>
      <c r="M78" s="265"/>
      <c r="N78" s="261"/>
      <c r="O78" s="261"/>
      <c r="P78" s="261"/>
      <c r="Q78" s="261"/>
      <c r="R78" s="261"/>
      <c r="S78" s="261"/>
      <c r="T78" s="261"/>
      <c r="U78" s="204"/>
      <c r="V78" s="266"/>
      <c r="W78" s="266"/>
      <c r="X78" s="266"/>
      <c r="Y78" s="266"/>
      <c r="Z78" s="266"/>
    </row>
    <row r="79" spans="1:31" s="249" customFormat="1" ht="17.25" customHeight="1">
      <c r="A79" s="268"/>
      <c r="B79" s="268"/>
      <c r="C79" s="268"/>
      <c r="D79" s="269"/>
      <c r="E79" s="270"/>
      <c r="F79" s="268"/>
      <c r="G79" s="268"/>
      <c r="H79" s="268"/>
      <c r="I79" s="268"/>
      <c r="J79" s="271"/>
      <c r="K79" s="270"/>
      <c r="L79" s="268"/>
      <c r="M79" s="268"/>
      <c r="N79" s="268"/>
      <c r="O79" s="268"/>
      <c r="P79" s="268"/>
      <c r="Q79" s="268"/>
      <c r="R79" s="268"/>
      <c r="S79" s="272" t="str">
        <f>$S$18</f>
        <v>Long An, ngày  31   tháng   10   năm 2015</v>
      </c>
      <c r="T79" s="268"/>
      <c r="U79" s="273"/>
      <c r="V79" s="248"/>
      <c r="W79" s="248"/>
      <c r="X79" s="248"/>
      <c r="Y79" s="248"/>
      <c r="Z79" s="248"/>
    </row>
    <row r="80" spans="1:31" s="249" customFormat="1" ht="12.75">
      <c r="A80" s="274"/>
      <c r="B80" s="274"/>
      <c r="C80" s="273" t="s">
        <v>63</v>
      </c>
      <c r="D80" s="275"/>
      <c r="E80" s="224"/>
      <c r="F80" s="273"/>
      <c r="G80" s="224"/>
      <c r="H80" s="224"/>
      <c r="I80" s="224"/>
      <c r="J80" s="276"/>
      <c r="K80" s="248"/>
      <c r="L80" s="277"/>
      <c r="M80" s="290"/>
      <c r="N80" s="278"/>
      <c r="O80" s="278"/>
      <c r="P80" s="278"/>
      <c r="Q80" s="278"/>
      <c r="S80" s="278" t="s">
        <v>23</v>
      </c>
      <c r="T80" s="273"/>
      <c r="U80" s="273"/>
      <c r="V80" s="248"/>
      <c r="W80" s="248"/>
      <c r="X80" s="248"/>
      <c r="Y80" s="248"/>
      <c r="Z80" s="248"/>
    </row>
    <row r="81" spans="1:26" s="267" customFormat="1" ht="12">
      <c r="A81" s="260"/>
      <c r="B81" s="260"/>
      <c r="C81" s="279"/>
      <c r="D81" s="279"/>
      <c r="E81" s="280"/>
      <c r="F81" s="207"/>
      <c r="G81" s="280"/>
      <c r="H81" s="280"/>
      <c r="I81" s="280"/>
      <c r="J81" s="264"/>
      <c r="K81" s="266"/>
      <c r="L81" s="281"/>
      <c r="N81" s="282"/>
      <c r="O81" s="282"/>
      <c r="P81" s="282"/>
      <c r="Q81" s="282"/>
      <c r="S81" s="282"/>
      <c r="T81" s="207"/>
      <c r="U81" s="204"/>
      <c r="V81" s="266"/>
      <c r="W81" s="266"/>
      <c r="X81" s="266"/>
      <c r="Y81" s="266"/>
      <c r="Z81" s="266"/>
    </row>
    <row r="82" spans="1:26">
      <c r="M82" s="6"/>
    </row>
    <row r="83" spans="1:26">
      <c r="M83" s="6"/>
    </row>
    <row r="84" spans="1:26">
      <c r="M84" s="6"/>
    </row>
    <row r="85" spans="1:26">
      <c r="M85" s="6"/>
    </row>
    <row r="86" spans="1:26">
      <c r="M86" s="6"/>
    </row>
    <row r="87" spans="1:26">
      <c r="M87" s="6"/>
    </row>
    <row r="88" spans="1:26">
      <c r="M88" s="6"/>
    </row>
    <row r="89" spans="1:26">
      <c r="M89" s="6"/>
    </row>
    <row r="90" spans="1:26">
      <c r="M90" s="6"/>
    </row>
    <row r="91" spans="1:26">
      <c r="M91" s="6"/>
    </row>
    <row r="92" spans="1:26">
      <c r="M92" s="6"/>
    </row>
    <row r="93" spans="1:26">
      <c r="M93" s="6"/>
    </row>
    <row r="94" spans="1:26">
      <c r="M94" s="6"/>
    </row>
    <row r="95" spans="1:26">
      <c r="M95" s="6"/>
    </row>
    <row r="96" spans="1:26">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c r="M117" s="6"/>
    </row>
    <row r="118" spans="1:31" s="4" customFormat="1" ht="41.25" customHeight="1">
      <c r="A118" s="161" t="str">
        <f>$A$1</f>
        <v>Công ty TNHH Hải sản An Lạc</v>
      </c>
      <c r="B118" s="316"/>
      <c r="C118" s="316"/>
      <c r="D118" s="435" t="str">
        <f>D1</f>
        <v>BẢNG THANH TOÁN LƯƠNG THÁNG 10 / 2015</v>
      </c>
      <c r="E118" s="435"/>
      <c r="F118" s="435"/>
      <c r="G118" s="435"/>
      <c r="H118" s="435"/>
      <c r="I118" s="435"/>
      <c r="J118" s="435"/>
      <c r="K118" s="435"/>
      <c r="L118" s="435"/>
      <c r="M118" s="435"/>
      <c r="N118" s="435"/>
      <c r="O118" s="435"/>
      <c r="P118" s="435"/>
      <c r="Q118" s="436"/>
      <c r="R118" s="437" t="s">
        <v>155</v>
      </c>
      <c r="S118" s="438"/>
      <c r="T118" s="439"/>
      <c r="U118" s="6"/>
      <c r="V118" s="8"/>
      <c r="W118" s="96"/>
      <c r="X118" s="96"/>
      <c r="Y118" s="5"/>
      <c r="Z118" s="5"/>
    </row>
    <row r="119" spans="1:31" s="4" customFormat="1" ht="15" customHeight="1">
      <c r="A119" s="161" t="str">
        <f>$A$2</f>
        <v>Địa chỉ: Lô A14, đường 4A, KCN Hải Sơn, Đức Hòa, Long An</v>
      </c>
      <c r="B119" s="316"/>
      <c r="C119" s="316"/>
      <c r="D119" s="316"/>
      <c r="E119" s="94"/>
      <c r="F119" s="316"/>
      <c r="G119" s="316"/>
      <c r="H119" s="316"/>
      <c r="I119" s="316"/>
      <c r="J119" s="95"/>
      <c r="K119" s="316"/>
      <c r="L119" s="316"/>
      <c r="M119" s="316"/>
      <c r="N119" s="316"/>
      <c r="O119" s="316"/>
      <c r="P119" s="316"/>
      <c r="Q119" s="316"/>
      <c r="R119" s="316"/>
      <c r="S119" s="316"/>
      <c r="T119" s="69"/>
      <c r="U119" s="6"/>
      <c r="V119" s="8"/>
      <c r="W119" s="96"/>
      <c r="X119" s="96"/>
      <c r="Y119" s="5"/>
      <c r="Z119" s="5"/>
    </row>
    <row r="120" spans="1:31" s="4" customFormat="1" ht="15" customHeight="1">
      <c r="A120" s="161" t="str">
        <f>$A$3</f>
        <v>Số điện thoại: 072.3850606 - Fax: 072.3850608</v>
      </c>
      <c r="B120" s="316"/>
      <c r="C120" s="316"/>
      <c r="D120" s="316"/>
      <c r="E120" s="94"/>
      <c r="F120" s="316"/>
      <c r="G120" s="316"/>
      <c r="H120" s="316"/>
      <c r="I120" s="316"/>
      <c r="J120" s="95"/>
      <c r="K120" s="316"/>
      <c r="L120" s="316"/>
      <c r="M120" s="316"/>
      <c r="N120" s="316"/>
      <c r="O120" s="316"/>
      <c r="P120" s="316"/>
      <c r="Q120" s="316"/>
      <c r="R120" s="316"/>
      <c r="S120" s="316"/>
      <c r="T120" s="69"/>
      <c r="U120" s="6"/>
      <c r="V120" s="8"/>
      <c r="W120" s="96"/>
      <c r="X120" s="96"/>
      <c r="Y120" s="5"/>
      <c r="Z120" s="5"/>
    </row>
    <row r="121" spans="1:31" s="4" customFormat="1" ht="15" customHeight="1">
      <c r="A121" s="161" t="str">
        <f>$A$4</f>
        <v>MST: 1100878093</v>
      </c>
      <c r="B121" s="316"/>
      <c r="C121" s="316"/>
      <c r="D121" s="316"/>
      <c r="E121" s="94"/>
      <c r="F121" s="316"/>
      <c r="G121" s="316"/>
      <c r="H121" s="316"/>
      <c r="I121" s="316"/>
      <c r="J121" s="95"/>
      <c r="K121" s="316"/>
      <c r="L121" s="92"/>
      <c r="M121" s="316"/>
      <c r="N121" s="316"/>
      <c r="O121" s="316"/>
      <c r="P121" s="316"/>
      <c r="Q121" s="14"/>
      <c r="R121" s="316"/>
      <c r="S121" s="316"/>
      <c r="T121" s="316"/>
      <c r="U121" s="6"/>
      <c r="V121" s="8"/>
      <c r="W121" s="96"/>
      <c r="X121" s="96"/>
      <c r="Y121" s="5"/>
      <c r="Z121" s="5"/>
    </row>
    <row r="122" spans="1:31" s="124" customFormat="1" ht="14.25" customHeight="1">
      <c r="A122" s="122"/>
      <c r="B122" s="123"/>
      <c r="C122" s="123"/>
      <c r="D122" s="123"/>
      <c r="E122" s="123"/>
      <c r="F122" s="123"/>
      <c r="G122" s="123"/>
      <c r="H122" s="123"/>
      <c r="I122" s="123"/>
      <c r="J122" s="123"/>
      <c r="K122" s="123"/>
      <c r="L122" s="123"/>
      <c r="M122" s="123"/>
      <c r="N122" s="123"/>
      <c r="O122" s="123"/>
      <c r="P122" s="123"/>
      <c r="Q122" s="123"/>
      <c r="R122" s="123"/>
      <c r="S122" s="123"/>
      <c r="T122" s="123"/>
      <c r="U122" s="6"/>
      <c r="V122" s="8"/>
      <c r="W122" s="125"/>
      <c r="X122" s="125"/>
      <c r="Y122" s="125"/>
      <c r="Z122" s="125"/>
    </row>
    <row r="123" spans="1:31" s="33" customFormat="1" ht="24" customHeight="1">
      <c r="A123" s="433" t="s">
        <v>20</v>
      </c>
      <c r="B123" s="433" t="s">
        <v>21</v>
      </c>
      <c r="C123" s="432" t="s">
        <v>1</v>
      </c>
      <c r="D123" s="432" t="s">
        <v>2</v>
      </c>
      <c r="E123" s="363" t="s">
        <v>58</v>
      </c>
      <c r="F123" s="424" t="s">
        <v>27</v>
      </c>
      <c r="G123" s="426"/>
      <c r="H123" s="426"/>
      <c r="I123" s="426"/>
      <c r="J123" s="426"/>
      <c r="K123" s="425"/>
      <c r="L123" s="368" t="s">
        <v>60</v>
      </c>
      <c r="M123" s="368" t="s">
        <v>5</v>
      </c>
      <c r="N123" s="432" t="s">
        <v>6</v>
      </c>
      <c r="O123" s="432"/>
      <c r="P123" s="432"/>
      <c r="Q123" s="368" t="s">
        <v>7</v>
      </c>
      <c r="R123" s="368" t="s">
        <v>8</v>
      </c>
      <c r="S123" s="368" t="s">
        <v>9</v>
      </c>
      <c r="T123" s="364" t="s">
        <v>10</v>
      </c>
      <c r="U123" s="6"/>
      <c r="V123" s="8"/>
      <c r="W123" s="34"/>
      <c r="X123" s="5"/>
      <c r="Y123" s="5"/>
      <c r="Z123" s="5"/>
      <c r="AA123" s="4"/>
      <c r="AB123" s="4"/>
      <c r="AC123" s="4"/>
      <c r="AD123" s="4"/>
      <c r="AE123" s="4"/>
    </row>
    <row r="124" spans="1:31" s="33" customFormat="1" ht="33.75" customHeight="1">
      <c r="A124" s="434"/>
      <c r="B124" s="434"/>
      <c r="C124" s="432"/>
      <c r="D124" s="432"/>
      <c r="E124" s="363"/>
      <c r="F124" s="424" t="s">
        <v>62</v>
      </c>
      <c r="G124" s="425"/>
      <c r="H124" s="424" t="s">
        <v>42</v>
      </c>
      <c r="I124" s="426"/>
      <c r="J124" s="427" t="s">
        <v>28</v>
      </c>
      <c r="K124" s="368" t="s">
        <v>4</v>
      </c>
      <c r="L124" s="369"/>
      <c r="M124" s="369"/>
      <c r="N124" s="429" t="s">
        <v>12</v>
      </c>
      <c r="O124" s="368" t="s">
        <v>13</v>
      </c>
      <c r="P124" s="368" t="s">
        <v>35</v>
      </c>
      <c r="Q124" s="369"/>
      <c r="R124" s="369"/>
      <c r="S124" s="369"/>
      <c r="T124" s="365"/>
      <c r="U124" s="123"/>
      <c r="V124" s="34"/>
      <c r="W124" s="34"/>
      <c r="X124" s="5"/>
      <c r="Y124" s="5"/>
      <c r="Z124" s="5"/>
      <c r="AA124" s="4"/>
      <c r="AB124" s="4"/>
      <c r="AC124" s="4"/>
      <c r="AD124" s="4"/>
      <c r="AE124" s="4"/>
    </row>
    <row r="125" spans="1:31" s="33" customFormat="1" ht="35.25" customHeight="1">
      <c r="A125" s="434"/>
      <c r="B125" s="434"/>
      <c r="C125" s="368"/>
      <c r="D125" s="368"/>
      <c r="E125" s="363"/>
      <c r="F125" s="313" t="s">
        <v>41</v>
      </c>
      <c r="G125" s="312" t="s">
        <v>19</v>
      </c>
      <c r="H125" s="313" t="s">
        <v>18</v>
      </c>
      <c r="I125" s="319" t="s">
        <v>19</v>
      </c>
      <c r="J125" s="428"/>
      <c r="K125" s="369"/>
      <c r="L125" s="431"/>
      <c r="M125" s="369"/>
      <c r="N125" s="430"/>
      <c r="O125" s="369"/>
      <c r="P125" s="369"/>
      <c r="Q125" s="369"/>
      <c r="R125" s="369"/>
      <c r="S125" s="369"/>
      <c r="T125" s="365"/>
      <c r="U125" s="123"/>
      <c r="V125" s="34"/>
      <c r="W125" s="34"/>
      <c r="X125" s="5"/>
      <c r="Y125" s="5"/>
      <c r="Z125" s="5"/>
      <c r="AA125" s="4"/>
      <c r="AB125" s="4"/>
      <c r="AC125" s="4"/>
      <c r="AD125" s="4"/>
      <c r="AE125" s="4"/>
    </row>
    <row r="126" spans="1:31" s="98" customFormat="1" ht="12.75" customHeight="1">
      <c r="A126" s="97">
        <v>1</v>
      </c>
      <c r="B126" s="97">
        <v>2</v>
      </c>
      <c r="C126" s="97">
        <v>3</v>
      </c>
      <c r="D126" s="97">
        <v>4</v>
      </c>
      <c r="E126" s="97">
        <v>5</v>
      </c>
      <c r="F126" s="97">
        <v>7</v>
      </c>
      <c r="G126" s="97">
        <v>8</v>
      </c>
      <c r="H126" s="97">
        <v>9</v>
      </c>
      <c r="I126" s="97">
        <v>10</v>
      </c>
      <c r="J126" s="97">
        <v>13</v>
      </c>
      <c r="K126" s="97">
        <v>14</v>
      </c>
      <c r="L126" s="97">
        <v>16</v>
      </c>
      <c r="M126" s="97">
        <v>20</v>
      </c>
      <c r="N126" s="97">
        <v>24</v>
      </c>
      <c r="O126" s="97">
        <v>25</v>
      </c>
      <c r="P126" s="97">
        <v>26</v>
      </c>
      <c r="Q126" s="97">
        <v>29</v>
      </c>
      <c r="R126" s="97">
        <v>30</v>
      </c>
      <c r="S126" s="97">
        <v>31</v>
      </c>
      <c r="T126" s="97">
        <v>32</v>
      </c>
      <c r="U126" s="123"/>
      <c r="V126" s="99"/>
      <c r="W126" s="99"/>
      <c r="X126" s="100"/>
      <c r="Y126" s="100"/>
      <c r="Z126" s="100"/>
      <c r="AA126" s="101"/>
      <c r="AB126" s="101"/>
      <c r="AC126" s="101"/>
      <c r="AD126" s="101"/>
      <c r="AE126" s="101"/>
    </row>
    <row r="127" spans="1:31" s="44" customFormat="1" ht="23.25" customHeight="1">
      <c r="A127" s="46">
        <v>1</v>
      </c>
      <c r="B127" s="163" t="s">
        <v>96</v>
      </c>
      <c r="C127" s="102" t="str">
        <f t="shared" ref="C127:C153" si="41">VLOOKUP(B127,DS,2,0)</f>
        <v xml:space="preserve"> Lâm Thị Mộng Kiều </v>
      </c>
      <c r="D127" s="135" t="str">
        <f t="shared" ref="D127:D153" si="42">VLOOKUP(B127,DS,3,0)</f>
        <v>Công nhân</v>
      </c>
      <c r="E127" s="103">
        <f t="shared" ref="E127:E153" si="43">VLOOKUP(B127,DS,4,0)</f>
        <v>3237000</v>
      </c>
      <c r="F127" s="108">
        <f>VLOOKUP(B127,'CC - 10'!$B$97:$AS$170,36,0)</f>
        <v>22</v>
      </c>
      <c r="G127" s="243">
        <f t="shared" ref="G127:G153" si="44">ROUND(E127/$U$2*F127,0)</f>
        <v>2637556</v>
      </c>
      <c r="H127" s="108">
        <f>(VLOOKUP(B127,'CC - 10'!$B$97:$AS$170,37,0)+VLOOKUP(B127,'CC - 10'!$B$97:$AS$170,38,0))</f>
        <v>8</v>
      </c>
      <c r="I127" s="243">
        <f t="shared" ref="I127:I153" si="45">ROUND(E127/$U$2*H127,0)</f>
        <v>959111</v>
      </c>
      <c r="J127" s="109">
        <f>F127+H127</f>
        <v>30</v>
      </c>
      <c r="K127" s="47">
        <f>G127+I127</f>
        <v>3596667</v>
      </c>
      <c r="L127" s="103">
        <f t="shared" ref="L127:L153" si="46">+F127*15000</f>
        <v>330000</v>
      </c>
      <c r="M127" s="49">
        <f t="shared" ref="M127:M153" si="47">K127+L127</f>
        <v>3926667</v>
      </c>
      <c r="N127" s="48">
        <f t="shared" ref="N127:N163" si="48">IF(VLOOKUP(B127,DS,18,0)="x",E127*$N$5,0)</f>
        <v>0</v>
      </c>
      <c r="O127" s="48">
        <f t="shared" ref="O127:O163" si="49">IF(VLOOKUP(B127,DS,18,0)="x",E127*$O$5,0)</f>
        <v>0</v>
      </c>
      <c r="P127" s="48">
        <f t="shared" ref="P127:P163" si="50">IF(VLOOKUP(B127,DS,18,0)="x",E127*$P$5,0)</f>
        <v>0</v>
      </c>
      <c r="Q127" s="47">
        <f t="shared" ref="Q127:Q164" si="51">M127-SUM(N127:P127)</f>
        <v>3926667</v>
      </c>
      <c r="R127" s="47">
        <f t="shared" ref="R127:R153" si="52">VLOOKUP(B127,DS,23,0)</f>
        <v>0</v>
      </c>
      <c r="S127" s="55">
        <f>Q127-R127</f>
        <v>3926667</v>
      </c>
      <c r="T127" s="47"/>
      <c r="U127" s="123"/>
      <c r="V127" s="45"/>
      <c r="W127" s="34"/>
      <c r="X127" s="5"/>
      <c r="Y127" s="5"/>
      <c r="Z127" s="5"/>
      <c r="AA127" s="4"/>
      <c r="AB127" s="4"/>
      <c r="AC127" s="4"/>
      <c r="AD127" s="4"/>
      <c r="AE127" s="4"/>
    </row>
    <row r="128" spans="1:31" s="44" customFormat="1" ht="23.25" customHeight="1">
      <c r="A128" s="46">
        <v>2</v>
      </c>
      <c r="B128" s="163" t="s">
        <v>97</v>
      </c>
      <c r="C128" s="102" t="str">
        <f t="shared" si="41"/>
        <v>Huỳnh Thị Hường</v>
      </c>
      <c r="D128" s="135" t="str">
        <f t="shared" si="42"/>
        <v>Công nhân</v>
      </c>
      <c r="E128" s="103">
        <f t="shared" si="43"/>
        <v>2943000</v>
      </c>
      <c r="F128" s="108">
        <f>VLOOKUP(B128,'CC - 10'!$B$97:$AS$170,36,0)</f>
        <v>22</v>
      </c>
      <c r="G128" s="243">
        <f t="shared" si="44"/>
        <v>2398000</v>
      </c>
      <c r="H128" s="108">
        <f>(VLOOKUP(B128,'CC - 10'!$B$97:$AS$170,37,0)+VLOOKUP(B128,'CC - 10'!$B$97:$AS$170,38,0))</f>
        <v>8</v>
      </c>
      <c r="I128" s="243">
        <f t="shared" si="45"/>
        <v>872000</v>
      </c>
      <c r="J128" s="109">
        <f t="shared" ref="J128:K161" si="53">F128+H128</f>
        <v>30</v>
      </c>
      <c r="K128" s="47">
        <f t="shared" si="53"/>
        <v>3270000</v>
      </c>
      <c r="L128" s="103">
        <f t="shared" si="46"/>
        <v>330000</v>
      </c>
      <c r="M128" s="49">
        <f t="shared" si="47"/>
        <v>3600000</v>
      </c>
      <c r="N128" s="48">
        <f t="shared" si="48"/>
        <v>0</v>
      </c>
      <c r="O128" s="48">
        <f t="shared" si="49"/>
        <v>0</v>
      </c>
      <c r="P128" s="48">
        <f t="shared" si="50"/>
        <v>0</v>
      </c>
      <c r="Q128" s="47">
        <f t="shared" si="51"/>
        <v>3600000</v>
      </c>
      <c r="R128" s="47">
        <f t="shared" si="52"/>
        <v>0</v>
      </c>
      <c r="S128" s="55">
        <f t="shared" ref="S128:S153" si="54">Q128-R128</f>
        <v>3600000</v>
      </c>
      <c r="T128" s="47"/>
      <c r="U128" s="123"/>
      <c r="V128" s="45"/>
      <c r="W128" s="34"/>
      <c r="X128" s="5"/>
      <c r="Y128" s="5"/>
      <c r="Z128" s="5"/>
      <c r="AA128" s="4"/>
      <c r="AB128" s="4"/>
      <c r="AC128" s="4"/>
      <c r="AD128" s="4"/>
      <c r="AE128" s="4"/>
    </row>
    <row r="129" spans="1:31" s="44" customFormat="1" ht="23.25" customHeight="1">
      <c r="A129" s="46">
        <v>3</v>
      </c>
      <c r="B129" s="163" t="s">
        <v>98</v>
      </c>
      <c r="C129" s="102" t="str">
        <f t="shared" si="41"/>
        <v>Nguyễn Thị Rong</v>
      </c>
      <c r="D129" s="135" t="str">
        <f t="shared" si="42"/>
        <v>Công nhân</v>
      </c>
      <c r="E129" s="103">
        <f t="shared" si="43"/>
        <v>2943000</v>
      </c>
      <c r="F129" s="108">
        <f>VLOOKUP(B129,'CC - 10'!$B$97:$AS$170,36,0)</f>
        <v>22</v>
      </c>
      <c r="G129" s="243">
        <f t="shared" si="44"/>
        <v>2398000</v>
      </c>
      <c r="H129" s="108">
        <f>(VLOOKUP(B129,'CC - 10'!$B$97:$AS$170,37,0)+VLOOKUP(B129,'CC - 10'!$B$97:$AS$170,38,0))</f>
        <v>8</v>
      </c>
      <c r="I129" s="243">
        <f t="shared" si="45"/>
        <v>872000</v>
      </c>
      <c r="J129" s="109">
        <f t="shared" si="53"/>
        <v>30</v>
      </c>
      <c r="K129" s="47">
        <f t="shared" si="53"/>
        <v>3270000</v>
      </c>
      <c r="L129" s="103">
        <f t="shared" si="46"/>
        <v>330000</v>
      </c>
      <c r="M129" s="49">
        <f t="shared" si="47"/>
        <v>3600000</v>
      </c>
      <c r="N129" s="48">
        <f t="shared" si="48"/>
        <v>0</v>
      </c>
      <c r="O129" s="48">
        <f t="shared" si="49"/>
        <v>0</v>
      </c>
      <c r="P129" s="48">
        <f t="shared" si="50"/>
        <v>0</v>
      </c>
      <c r="Q129" s="47">
        <f t="shared" si="51"/>
        <v>3600000</v>
      </c>
      <c r="R129" s="47">
        <f t="shared" si="52"/>
        <v>0</v>
      </c>
      <c r="S129" s="55">
        <f t="shared" si="54"/>
        <v>3600000</v>
      </c>
      <c r="T129" s="47"/>
      <c r="U129" s="123"/>
      <c r="V129" s="45"/>
      <c r="W129" s="34"/>
      <c r="X129" s="5"/>
      <c r="Y129" s="5"/>
      <c r="Z129" s="5"/>
      <c r="AA129" s="4"/>
      <c r="AB129" s="4"/>
      <c r="AC129" s="4"/>
      <c r="AD129" s="4"/>
      <c r="AE129" s="4"/>
    </row>
    <row r="130" spans="1:31" s="44" customFormat="1" ht="23.25" customHeight="1">
      <c r="A130" s="46">
        <v>4</v>
      </c>
      <c r="B130" s="163" t="s">
        <v>99</v>
      </c>
      <c r="C130" s="102" t="str">
        <f t="shared" si="41"/>
        <v>Sơn Thị Nil</v>
      </c>
      <c r="D130" s="135" t="str">
        <f t="shared" si="42"/>
        <v>Công nhân</v>
      </c>
      <c r="E130" s="103">
        <f t="shared" si="43"/>
        <v>2943000</v>
      </c>
      <c r="F130" s="108">
        <f>VLOOKUP(B130,'CC - 10'!$B$97:$AS$170,36,0)</f>
        <v>22</v>
      </c>
      <c r="G130" s="243">
        <f t="shared" si="44"/>
        <v>2398000</v>
      </c>
      <c r="H130" s="108">
        <f>(VLOOKUP(B130,'CC - 10'!$B$97:$AS$170,37,0)+VLOOKUP(B130,'CC - 10'!$B$97:$AS$170,38,0))</f>
        <v>8</v>
      </c>
      <c r="I130" s="243">
        <f t="shared" si="45"/>
        <v>872000</v>
      </c>
      <c r="J130" s="109">
        <f t="shared" si="53"/>
        <v>30</v>
      </c>
      <c r="K130" s="47">
        <f t="shared" si="53"/>
        <v>3270000</v>
      </c>
      <c r="L130" s="103">
        <f t="shared" si="46"/>
        <v>330000</v>
      </c>
      <c r="M130" s="49">
        <f t="shared" si="47"/>
        <v>3600000</v>
      </c>
      <c r="N130" s="48">
        <f t="shared" si="48"/>
        <v>0</v>
      </c>
      <c r="O130" s="48">
        <f t="shared" si="49"/>
        <v>0</v>
      </c>
      <c r="P130" s="48">
        <f t="shared" si="50"/>
        <v>0</v>
      </c>
      <c r="Q130" s="47">
        <f t="shared" si="51"/>
        <v>3600000</v>
      </c>
      <c r="R130" s="47">
        <f t="shared" si="52"/>
        <v>0</v>
      </c>
      <c r="S130" s="55">
        <f t="shared" si="54"/>
        <v>3600000</v>
      </c>
      <c r="T130" s="47"/>
      <c r="U130" s="123"/>
      <c r="V130" s="45"/>
      <c r="W130" s="34"/>
      <c r="X130" s="5"/>
      <c r="Y130" s="5"/>
      <c r="Z130" s="5"/>
      <c r="AA130" s="4"/>
      <c r="AB130" s="4"/>
      <c r="AC130" s="4"/>
      <c r="AD130" s="4"/>
      <c r="AE130" s="4"/>
    </row>
    <row r="131" spans="1:31" s="44" customFormat="1" ht="23.25" customHeight="1">
      <c r="A131" s="46">
        <v>5</v>
      </c>
      <c r="B131" s="163" t="s">
        <v>100</v>
      </c>
      <c r="C131" s="102" t="str">
        <f t="shared" si="41"/>
        <v>Huỳnh Thị Bé Tha</v>
      </c>
      <c r="D131" s="135" t="str">
        <f t="shared" si="42"/>
        <v>Công nhân</v>
      </c>
      <c r="E131" s="103">
        <f t="shared" si="43"/>
        <v>2943000</v>
      </c>
      <c r="F131" s="108">
        <f>VLOOKUP(B131,'CC - 10'!$B$97:$AS$170,36,0)</f>
        <v>22</v>
      </c>
      <c r="G131" s="243">
        <f t="shared" si="44"/>
        <v>2398000</v>
      </c>
      <c r="H131" s="108">
        <f>(VLOOKUP(B131,'CC - 10'!$B$97:$AS$170,37,0)+VLOOKUP(B131,'CC - 10'!$B$97:$AS$170,38,0))</f>
        <v>8</v>
      </c>
      <c r="I131" s="243">
        <f t="shared" si="45"/>
        <v>872000</v>
      </c>
      <c r="J131" s="109">
        <f t="shared" si="53"/>
        <v>30</v>
      </c>
      <c r="K131" s="47">
        <f t="shared" si="53"/>
        <v>3270000</v>
      </c>
      <c r="L131" s="103">
        <f t="shared" si="46"/>
        <v>330000</v>
      </c>
      <c r="M131" s="49">
        <f t="shared" si="47"/>
        <v>3600000</v>
      </c>
      <c r="N131" s="48">
        <f t="shared" si="48"/>
        <v>0</v>
      </c>
      <c r="O131" s="48">
        <f t="shared" si="49"/>
        <v>0</v>
      </c>
      <c r="P131" s="48">
        <f t="shared" si="50"/>
        <v>0</v>
      </c>
      <c r="Q131" s="47">
        <f t="shared" si="51"/>
        <v>3600000</v>
      </c>
      <c r="R131" s="47">
        <f t="shared" si="52"/>
        <v>0</v>
      </c>
      <c r="S131" s="55">
        <f t="shared" si="54"/>
        <v>3600000</v>
      </c>
      <c r="T131" s="47"/>
      <c r="U131" s="123"/>
      <c r="V131" s="45"/>
      <c r="W131" s="34"/>
      <c r="X131" s="5"/>
      <c r="Y131" s="5"/>
      <c r="Z131" s="5"/>
      <c r="AA131" s="4"/>
      <c r="AB131" s="4"/>
      <c r="AC131" s="4"/>
      <c r="AD131" s="4"/>
      <c r="AE131" s="4"/>
    </row>
    <row r="132" spans="1:31" s="44" customFormat="1" ht="23.25" customHeight="1">
      <c r="A132" s="46">
        <v>6</v>
      </c>
      <c r="B132" s="163" t="s">
        <v>101</v>
      </c>
      <c r="C132" s="102" t="str">
        <f t="shared" si="41"/>
        <v>Huỳnh Thị Bé Thi</v>
      </c>
      <c r="D132" s="135" t="str">
        <f t="shared" si="42"/>
        <v>Công nhân</v>
      </c>
      <c r="E132" s="103">
        <f t="shared" si="43"/>
        <v>2943000</v>
      </c>
      <c r="F132" s="108">
        <f>VLOOKUP(B132,'CC - 10'!$B$97:$AS$170,36,0)</f>
        <v>22</v>
      </c>
      <c r="G132" s="243">
        <f t="shared" si="44"/>
        <v>2398000</v>
      </c>
      <c r="H132" s="108">
        <f>(VLOOKUP(B132,'CC - 10'!$B$97:$AS$170,37,0)+VLOOKUP(B132,'CC - 10'!$B$97:$AS$170,38,0))</f>
        <v>8</v>
      </c>
      <c r="I132" s="243">
        <f t="shared" si="45"/>
        <v>872000</v>
      </c>
      <c r="J132" s="109">
        <f t="shared" si="53"/>
        <v>30</v>
      </c>
      <c r="K132" s="47">
        <f t="shared" si="53"/>
        <v>3270000</v>
      </c>
      <c r="L132" s="103">
        <f t="shared" si="46"/>
        <v>330000</v>
      </c>
      <c r="M132" s="49">
        <f t="shared" si="47"/>
        <v>3600000</v>
      </c>
      <c r="N132" s="48">
        <f t="shared" si="48"/>
        <v>0</v>
      </c>
      <c r="O132" s="48">
        <f t="shared" si="49"/>
        <v>0</v>
      </c>
      <c r="P132" s="48">
        <f t="shared" si="50"/>
        <v>0</v>
      </c>
      <c r="Q132" s="47">
        <f t="shared" si="51"/>
        <v>3600000</v>
      </c>
      <c r="R132" s="47">
        <f t="shared" si="52"/>
        <v>0</v>
      </c>
      <c r="S132" s="55">
        <f t="shared" si="54"/>
        <v>3600000</v>
      </c>
      <c r="T132" s="47"/>
      <c r="U132" s="123"/>
      <c r="V132" s="45"/>
      <c r="W132" s="34"/>
      <c r="X132" s="5"/>
      <c r="Y132" s="5"/>
      <c r="Z132" s="5"/>
      <c r="AA132" s="4"/>
      <c r="AB132" s="4"/>
      <c r="AC132" s="4"/>
      <c r="AD132" s="4"/>
      <c r="AE132" s="4"/>
    </row>
    <row r="133" spans="1:31" s="44" customFormat="1" ht="23.25" customHeight="1">
      <c r="A133" s="46">
        <v>7</v>
      </c>
      <c r="B133" s="163" t="s">
        <v>102</v>
      </c>
      <c r="C133" s="102" t="str">
        <f t="shared" si="41"/>
        <v>Nguyễn Thị Kim Hồng</v>
      </c>
      <c r="D133" s="135" t="str">
        <f t="shared" si="42"/>
        <v>Công nhân</v>
      </c>
      <c r="E133" s="103">
        <f t="shared" si="43"/>
        <v>2943000</v>
      </c>
      <c r="F133" s="108">
        <f>VLOOKUP(B133,'CC - 10'!$B$97:$AS$170,36,0)</f>
        <v>22</v>
      </c>
      <c r="G133" s="243">
        <f t="shared" si="44"/>
        <v>2398000</v>
      </c>
      <c r="H133" s="108">
        <f>(VLOOKUP(B133,'CC - 10'!$B$97:$AS$170,37,0)+VLOOKUP(B133,'CC - 10'!$B$97:$AS$170,38,0))</f>
        <v>8</v>
      </c>
      <c r="I133" s="243">
        <f t="shared" si="45"/>
        <v>872000</v>
      </c>
      <c r="J133" s="109">
        <f t="shared" si="53"/>
        <v>30</v>
      </c>
      <c r="K133" s="47">
        <f t="shared" si="53"/>
        <v>3270000</v>
      </c>
      <c r="L133" s="103">
        <f t="shared" si="46"/>
        <v>330000</v>
      </c>
      <c r="M133" s="49">
        <f t="shared" si="47"/>
        <v>3600000</v>
      </c>
      <c r="N133" s="48">
        <f t="shared" si="48"/>
        <v>0</v>
      </c>
      <c r="O133" s="48">
        <f t="shared" si="49"/>
        <v>0</v>
      </c>
      <c r="P133" s="48">
        <f t="shared" si="50"/>
        <v>0</v>
      </c>
      <c r="Q133" s="47">
        <f t="shared" si="51"/>
        <v>3600000</v>
      </c>
      <c r="R133" s="47">
        <f t="shared" si="52"/>
        <v>0</v>
      </c>
      <c r="S133" s="55">
        <f t="shared" si="54"/>
        <v>3600000</v>
      </c>
      <c r="T133" s="47"/>
      <c r="U133" s="123"/>
      <c r="V133" s="45"/>
      <c r="W133" s="34"/>
      <c r="X133" s="5"/>
      <c r="Y133" s="5"/>
      <c r="Z133" s="5"/>
      <c r="AA133" s="4"/>
      <c r="AB133" s="4"/>
      <c r="AC133" s="4"/>
      <c r="AD133" s="4"/>
      <c r="AE133" s="4"/>
    </row>
    <row r="134" spans="1:31" s="44" customFormat="1" ht="23.25" customHeight="1">
      <c r="A134" s="46">
        <v>8</v>
      </c>
      <c r="B134" s="163" t="s">
        <v>103</v>
      </c>
      <c r="C134" s="102" t="str">
        <f t="shared" si="41"/>
        <v>Nguyễn Thị Lựu</v>
      </c>
      <c r="D134" s="135" t="str">
        <f t="shared" si="42"/>
        <v>Công nhân</v>
      </c>
      <c r="E134" s="103">
        <f t="shared" si="43"/>
        <v>2943000</v>
      </c>
      <c r="F134" s="108">
        <f>VLOOKUP(B134,'CC - 10'!$B$97:$AS$170,36,0)</f>
        <v>23</v>
      </c>
      <c r="G134" s="243">
        <f t="shared" si="44"/>
        <v>2507000</v>
      </c>
      <c r="H134" s="108">
        <f>(VLOOKUP(B134,'CC - 10'!$B$97:$AS$170,37,0)+VLOOKUP(B134,'CC - 10'!$B$97:$AS$170,38,0))</f>
        <v>8</v>
      </c>
      <c r="I134" s="243">
        <f t="shared" si="45"/>
        <v>872000</v>
      </c>
      <c r="J134" s="109">
        <f t="shared" si="53"/>
        <v>31</v>
      </c>
      <c r="K134" s="47">
        <f t="shared" si="53"/>
        <v>3379000</v>
      </c>
      <c r="L134" s="103">
        <f t="shared" si="46"/>
        <v>345000</v>
      </c>
      <c r="M134" s="49">
        <f t="shared" si="47"/>
        <v>3724000</v>
      </c>
      <c r="N134" s="48">
        <f t="shared" si="48"/>
        <v>0</v>
      </c>
      <c r="O134" s="48">
        <f t="shared" si="49"/>
        <v>0</v>
      </c>
      <c r="P134" s="48">
        <f t="shared" si="50"/>
        <v>0</v>
      </c>
      <c r="Q134" s="47">
        <f t="shared" si="51"/>
        <v>3724000</v>
      </c>
      <c r="R134" s="47">
        <f t="shared" si="52"/>
        <v>0</v>
      </c>
      <c r="S134" s="55">
        <f t="shared" si="54"/>
        <v>3724000</v>
      </c>
      <c r="T134" s="47"/>
      <c r="U134" s="123"/>
      <c r="V134" s="45"/>
      <c r="W134" s="34"/>
      <c r="X134" s="5"/>
      <c r="Y134" s="5"/>
      <c r="Z134" s="5"/>
      <c r="AA134" s="4"/>
      <c r="AB134" s="4"/>
      <c r="AC134" s="4"/>
      <c r="AD134" s="4"/>
      <c r="AE134" s="4"/>
    </row>
    <row r="135" spans="1:31" s="44" customFormat="1" ht="23.25" customHeight="1">
      <c r="A135" s="46">
        <v>9</v>
      </c>
      <c r="B135" s="163" t="s">
        <v>104</v>
      </c>
      <c r="C135" s="102" t="str">
        <f t="shared" si="41"/>
        <v>Lý Thị Được</v>
      </c>
      <c r="D135" s="135" t="str">
        <f t="shared" si="42"/>
        <v>Công nhân</v>
      </c>
      <c r="E135" s="103">
        <f t="shared" si="43"/>
        <v>2943000</v>
      </c>
      <c r="F135" s="108">
        <f>VLOOKUP(B135,'CC - 10'!$B$97:$AS$170,36,0)</f>
        <v>23</v>
      </c>
      <c r="G135" s="243">
        <f t="shared" si="44"/>
        <v>2507000</v>
      </c>
      <c r="H135" s="108">
        <f>(VLOOKUP(B135,'CC - 10'!$B$97:$AS$170,37,0)+VLOOKUP(B135,'CC - 10'!$B$97:$AS$170,38,0))</f>
        <v>6</v>
      </c>
      <c r="I135" s="243">
        <f t="shared" si="45"/>
        <v>654000</v>
      </c>
      <c r="J135" s="109">
        <f t="shared" si="53"/>
        <v>29</v>
      </c>
      <c r="K135" s="47">
        <f t="shared" si="53"/>
        <v>3161000</v>
      </c>
      <c r="L135" s="103">
        <f t="shared" si="46"/>
        <v>345000</v>
      </c>
      <c r="M135" s="49">
        <f t="shared" si="47"/>
        <v>3506000</v>
      </c>
      <c r="N135" s="48">
        <f t="shared" si="48"/>
        <v>0</v>
      </c>
      <c r="O135" s="48">
        <f t="shared" si="49"/>
        <v>0</v>
      </c>
      <c r="P135" s="48">
        <f t="shared" si="50"/>
        <v>0</v>
      </c>
      <c r="Q135" s="47">
        <f t="shared" si="51"/>
        <v>3506000</v>
      </c>
      <c r="R135" s="47">
        <f t="shared" si="52"/>
        <v>0</v>
      </c>
      <c r="S135" s="55">
        <f t="shared" si="54"/>
        <v>3506000</v>
      </c>
      <c r="T135" s="47"/>
      <c r="U135" s="123"/>
      <c r="V135" s="45"/>
      <c r="W135" s="34"/>
      <c r="X135" s="5"/>
      <c r="Y135" s="5"/>
      <c r="Z135" s="5"/>
      <c r="AA135" s="4"/>
      <c r="AB135" s="4"/>
      <c r="AC135" s="4"/>
      <c r="AD135" s="4"/>
      <c r="AE135" s="4"/>
    </row>
    <row r="136" spans="1:31" s="44" customFormat="1" ht="23.25" customHeight="1">
      <c r="A136" s="46">
        <v>10</v>
      </c>
      <c r="B136" s="163" t="s">
        <v>105</v>
      </c>
      <c r="C136" s="102" t="str">
        <f t="shared" si="41"/>
        <v>Lý La Quan</v>
      </c>
      <c r="D136" s="135" t="str">
        <f t="shared" si="42"/>
        <v>Công nhân</v>
      </c>
      <c r="E136" s="103">
        <f t="shared" si="43"/>
        <v>2943000</v>
      </c>
      <c r="F136" s="108">
        <f>VLOOKUP(B136,'CC - 10'!$B$97:$AS$170,36,0)</f>
        <v>23</v>
      </c>
      <c r="G136" s="243">
        <f t="shared" si="44"/>
        <v>2507000</v>
      </c>
      <c r="H136" s="108">
        <f>(VLOOKUP(B136,'CC - 10'!$B$97:$AS$170,37,0)+VLOOKUP(B136,'CC - 10'!$B$97:$AS$170,38,0))</f>
        <v>8</v>
      </c>
      <c r="I136" s="243">
        <f t="shared" si="45"/>
        <v>872000</v>
      </c>
      <c r="J136" s="109">
        <f t="shared" si="53"/>
        <v>31</v>
      </c>
      <c r="K136" s="47">
        <f t="shared" si="53"/>
        <v>3379000</v>
      </c>
      <c r="L136" s="103">
        <f t="shared" si="46"/>
        <v>345000</v>
      </c>
      <c r="M136" s="49">
        <f t="shared" si="47"/>
        <v>3724000</v>
      </c>
      <c r="N136" s="48">
        <f t="shared" si="48"/>
        <v>0</v>
      </c>
      <c r="O136" s="48">
        <f t="shared" si="49"/>
        <v>0</v>
      </c>
      <c r="P136" s="48">
        <f t="shared" si="50"/>
        <v>0</v>
      </c>
      <c r="Q136" s="47">
        <f t="shared" si="51"/>
        <v>3724000</v>
      </c>
      <c r="R136" s="47">
        <f t="shared" si="52"/>
        <v>0</v>
      </c>
      <c r="S136" s="55">
        <f t="shared" si="54"/>
        <v>3724000</v>
      </c>
      <c r="T136" s="47"/>
      <c r="U136" s="123"/>
      <c r="V136" s="45"/>
      <c r="W136" s="34"/>
      <c r="X136" s="5"/>
      <c r="Y136" s="5"/>
      <c r="Z136" s="5"/>
      <c r="AA136" s="4"/>
      <c r="AB136" s="4"/>
      <c r="AC136" s="4"/>
      <c r="AD136" s="4"/>
      <c r="AE136" s="4"/>
    </row>
    <row r="137" spans="1:31" s="44" customFormat="1" ht="23.25" customHeight="1">
      <c r="A137" s="46">
        <v>11</v>
      </c>
      <c r="B137" s="163" t="s">
        <v>106</v>
      </c>
      <c r="C137" s="102" t="str">
        <f t="shared" si="41"/>
        <v>Trà Thị Soi</v>
      </c>
      <c r="D137" s="135" t="str">
        <f t="shared" si="42"/>
        <v>Công nhân</v>
      </c>
      <c r="E137" s="103">
        <f t="shared" si="43"/>
        <v>2943000</v>
      </c>
      <c r="F137" s="108">
        <f>VLOOKUP(B137,'CC - 10'!$B$97:$AS$170,36,0)</f>
        <v>23</v>
      </c>
      <c r="G137" s="243">
        <f t="shared" si="44"/>
        <v>2507000</v>
      </c>
      <c r="H137" s="108">
        <f>(VLOOKUP(B137,'CC - 10'!$B$97:$AS$170,37,0)+VLOOKUP(B137,'CC - 10'!$B$97:$AS$170,38,0))</f>
        <v>8</v>
      </c>
      <c r="I137" s="243">
        <f t="shared" si="45"/>
        <v>872000</v>
      </c>
      <c r="J137" s="109">
        <f t="shared" si="53"/>
        <v>31</v>
      </c>
      <c r="K137" s="47">
        <f t="shared" si="53"/>
        <v>3379000</v>
      </c>
      <c r="L137" s="103">
        <f t="shared" si="46"/>
        <v>345000</v>
      </c>
      <c r="M137" s="49">
        <f t="shared" si="47"/>
        <v>3724000</v>
      </c>
      <c r="N137" s="48">
        <f t="shared" si="48"/>
        <v>0</v>
      </c>
      <c r="O137" s="48">
        <f t="shared" si="49"/>
        <v>0</v>
      </c>
      <c r="P137" s="48">
        <f t="shared" si="50"/>
        <v>0</v>
      </c>
      <c r="Q137" s="47">
        <f t="shared" si="51"/>
        <v>3724000</v>
      </c>
      <c r="R137" s="47">
        <f t="shared" si="52"/>
        <v>0</v>
      </c>
      <c r="S137" s="55">
        <f t="shared" si="54"/>
        <v>3724000</v>
      </c>
      <c r="T137" s="47"/>
      <c r="U137" s="123"/>
      <c r="V137" s="45"/>
      <c r="W137" s="34"/>
      <c r="X137" s="5"/>
      <c r="Y137" s="5"/>
      <c r="Z137" s="5"/>
      <c r="AA137" s="4"/>
      <c r="AB137" s="4"/>
      <c r="AC137" s="4"/>
      <c r="AD137" s="4"/>
      <c r="AE137" s="4"/>
    </row>
    <row r="138" spans="1:31" s="44" customFormat="1" ht="23.25" customHeight="1">
      <c r="A138" s="46">
        <v>12</v>
      </c>
      <c r="B138" s="163" t="s">
        <v>107</v>
      </c>
      <c r="C138" s="102" t="str">
        <f t="shared" si="41"/>
        <v>Nguyễn Thị Diễm Hương</v>
      </c>
      <c r="D138" s="135" t="str">
        <f t="shared" si="42"/>
        <v>Công nhân</v>
      </c>
      <c r="E138" s="103">
        <f t="shared" si="43"/>
        <v>2943000</v>
      </c>
      <c r="F138" s="108">
        <f>VLOOKUP(B138,'CC - 10'!$B$97:$AS$170,36,0)</f>
        <v>23</v>
      </c>
      <c r="G138" s="243">
        <f t="shared" si="44"/>
        <v>2507000</v>
      </c>
      <c r="H138" s="108">
        <f>(VLOOKUP(B138,'CC - 10'!$B$97:$AS$170,37,0)+VLOOKUP(B138,'CC - 10'!$B$97:$AS$170,38,0))</f>
        <v>8</v>
      </c>
      <c r="I138" s="243">
        <f t="shared" si="45"/>
        <v>872000</v>
      </c>
      <c r="J138" s="109">
        <f t="shared" si="53"/>
        <v>31</v>
      </c>
      <c r="K138" s="47">
        <f t="shared" si="53"/>
        <v>3379000</v>
      </c>
      <c r="L138" s="103">
        <f t="shared" si="46"/>
        <v>345000</v>
      </c>
      <c r="M138" s="49">
        <f t="shared" si="47"/>
        <v>3724000</v>
      </c>
      <c r="N138" s="48">
        <f t="shared" si="48"/>
        <v>0</v>
      </c>
      <c r="O138" s="48">
        <f t="shared" si="49"/>
        <v>0</v>
      </c>
      <c r="P138" s="48">
        <f t="shared" si="50"/>
        <v>0</v>
      </c>
      <c r="Q138" s="47">
        <f t="shared" si="51"/>
        <v>3724000</v>
      </c>
      <c r="R138" s="47">
        <f t="shared" si="52"/>
        <v>0</v>
      </c>
      <c r="S138" s="55">
        <f t="shared" si="54"/>
        <v>3724000</v>
      </c>
      <c r="T138" s="47"/>
      <c r="U138" s="123"/>
      <c r="V138" s="45"/>
      <c r="W138" s="34"/>
      <c r="X138" s="5"/>
      <c r="Y138" s="5"/>
      <c r="Z138" s="5"/>
      <c r="AA138" s="4"/>
      <c r="AB138" s="4"/>
      <c r="AC138" s="4"/>
      <c r="AD138" s="4"/>
      <c r="AE138" s="4"/>
    </row>
    <row r="139" spans="1:31" s="44" customFormat="1" ht="23.25" customHeight="1">
      <c r="A139" s="46">
        <v>13</v>
      </c>
      <c r="B139" s="163" t="s">
        <v>108</v>
      </c>
      <c r="C139" s="102" t="str">
        <f t="shared" si="41"/>
        <v>Sơn Thị Muỗi Tron</v>
      </c>
      <c r="D139" s="135" t="str">
        <f t="shared" si="42"/>
        <v>Công nhân</v>
      </c>
      <c r="E139" s="103">
        <f t="shared" si="43"/>
        <v>2943000</v>
      </c>
      <c r="F139" s="108">
        <f>VLOOKUP(B139,'CC - 10'!$B$97:$AS$170,36,0)</f>
        <v>22</v>
      </c>
      <c r="G139" s="243">
        <f t="shared" si="44"/>
        <v>2398000</v>
      </c>
      <c r="H139" s="108">
        <f>(VLOOKUP(B139,'CC - 10'!$B$97:$AS$170,37,0)+VLOOKUP(B139,'CC - 10'!$B$97:$AS$170,38,0))</f>
        <v>8</v>
      </c>
      <c r="I139" s="243">
        <f t="shared" si="45"/>
        <v>872000</v>
      </c>
      <c r="J139" s="109">
        <f t="shared" si="53"/>
        <v>30</v>
      </c>
      <c r="K139" s="47">
        <f t="shared" si="53"/>
        <v>3270000</v>
      </c>
      <c r="L139" s="103">
        <f t="shared" si="46"/>
        <v>330000</v>
      </c>
      <c r="M139" s="49">
        <f t="shared" si="47"/>
        <v>3600000</v>
      </c>
      <c r="N139" s="48">
        <f t="shared" si="48"/>
        <v>0</v>
      </c>
      <c r="O139" s="48">
        <f t="shared" si="49"/>
        <v>0</v>
      </c>
      <c r="P139" s="48">
        <f t="shared" si="50"/>
        <v>0</v>
      </c>
      <c r="Q139" s="47">
        <f t="shared" si="51"/>
        <v>3600000</v>
      </c>
      <c r="R139" s="47">
        <f t="shared" si="52"/>
        <v>0</v>
      </c>
      <c r="S139" s="55">
        <f t="shared" si="54"/>
        <v>3600000</v>
      </c>
      <c r="T139" s="47"/>
      <c r="U139" s="123"/>
      <c r="V139" s="45"/>
      <c r="W139" s="34"/>
      <c r="X139" s="5"/>
      <c r="Y139" s="5"/>
      <c r="Z139" s="5"/>
      <c r="AA139" s="4"/>
      <c r="AB139" s="4"/>
      <c r="AC139" s="4"/>
      <c r="AD139" s="4"/>
      <c r="AE139" s="4"/>
    </row>
    <row r="140" spans="1:31" s="44" customFormat="1" ht="23.25" customHeight="1">
      <c r="A140" s="46">
        <v>14</v>
      </c>
      <c r="B140" s="163" t="s">
        <v>109</v>
      </c>
      <c r="C140" s="102" t="str">
        <f t="shared" si="41"/>
        <v>Sơn Thị Thương</v>
      </c>
      <c r="D140" s="135" t="str">
        <f t="shared" si="42"/>
        <v>Công nhân</v>
      </c>
      <c r="E140" s="103">
        <f t="shared" si="43"/>
        <v>2943000</v>
      </c>
      <c r="F140" s="108">
        <f>VLOOKUP(B140,'CC - 10'!$B$97:$AS$170,36,0)</f>
        <v>23</v>
      </c>
      <c r="G140" s="243">
        <f t="shared" si="44"/>
        <v>2507000</v>
      </c>
      <c r="H140" s="108">
        <f>(VLOOKUP(B140,'CC - 10'!$B$97:$AS$170,37,0)+VLOOKUP(B140,'CC - 10'!$B$97:$AS$170,38,0))</f>
        <v>8</v>
      </c>
      <c r="I140" s="243">
        <f t="shared" si="45"/>
        <v>872000</v>
      </c>
      <c r="J140" s="109">
        <f t="shared" si="53"/>
        <v>31</v>
      </c>
      <c r="K140" s="47">
        <f t="shared" si="53"/>
        <v>3379000</v>
      </c>
      <c r="L140" s="103">
        <f t="shared" si="46"/>
        <v>345000</v>
      </c>
      <c r="M140" s="49">
        <f t="shared" si="47"/>
        <v>3724000</v>
      </c>
      <c r="N140" s="48">
        <f t="shared" si="48"/>
        <v>0</v>
      </c>
      <c r="O140" s="48">
        <f t="shared" si="49"/>
        <v>0</v>
      </c>
      <c r="P140" s="48">
        <f t="shared" si="50"/>
        <v>0</v>
      </c>
      <c r="Q140" s="47">
        <f t="shared" si="51"/>
        <v>3724000</v>
      </c>
      <c r="R140" s="47">
        <f t="shared" si="52"/>
        <v>0</v>
      </c>
      <c r="S140" s="55">
        <f t="shared" si="54"/>
        <v>3724000</v>
      </c>
      <c r="T140" s="47"/>
      <c r="U140" s="123"/>
      <c r="V140" s="45"/>
      <c r="W140" s="34"/>
      <c r="X140" s="5"/>
      <c r="Y140" s="5"/>
      <c r="Z140" s="5"/>
      <c r="AA140" s="4"/>
      <c r="AB140" s="4"/>
      <c r="AC140" s="4"/>
      <c r="AD140" s="4"/>
      <c r="AE140" s="4"/>
    </row>
    <row r="141" spans="1:31" s="44" customFormat="1" ht="23.25" customHeight="1">
      <c r="A141" s="46">
        <v>15</v>
      </c>
      <c r="B141" s="163" t="s">
        <v>110</v>
      </c>
      <c r="C141" s="102" t="str">
        <f t="shared" si="41"/>
        <v>Thạch Thị Som Ươne</v>
      </c>
      <c r="D141" s="135" t="str">
        <f t="shared" si="42"/>
        <v>Công nhân</v>
      </c>
      <c r="E141" s="103">
        <f t="shared" si="43"/>
        <v>2943000</v>
      </c>
      <c r="F141" s="108">
        <f>VLOOKUP(B141,'CC - 10'!$B$97:$AS$170,36,0)</f>
        <v>23</v>
      </c>
      <c r="G141" s="243">
        <f t="shared" si="44"/>
        <v>2507000</v>
      </c>
      <c r="H141" s="108">
        <f>(VLOOKUP(B141,'CC - 10'!$B$97:$AS$170,37,0)+VLOOKUP(B141,'CC - 10'!$B$97:$AS$170,38,0))</f>
        <v>8</v>
      </c>
      <c r="I141" s="243">
        <f t="shared" si="45"/>
        <v>872000</v>
      </c>
      <c r="J141" s="109">
        <f t="shared" si="53"/>
        <v>31</v>
      </c>
      <c r="K141" s="47">
        <f t="shared" si="53"/>
        <v>3379000</v>
      </c>
      <c r="L141" s="103">
        <f t="shared" si="46"/>
        <v>345000</v>
      </c>
      <c r="M141" s="49">
        <f t="shared" si="47"/>
        <v>3724000</v>
      </c>
      <c r="N141" s="48">
        <f t="shared" si="48"/>
        <v>0</v>
      </c>
      <c r="O141" s="48">
        <f t="shared" si="49"/>
        <v>0</v>
      </c>
      <c r="P141" s="48">
        <f t="shared" si="50"/>
        <v>0</v>
      </c>
      <c r="Q141" s="47">
        <f t="shared" si="51"/>
        <v>3724000</v>
      </c>
      <c r="R141" s="47">
        <f t="shared" si="52"/>
        <v>0</v>
      </c>
      <c r="S141" s="55">
        <f t="shared" si="54"/>
        <v>3724000</v>
      </c>
      <c r="T141" s="47"/>
      <c r="U141" s="123"/>
      <c r="V141" s="45"/>
      <c r="W141" s="34"/>
      <c r="X141" s="5"/>
      <c r="Y141" s="5"/>
      <c r="Z141" s="5"/>
      <c r="AA141" s="4"/>
      <c r="AB141" s="4"/>
      <c r="AC141" s="4"/>
      <c r="AD141" s="4"/>
      <c r="AE141" s="4"/>
    </row>
    <row r="142" spans="1:31" s="44" customFormat="1" ht="23.25" customHeight="1">
      <c r="A142" s="46">
        <v>16</v>
      </c>
      <c r="B142" s="163" t="s">
        <v>111</v>
      </c>
      <c r="C142" s="102" t="str">
        <f t="shared" si="41"/>
        <v>Huỳnh Thị Như</v>
      </c>
      <c r="D142" s="135" t="str">
        <f t="shared" si="42"/>
        <v>Công nhân</v>
      </c>
      <c r="E142" s="103">
        <f t="shared" si="43"/>
        <v>2943000</v>
      </c>
      <c r="F142" s="108">
        <f>VLOOKUP(B142,'CC - 10'!$B$97:$AS$170,36,0)</f>
        <v>22</v>
      </c>
      <c r="G142" s="243">
        <f t="shared" si="44"/>
        <v>2398000</v>
      </c>
      <c r="H142" s="108">
        <f>(VLOOKUP(B142,'CC - 10'!$B$97:$AS$170,37,0)+VLOOKUP(B142,'CC - 10'!$B$97:$AS$170,38,0))</f>
        <v>8</v>
      </c>
      <c r="I142" s="243">
        <f t="shared" si="45"/>
        <v>872000</v>
      </c>
      <c r="J142" s="109">
        <f t="shared" si="53"/>
        <v>30</v>
      </c>
      <c r="K142" s="47">
        <f t="shared" si="53"/>
        <v>3270000</v>
      </c>
      <c r="L142" s="103">
        <f t="shared" si="46"/>
        <v>330000</v>
      </c>
      <c r="M142" s="49">
        <f t="shared" si="47"/>
        <v>3600000</v>
      </c>
      <c r="N142" s="48">
        <f t="shared" si="48"/>
        <v>0</v>
      </c>
      <c r="O142" s="48">
        <f t="shared" si="49"/>
        <v>0</v>
      </c>
      <c r="P142" s="48">
        <f t="shared" si="50"/>
        <v>0</v>
      </c>
      <c r="Q142" s="47">
        <f t="shared" si="51"/>
        <v>3600000</v>
      </c>
      <c r="R142" s="47">
        <f t="shared" si="52"/>
        <v>0</v>
      </c>
      <c r="S142" s="55">
        <f t="shared" si="54"/>
        <v>3600000</v>
      </c>
      <c r="T142" s="47"/>
      <c r="U142" s="123"/>
      <c r="V142" s="45"/>
      <c r="W142" s="34"/>
      <c r="X142" s="5"/>
      <c r="Y142" s="5"/>
      <c r="Z142" s="5"/>
      <c r="AA142" s="4"/>
      <c r="AB142" s="4"/>
      <c r="AC142" s="4"/>
      <c r="AD142" s="4"/>
      <c r="AE142" s="4"/>
    </row>
    <row r="143" spans="1:31" s="44" customFormat="1" ht="23.25" customHeight="1">
      <c r="A143" s="46">
        <v>17</v>
      </c>
      <c r="B143" s="163" t="s">
        <v>112</v>
      </c>
      <c r="C143" s="102" t="str">
        <f t="shared" si="41"/>
        <v>Sơn Thị Chành Ny</v>
      </c>
      <c r="D143" s="135" t="str">
        <f t="shared" si="42"/>
        <v>Công nhân</v>
      </c>
      <c r="E143" s="103">
        <f t="shared" si="43"/>
        <v>2943000</v>
      </c>
      <c r="F143" s="108">
        <f>VLOOKUP(B143,'CC - 10'!$B$97:$AS$170,36,0)</f>
        <v>23</v>
      </c>
      <c r="G143" s="243">
        <f t="shared" si="44"/>
        <v>2507000</v>
      </c>
      <c r="H143" s="108">
        <f>(VLOOKUP(B143,'CC - 10'!$B$97:$AS$170,37,0)+VLOOKUP(B143,'CC - 10'!$B$97:$AS$170,38,0))</f>
        <v>8</v>
      </c>
      <c r="I143" s="243">
        <f t="shared" si="45"/>
        <v>872000</v>
      </c>
      <c r="J143" s="109">
        <f t="shared" si="53"/>
        <v>31</v>
      </c>
      <c r="K143" s="47">
        <f t="shared" si="53"/>
        <v>3379000</v>
      </c>
      <c r="L143" s="103">
        <f t="shared" si="46"/>
        <v>345000</v>
      </c>
      <c r="M143" s="49">
        <f t="shared" si="47"/>
        <v>3724000</v>
      </c>
      <c r="N143" s="48">
        <f t="shared" si="48"/>
        <v>0</v>
      </c>
      <c r="O143" s="48">
        <f t="shared" si="49"/>
        <v>0</v>
      </c>
      <c r="P143" s="48">
        <f t="shared" si="50"/>
        <v>0</v>
      </c>
      <c r="Q143" s="47">
        <f t="shared" si="51"/>
        <v>3724000</v>
      </c>
      <c r="R143" s="47">
        <f t="shared" si="52"/>
        <v>0</v>
      </c>
      <c r="S143" s="55">
        <f t="shared" si="54"/>
        <v>3724000</v>
      </c>
      <c r="T143" s="47"/>
      <c r="U143" s="123"/>
      <c r="V143" s="45"/>
      <c r="W143" s="34"/>
      <c r="X143" s="5"/>
      <c r="Y143" s="5"/>
      <c r="Z143" s="5"/>
      <c r="AA143" s="4"/>
      <c r="AB143" s="4"/>
      <c r="AC143" s="4"/>
      <c r="AD143" s="4"/>
      <c r="AE143" s="4"/>
    </row>
    <row r="144" spans="1:31" s="44" customFormat="1" ht="23.25" customHeight="1">
      <c r="A144" s="46">
        <v>18</v>
      </c>
      <c r="B144" s="163" t="s">
        <v>113</v>
      </c>
      <c r="C144" s="102" t="str">
        <f t="shared" si="41"/>
        <v>Sơn Thị Chành Đa</v>
      </c>
      <c r="D144" s="135" t="str">
        <f t="shared" si="42"/>
        <v>Công nhân</v>
      </c>
      <c r="E144" s="103">
        <f t="shared" si="43"/>
        <v>2943000</v>
      </c>
      <c r="F144" s="108">
        <f>VLOOKUP(B144,'CC - 10'!$B$97:$AS$170,36,0)</f>
        <v>23</v>
      </c>
      <c r="G144" s="243">
        <f t="shared" si="44"/>
        <v>2507000</v>
      </c>
      <c r="H144" s="108">
        <f>(VLOOKUP(B144,'CC - 10'!$B$97:$AS$170,37,0)+VLOOKUP(B144,'CC - 10'!$B$97:$AS$170,38,0))</f>
        <v>8</v>
      </c>
      <c r="I144" s="243">
        <f t="shared" si="45"/>
        <v>872000</v>
      </c>
      <c r="J144" s="109">
        <f t="shared" si="53"/>
        <v>31</v>
      </c>
      <c r="K144" s="47">
        <f t="shared" si="53"/>
        <v>3379000</v>
      </c>
      <c r="L144" s="103">
        <f t="shared" si="46"/>
        <v>345000</v>
      </c>
      <c r="M144" s="49">
        <f t="shared" si="47"/>
        <v>3724000</v>
      </c>
      <c r="N144" s="48">
        <f t="shared" si="48"/>
        <v>0</v>
      </c>
      <c r="O144" s="48">
        <f t="shared" si="49"/>
        <v>0</v>
      </c>
      <c r="P144" s="48">
        <f t="shared" si="50"/>
        <v>0</v>
      </c>
      <c r="Q144" s="47">
        <f t="shared" si="51"/>
        <v>3724000</v>
      </c>
      <c r="R144" s="47">
        <f t="shared" si="52"/>
        <v>0</v>
      </c>
      <c r="S144" s="55">
        <f t="shared" si="54"/>
        <v>3724000</v>
      </c>
      <c r="T144" s="47"/>
      <c r="U144" s="123"/>
      <c r="V144" s="45"/>
      <c r="W144" s="34"/>
      <c r="X144" s="5"/>
      <c r="Y144" s="5"/>
      <c r="Z144" s="5"/>
      <c r="AA144" s="4"/>
      <c r="AB144" s="4"/>
      <c r="AC144" s="4"/>
      <c r="AD144" s="4"/>
      <c r="AE144" s="4"/>
    </row>
    <row r="145" spans="1:31" s="44" customFormat="1" ht="23.25" customHeight="1">
      <c r="A145" s="46">
        <v>19</v>
      </c>
      <c r="B145" s="163" t="s">
        <v>114</v>
      </c>
      <c r="C145" s="102" t="str">
        <f t="shared" si="41"/>
        <v>Trần Thị Bích Phượng</v>
      </c>
      <c r="D145" s="135" t="str">
        <f t="shared" si="42"/>
        <v>Công nhân</v>
      </c>
      <c r="E145" s="103">
        <f t="shared" si="43"/>
        <v>2943000</v>
      </c>
      <c r="F145" s="108">
        <f>VLOOKUP(B145,'CC - 10'!$B$97:$AS$170,36,0)</f>
        <v>22</v>
      </c>
      <c r="G145" s="243">
        <f t="shared" si="44"/>
        <v>2398000</v>
      </c>
      <c r="H145" s="108">
        <f>(VLOOKUP(B145,'CC - 10'!$B$97:$AS$170,37,0)+VLOOKUP(B145,'CC - 10'!$B$97:$AS$170,38,0))</f>
        <v>8</v>
      </c>
      <c r="I145" s="243">
        <f t="shared" si="45"/>
        <v>872000</v>
      </c>
      <c r="J145" s="109">
        <f t="shared" si="53"/>
        <v>30</v>
      </c>
      <c r="K145" s="47">
        <f t="shared" si="53"/>
        <v>3270000</v>
      </c>
      <c r="L145" s="103">
        <f t="shared" si="46"/>
        <v>330000</v>
      </c>
      <c r="M145" s="49">
        <f t="shared" si="47"/>
        <v>3600000</v>
      </c>
      <c r="N145" s="48">
        <f t="shared" si="48"/>
        <v>0</v>
      </c>
      <c r="O145" s="48">
        <f t="shared" si="49"/>
        <v>0</v>
      </c>
      <c r="P145" s="48">
        <f t="shared" si="50"/>
        <v>0</v>
      </c>
      <c r="Q145" s="47">
        <f t="shared" si="51"/>
        <v>3600000</v>
      </c>
      <c r="R145" s="47">
        <f t="shared" si="52"/>
        <v>0</v>
      </c>
      <c r="S145" s="55">
        <f t="shared" si="54"/>
        <v>3600000</v>
      </c>
      <c r="T145" s="47"/>
      <c r="U145" s="123"/>
      <c r="V145" s="45"/>
      <c r="W145" s="34"/>
      <c r="X145" s="5"/>
      <c r="Y145" s="5"/>
      <c r="Z145" s="5"/>
      <c r="AA145" s="4"/>
      <c r="AB145" s="4"/>
      <c r="AC145" s="4"/>
      <c r="AD145" s="4"/>
      <c r="AE145" s="4"/>
    </row>
    <row r="146" spans="1:31" s="44" customFormat="1" ht="23.25" customHeight="1">
      <c r="A146" s="46">
        <v>20</v>
      </c>
      <c r="B146" s="163" t="s">
        <v>116</v>
      </c>
      <c r="C146" s="102" t="str">
        <f t="shared" si="41"/>
        <v>Lâm Thị Sà Mít</v>
      </c>
      <c r="D146" s="135" t="str">
        <f t="shared" si="42"/>
        <v>Công nhân</v>
      </c>
      <c r="E146" s="103">
        <f t="shared" si="43"/>
        <v>2943000</v>
      </c>
      <c r="F146" s="108">
        <f>VLOOKUP(B146,'CC - 10'!$B$97:$AS$170,36,0)</f>
        <v>23</v>
      </c>
      <c r="G146" s="243">
        <f t="shared" si="44"/>
        <v>2507000</v>
      </c>
      <c r="H146" s="108">
        <f>(VLOOKUP(B146,'CC - 10'!$B$97:$AS$170,37,0)+VLOOKUP(B146,'CC - 10'!$B$97:$AS$170,38,0))</f>
        <v>6</v>
      </c>
      <c r="I146" s="243">
        <f t="shared" si="45"/>
        <v>654000</v>
      </c>
      <c r="J146" s="109">
        <f t="shared" si="53"/>
        <v>29</v>
      </c>
      <c r="K146" s="47">
        <f t="shared" si="53"/>
        <v>3161000</v>
      </c>
      <c r="L146" s="103">
        <f t="shared" si="46"/>
        <v>345000</v>
      </c>
      <c r="M146" s="49">
        <f t="shared" si="47"/>
        <v>3506000</v>
      </c>
      <c r="N146" s="48">
        <f t="shared" si="48"/>
        <v>0</v>
      </c>
      <c r="O146" s="48">
        <f t="shared" si="49"/>
        <v>0</v>
      </c>
      <c r="P146" s="48">
        <f t="shared" si="50"/>
        <v>0</v>
      </c>
      <c r="Q146" s="47">
        <f t="shared" si="51"/>
        <v>3506000</v>
      </c>
      <c r="R146" s="47">
        <f t="shared" si="52"/>
        <v>0</v>
      </c>
      <c r="S146" s="55">
        <f t="shared" si="54"/>
        <v>3506000</v>
      </c>
      <c r="T146" s="47"/>
      <c r="U146" s="123"/>
      <c r="V146" s="45"/>
      <c r="W146" s="34"/>
      <c r="X146" s="5"/>
      <c r="Y146" s="5"/>
      <c r="Z146" s="5"/>
      <c r="AA146" s="4"/>
      <c r="AB146" s="4"/>
      <c r="AC146" s="4"/>
      <c r="AD146" s="4"/>
      <c r="AE146" s="4"/>
    </row>
    <row r="147" spans="1:31" s="44" customFormat="1" ht="23.25" customHeight="1">
      <c r="A147" s="46">
        <v>21</v>
      </c>
      <c r="B147" s="163" t="s">
        <v>117</v>
      </c>
      <c r="C147" s="102" t="str">
        <f t="shared" si="41"/>
        <v>Trần Thị Toan</v>
      </c>
      <c r="D147" s="135" t="str">
        <f t="shared" si="42"/>
        <v>Công nhân</v>
      </c>
      <c r="E147" s="103">
        <f t="shared" si="43"/>
        <v>2943000</v>
      </c>
      <c r="F147" s="108">
        <f>VLOOKUP(B147,'CC - 10'!$B$97:$AS$170,36,0)</f>
        <v>23</v>
      </c>
      <c r="G147" s="243">
        <f t="shared" si="44"/>
        <v>2507000</v>
      </c>
      <c r="H147" s="108">
        <f>(VLOOKUP(B147,'CC - 10'!$B$97:$AS$170,37,0)+VLOOKUP(B147,'CC - 10'!$B$97:$AS$170,38,0))</f>
        <v>8</v>
      </c>
      <c r="I147" s="243">
        <f t="shared" si="45"/>
        <v>872000</v>
      </c>
      <c r="J147" s="109">
        <f t="shared" si="53"/>
        <v>31</v>
      </c>
      <c r="K147" s="47">
        <f t="shared" si="53"/>
        <v>3379000</v>
      </c>
      <c r="L147" s="103">
        <f t="shared" si="46"/>
        <v>345000</v>
      </c>
      <c r="M147" s="49">
        <f t="shared" si="47"/>
        <v>3724000</v>
      </c>
      <c r="N147" s="48">
        <f t="shared" si="48"/>
        <v>0</v>
      </c>
      <c r="O147" s="48">
        <f t="shared" si="49"/>
        <v>0</v>
      </c>
      <c r="P147" s="48">
        <f t="shared" si="50"/>
        <v>0</v>
      </c>
      <c r="Q147" s="47">
        <f t="shared" si="51"/>
        <v>3724000</v>
      </c>
      <c r="R147" s="47">
        <f t="shared" si="52"/>
        <v>0</v>
      </c>
      <c r="S147" s="55">
        <f t="shared" si="54"/>
        <v>3724000</v>
      </c>
      <c r="T147" s="47"/>
      <c r="U147" s="123"/>
      <c r="V147" s="45"/>
      <c r="W147" s="34"/>
      <c r="X147" s="5"/>
      <c r="Y147" s="5"/>
      <c r="Z147" s="5"/>
      <c r="AA147" s="4"/>
      <c r="AB147" s="4"/>
      <c r="AC147" s="4"/>
      <c r="AD147" s="4"/>
      <c r="AE147" s="4"/>
    </row>
    <row r="148" spans="1:31" s="44" customFormat="1" ht="23.25" customHeight="1">
      <c r="A148" s="46">
        <v>22</v>
      </c>
      <c r="B148" s="163" t="s">
        <v>118</v>
      </c>
      <c r="C148" s="102" t="str">
        <f t="shared" si="41"/>
        <v>Nguyễn Hữu Nhơn</v>
      </c>
      <c r="D148" s="135" t="str">
        <f t="shared" si="42"/>
        <v>Công nhân</v>
      </c>
      <c r="E148" s="103">
        <f t="shared" si="43"/>
        <v>2943000</v>
      </c>
      <c r="F148" s="108">
        <f>VLOOKUP(B148,'CC - 10'!$B$97:$AS$170,36,0)</f>
        <v>23</v>
      </c>
      <c r="G148" s="243">
        <f t="shared" si="44"/>
        <v>2507000</v>
      </c>
      <c r="H148" s="108">
        <f>(VLOOKUP(B148,'CC - 10'!$B$97:$AS$170,37,0)+VLOOKUP(B148,'CC - 10'!$B$97:$AS$170,38,0))</f>
        <v>8</v>
      </c>
      <c r="I148" s="243">
        <f t="shared" si="45"/>
        <v>872000</v>
      </c>
      <c r="J148" s="109">
        <f t="shared" si="53"/>
        <v>31</v>
      </c>
      <c r="K148" s="47">
        <f t="shared" si="53"/>
        <v>3379000</v>
      </c>
      <c r="L148" s="103">
        <f t="shared" si="46"/>
        <v>345000</v>
      </c>
      <c r="M148" s="49">
        <f t="shared" si="47"/>
        <v>3724000</v>
      </c>
      <c r="N148" s="48">
        <f t="shared" si="48"/>
        <v>0</v>
      </c>
      <c r="O148" s="48">
        <f t="shared" si="49"/>
        <v>0</v>
      </c>
      <c r="P148" s="48">
        <f t="shared" si="50"/>
        <v>0</v>
      </c>
      <c r="Q148" s="47">
        <f t="shared" si="51"/>
        <v>3724000</v>
      </c>
      <c r="R148" s="47">
        <f t="shared" si="52"/>
        <v>0</v>
      </c>
      <c r="S148" s="55">
        <f t="shared" si="54"/>
        <v>3724000</v>
      </c>
      <c r="T148" s="47"/>
      <c r="U148" s="123"/>
      <c r="V148" s="45"/>
      <c r="W148" s="34"/>
      <c r="X148" s="5"/>
      <c r="Y148" s="5"/>
      <c r="Z148" s="5"/>
      <c r="AA148" s="4"/>
      <c r="AB148" s="4"/>
      <c r="AC148" s="4"/>
      <c r="AD148" s="4"/>
      <c r="AE148" s="4"/>
    </row>
    <row r="149" spans="1:31" s="44" customFormat="1" ht="23.25" customHeight="1">
      <c r="A149" s="46">
        <v>23</v>
      </c>
      <c r="B149" s="163" t="s">
        <v>119</v>
      </c>
      <c r="C149" s="102" t="str">
        <f t="shared" si="41"/>
        <v>Huỳnh Minh Hiếu</v>
      </c>
      <c r="D149" s="135" t="str">
        <f t="shared" si="42"/>
        <v>Công nhân</v>
      </c>
      <c r="E149" s="103">
        <f t="shared" si="43"/>
        <v>2943000</v>
      </c>
      <c r="F149" s="108">
        <f>VLOOKUP(B149,'CC - 10'!$B$97:$AS$170,36,0)</f>
        <v>23</v>
      </c>
      <c r="G149" s="243">
        <f t="shared" si="44"/>
        <v>2507000</v>
      </c>
      <c r="H149" s="108">
        <f>(VLOOKUP(B149,'CC - 10'!$B$97:$AS$170,37,0)+VLOOKUP(B149,'CC - 10'!$B$97:$AS$170,38,0))</f>
        <v>8</v>
      </c>
      <c r="I149" s="243">
        <f t="shared" si="45"/>
        <v>872000</v>
      </c>
      <c r="J149" s="109">
        <f t="shared" si="53"/>
        <v>31</v>
      </c>
      <c r="K149" s="47">
        <f t="shared" si="53"/>
        <v>3379000</v>
      </c>
      <c r="L149" s="103">
        <f t="shared" si="46"/>
        <v>345000</v>
      </c>
      <c r="M149" s="49">
        <f t="shared" si="47"/>
        <v>3724000</v>
      </c>
      <c r="N149" s="48">
        <f t="shared" si="48"/>
        <v>0</v>
      </c>
      <c r="O149" s="48">
        <f t="shared" si="49"/>
        <v>0</v>
      </c>
      <c r="P149" s="48">
        <f t="shared" si="50"/>
        <v>0</v>
      </c>
      <c r="Q149" s="47">
        <f t="shared" si="51"/>
        <v>3724000</v>
      </c>
      <c r="R149" s="47">
        <f t="shared" si="52"/>
        <v>0</v>
      </c>
      <c r="S149" s="55">
        <f t="shared" si="54"/>
        <v>3724000</v>
      </c>
      <c r="T149" s="47"/>
      <c r="U149" s="123"/>
      <c r="V149" s="45"/>
      <c r="W149" s="34"/>
      <c r="X149" s="5"/>
      <c r="Y149" s="5"/>
      <c r="Z149" s="5"/>
      <c r="AA149" s="4"/>
      <c r="AB149" s="4"/>
      <c r="AC149" s="4"/>
      <c r="AD149" s="4"/>
      <c r="AE149" s="4"/>
    </row>
    <row r="150" spans="1:31" s="44" customFormat="1" ht="23.25" customHeight="1">
      <c r="A150" s="46">
        <v>24</v>
      </c>
      <c r="B150" s="163" t="s">
        <v>120</v>
      </c>
      <c r="C150" s="102" t="str">
        <f t="shared" si="41"/>
        <v>Lý Thị Sà Kha</v>
      </c>
      <c r="D150" s="135" t="str">
        <f t="shared" si="42"/>
        <v>Công nhân</v>
      </c>
      <c r="E150" s="103">
        <f t="shared" si="43"/>
        <v>2943000</v>
      </c>
      <c r="F150" s="108">
        <f>VLOOKUP(B150,'CC - 10'!$B$97:$AS$170,36,0)</f>
        <v>23</v>
      </c>
      <c r="G150" s="243">
        <f t="shared" si="44"/>
        <v>2507000</v>
      </c>
      <c r="H150" s="108">
        <f>(VLOOKUP(B150,'CC - 10'!$B$97:$AS$170,37,0)+VLOOKUP(B150,'CC - 10'!$B$97:$AS$170,38,0))</f>
        <v>8</v>
      </c>
      <c r="I150" s="243">
        <f t="shared" si="45"/>
        <v>872000</v>
      </c>
      <c r="J150" s="109">
        <f t="shared" si="53"/>
        <v>31</v>
      </c>
      <c r="K150" s="47">
        <f t="shared" si="53"/>
        <v>3379000</v>
      </c>
      <c r="L150" s="103">
        <f t="shared" si="46"/>
        <v>345000</v>
      </c>
      <c r="M150" s="49">
        <f t="shared" si="47"/>
        <v>3724000</v>
      </c>
      <c r="N150" s="48">
        <f t="shared" si="48"/>
        <v>0</v>
      </c>
      <c r="O150" s="48">
        <f t="shared" si="49"/>
        <v>0</v>
      </c>
      <c r="P150" s="48">
        <f t="shared" si="50"/>
        <v>0</v>
      </c>
      <c r="Q150" s="47">
        <f t="shared" si="51"/>
        <v>3724000</v>
      </c>
      <c r="R150" s="47">
        <f t="shared" si="52"/>
        <v>0</v>
      </c>
      <c r="S150" s="55">
        <f t="shared" si="54"/>
        <v>3724000</v>
      </c>
      <c r="T150" s="47"/>
      <c r="U150" s="123"/>
      <c r="V150" s="45"/>
      <c r="W150" s="34"/>
      <c r="X150" s="5"/>
      <c r="Y150" s="5"/>
      <c r="Z150" s="5"/>
      <c r="AA150" s="4"/>
      <c r="AB150" s="4"/>
      <c r="AC150" s="4"/>
      <c r="AD150" s="4"/>
      <c r="AE150" s="4"/>
    </row>
    <row r="151" spans="1:31" s="44" customFormat="1" ht="23.25" customHeight="1">
      <c r="A151" s="46">
        <v>25</v>
      </c>
      <c r="B151" s="163" t="s">
        <v>121</v>
      </c>
      <c r="C151" s="102" t="str">
        <f t="shared" si="41"/>
        <v>Phạm Thành Đô</v>
      </c>
      <c r="D151" s="135" t="str">
        <f t="shared" si="42"/>
        <v>Công nhân</v>
      </c>
      <c r="E151" s="103">
        <f t="shared" si="43"/>
        <v>2943000</v>
      </c>
      <c r="F151" s="108">
        <f>VLOOKUP(B151,'CC - 10'!$B$97:$AS$170,36,0)</f>
        <v>22</v>
      </c>
      <c r="G151" s="243">
        <f t="shared" si="44"/>
        <v>2398000</v>
      </c>
      <c r="H151" s="108">
        <f>(VLOOKUP(B151,'CC - 10'!$B$97:$AS$170,37,0)+VLOOKUP(B151,'CC - 10'!$B$97:$AS$170,38,0))</f>
        <v>8</v>
      </c>
      <c r="I151" s="243">
        <f t="shared" si="45"/>
        <v>872000</v>
      </c>
      <c r="J151" s="109">
        <f t="shared" si="53"/>
        <v>30</v>
      </c>
      <c r="K151" s="47">
        <f t="shared" si="53"/>
        <v>3270000</v>
      </c>
      <c r="L151" s="103">
        <f t="shared" si="46"/>
        <v>330000</v>
      </c>
      <c r="M151" s="49">
        <f t="shared" si="47"/>
        <v>3600000</v>
      </c>
      <c r="N151" s="48">
        <f t="shared" si="48"/>
        <v>0</v>
      </c>
      <c r="O151" s="48">
        <f t="shared" si="49"/>
        <v>0</v>
      </c>
      <c r="P151" s="48">
        <f t="shared" si="50"/>
        <v>0</v>
      </c>
      <c r="Q151" s="47">
        <f t="shared" si="51"/>
        <v>3600000</v>
      </c>
      <c r="R151" s="47">
        <f t="shared" si="52"/>
        <v>0</v>
      </c>
      <c r="S151" s="55">
        <f t="shared" si="54"/>
        <v>3600000</v>
      </c>
      <c r="T151" s="47"/>
      <c r="U151" s="123"/>
      <c r="V151" s="45"/>
      <c r="W151" s="34"/>
      <c r="X151" s="5"/>
      <c r="Y151" s="5"/>
      <c r="Z151" s="5"/>
      <c r="AA151" s="4"/>
      <c r="AB151" s="4"/>
      <c r="AC151" s="4"/>
      <c r="AD151" s="4"/>
      <c r="AE151" s="4"/>
    </row>
    <row r="152" spans="1:31" s="44" customFormat="1" ht="23.25" customHeight="1">
      <c r="A152" s="46">
        <v>26</v>
      </c>
      <c r="B152" s="163" t="s">
        <v>123</v>
      </c>
      <c r="C152" s="102" t="e">
        <f t="shared" si="41"/>
        <v>#N/A</v>
      </c>
      <c r="D152" s="135" t="e">
        <f t="shared" si="42"/>
        <v>#N/A</v>
      </c>
      <c r="E152" s="103" t="e">
        <f t="shared" si="43"/>
        <v>#N/A</v>
      </c>
      <c r="F152" s="108">
        <f>VLOOKUP(B152,'CC - 10'!$B$97:$AS$170,36,0)</f>
        <v>22</v>
      </c>
      <c r="G152" s="243" t="e">
        <f t="shared" si="44"/>
        <v>#N/A</v>
      </c>
      <c r="H152" s="108">
        <f>(VLOOKUP(B152,'CC - 10'!$B$97:$AS$170,37,0)+VLOOKUP(B152,'CC - 10'!$B$97:$AS$170,38,0))</f>
        <v>8</v>
      </c>
      <c r="I152" s="243" t="e">
        <f t="shared" si="45"/>
        <v>#N/A</v>
      </c>
      <c r="J152" s="109">
        <f t="shared" si="53"/>
        <v>30</v>
      </c>
      <c r="K152" s="47" t="e">
        <f t="shared" si="53"/>
        <v>#N/A</v>
      </c>
      <c r="L152" s="103">
        <f t="shared" si="46"/>
        <v>330000</v>
      </c>
      <c r="M152" s="49" t="e">
        <f t="shared" si="47"/>
        <v>#N/A</v>
      </c>
      <c r="N152" s="48" t="e">
        <f t="shared" si="48"/>
        <v>#N/A</v>
      </c>
      <c r="O152" s="48" t="e">
        <f t="shared" si="49"/>
        <v>#N/A</v>
      </c>
      <c r="P152" s="48" t="e">
        <f t="shared" si="50"/>
        <v>#N/A</v>
      </c>
      <c r="Q152" s="47" t="e">
        <f t="shared" si="51"/>
        <v>#N/A</v>
      </c>
      <c r="R152" s="47" t="e">
        <f t="shared" si="52"/>
        <v>#N/A</v>
      </c>
      <c r="S152" s="55" t="e">
        <f t="shared" si="54"/>
        <v>#N/A</v>
      </c>
      <c r="T152" s="47"/>
      <c r="U152" s="123"/>
      <c r="V152" s="45"/>
      <c r="W152" s="34"/>
      <c r="X152" s="5"/>
      <c r="Y152" s="5"/>
      <c r="Z152" s="5"/>
      <c r="AA152" s="4"/>
      <c r="AB152" s="4"/>
      <c r="AC152" s="4"/>
      <c r="AD152" s="4"/>
      <c r="AE152" s="4"/>
    </row>
    <row r="153" spans="1:31" s="44" customFormat="1" ht="23.25" customHeight="1">
      <c r="A153" s="46">
        <v>27</v>
      </c>
      <c r="B153" s="163" t="s">
        <v>126</v>
      </c>
      <c r="C153" s="102" t="str">
        <f t="shared" si="41"/>
        <v>Nguyễn Văn Bé Hai</v>
      </c>
      <c r="D153" s="135" t="str">
        <f t="shared" si="42"/>
        <v>Công nhân</v>
      </c>
      <c r="E153" s="103">
        <f t="shared" si="43"/>
        <v>3237000</v>
      </c>
      <c r="F153" s="108">
        <f>VLOOKUP(B153,'CC - 10'!$B$97:$AS$170,36,0)</f>
        <v>23</v>
      </c>
      <c r="G153" s="243">
        <f t="shared" si="44"/>
        <v>2757444</v>
      </c>
      <c r="H153" s="108">
        <f>(VLOOKUP(B153,'CC - 10'!$B$97:$AS$170,37,0)+VLOOKUP(B153,'CC - 10'!$B$97:$AS$170,38,0))</f>
        <v>6</v>
      </c>
      <c r="I153" s="243">
        <f t="shared" si="45"/>
        <v>719333</v>
      </c>
      <c r="J153" s="109">
        <f t="shared" si="53"/>
        <v>29</v>
      </c>
      <c r="K153" s="47">
        <f t="shared" si="53"/>
        <v>3476777</v>
      </c>
      <c r="L153" s="103">
        <f t="shared" si="46"/>
        <v>345000</v>
      </c>
      <c r="M153" s="49">
        <f t="shared" si="47"/>
        <v>3821777</v>
      </c>
      <c r="N153" s="48">
        <f t="shared" si="48"/>
        <v>0</v>
      </c>
      <c r="O153" s="48">
        <f t="shared" si="49"/>
        <v>0</v>
      </c>
      <c r="P153" s="48">
        <f t="shared" si="50"/>
        <v>0</v>
      </c>
      <c r="Q153" s="47">
        <f t="shared" si="51"/>
        <v>3821777</v>
      </c>
      <c r="R153" s="47">
        <f t="shared" si="52"/>
        <v>0</v>
      </c>
      <c r="S153" s="55">
        <f t="shared" si="54"/>
        <v>3821777</v>
      </c>
      <c r="T153" s="47"/>
      <c r="U153" s="123"/>
      <c r="V153" s="45"/>
      <c r="W153" s="34"/>
      <c r="X153" s="5"/>
      <c r="Y153" s="5"/>
      <c r="Z153" s="5"/>
      <c r="AA153" s="4"/>
      <c r="AB153" s="4"/>
      <c r="AC153" s="4"/>
      <c r="AD153" s="4"/>
      <c r="AE153" s="4"/>
    </row>
    <row r="154" spans="1:31" s="44" customFormat="1" ht="23.25" customHeight="1">
      <c r="A154" s="46">
        <v>28</v>
      </c>
      <c r="B154" s="163" t="s">
        <v>127</v>
      </c>
      <c r="C154" s="102" t="str">
        <f t="shared" ref="C154:C163" si="55">VLOOKUP(B154,DS,2,0)</f>
        <v>Thạch Tiền</v>
      </c>
      <c r="D154" s="135" t="str">
        <f t="shared" ref="D154:D163" si="56">VLOOKUP(B154,DS,3,0)</f>
        <v>Công nhân</v>
      </c>
      <c r="E154" s="103">
        <f t="shared" ref="E154:E163" si="57">VLOOKUP(B154,DS,4,0)</f>
        <v>2943000</v>
      </c>
      <c r="F154" s="108">
        <f>VLOOKUP(B154,'CC - 10'!$B$97:$AS$170,36,0)</f>
        <v>22</v>
      </c>
      <c r="G154" s="243">
        <f t="shared" ref="G154:G163" si="58">ROUND(E154/$U$2*F154,0)</f>
        <v>2398000</v>
      </c>
      <c r="H154" s="108">
        <f>(VLOOKUP(B154,'CC - 10'!$B$97:$AS$170,37,0)+VLOOKUP(B154,'CC - 10'!$B$97:$AS$170,38,0))</f>
        <v>8</v>
      </c>
      <c r="I154" s="243">
        <f t="shared" ref="I154:I163" si="59">ROUND(E154/$U$2*H154,0)</f>
        <v>872000</v>
      </c>
      <c r="J154" s="109">
        <f t="shared" ref="J154:K163" si="60">F154+H154</f>
        <v>30</v>
      </c>
      <c r="K154" s="47">
        <f t="shared" si="53"/>
        <v>3270000</v>
      </c>
      <c r="L154" s="103">
        <f t="shared" ref="L154:L163" si="61">+F154*15000</f>
        <v>330000</v>
      </c>
      <c r="M154" s="49">
        <f t="shared" ref="M154:M163" si="62">K154+L154</f>
        <v>3600000</v>
      </c>
      <c r="N154" s="48">
        <f t="shared" si="48"/>
        <v>0</v>
      </c>
      <c r="O154" s="48">
        <f t="shared" si="49"/>
        <v>0</v>
      </c>
      <c r="P154" s="48">
        <f t="shared" si="50"/>
        <v>0</v>
      </c>
      <c r="Q154" s="47">
        <f t="shared" ref="Q154:Q163" si="63">M154-SUM(N154:P154)</f>
        <v>3600000</v>
      </c>
      <c r="R154" s="47">
        <f t="shared" ref="R154:R163" si="64">VLOOKUP(B154,DS,23,0)</f>
        <v>0</v>
      </c>
      <c r="S154" s="55">
        <f t="shared" ref="S154:S163" si="65">Q154-R154</f>
        <v>3600000</v>
      </c>
      <c r="T154" s="47"/>
      <c r="U154" s="123"/>
      <c r="V154" s="45"/>
      <c r="W154" s="34"/>
      <c r="X154" s="5"/>
      <c r="Y154" s="5"/>
      <c r="Z154" s="5"/>
      <c r="AA154" s="4"/>
      <c r="AB154" s="4"/>
      <c r="AC154" s="4"/>
      <c r="AD154" s="4"/>
      <c r="AE154" s="4"/>
    </row>
    <row r="155" spans="1:31" s="44" customFormat="1" ht="23.25" customHeight="1">
      <c r="A155" s="46">
        <v>29</v>
      </c>
      <c r="B155" s="163" t="s">
        <v>128</v>
      </c>
      <c r="C155" s="102" t="str">
        <f t="shared" si="55"/>
        <v>Hứa Hậu</v>
      </c>
      <c r="D155" s="135" t="str">
        <f t="shared" si="56"/>
        <v>Công nhân</v>
      </c>
      <c r="E155" s="103">
        <f t="shared" si="57"/>
        <v>2943000</v>
      </c>
      <c r="F155" s="108">
        <f>VLOOKUP(B155,'CC - 10'!$B$97:$AS$170,36,0)</f>
        <v>23</v>
      </c>
      <c r="G155" s="243">
        <f t="shared" si="58"/>
        <v>2507000</v>
      </c>
      <c r="H155" s="108">
        <f>(VLOOKUP(B155,'CC - 10'!$B$97:$AS$170,37,0)+VLOOKUP(B155,'CC - 10'!$B$97:$AS$170,38,0))</f>
        <v>8</v>
      </c>
      <c r="I155" s="243">
        <f t="shared" si="59"/>
        <v>872000</v>
      </c>
      <c r="J155" s="109">
        <f t="shared" si="60"/>
        <v>31</v>
      </c>
      <c r="K155" s="47">
        <f t="shared" si="53"/>
        <v>3379000</v>
      </c>
      <c r="L155" s="103">
        <f t="shared" si="61"/>
        <v>345000</v>
      </c>
      <c r="M155" s="49">
        <f t="shared" si="62"/>
        <v>3724000</v>
      </c>
      <c r="N155" s="48">
        <f t="shared" si="48"/>
        <v>0</v>
      </c>
      <c r="O155" s="48">
        <f t="shared" si="49"/>
        <v>0</v>
      </c>
      <c r="P155" s="48">
        <f t="shared" si="50"/>
        <v>0</v>
      </c>
      <c r="Q155" s="47">
        <f t="shared" si="63"/>
        <v>3724000</v>
      </c>
      <c r="R155" s="47">
        <f t="shared" si="64"/>
        <v>0</v>
      </c>
      <c r="S155" s="55">
        <f t="shared" si="65"/>
        <v>3724000</v>
      </c>
      <c r="T155" s="47"/>
      <c r="U155" s="123"/>
      <c r="V155" s="45"/>
      <c r="W155" s="34"/>
      <c r="X155" s="5"/>
      <c r="Y155" s="5"/>
      <c r="Z155" s="5"/>
      <c r="AA155" s="4"/>
      <c r="AB155" s="4"/>
      <c r="AC155" s="4"/>
      <c r="AD155" s="4"/>
      <c r="AE155" s="4"/>
    </row>
    <row r="156" spans="1:31" s="44" customFormat="1" ht="23.25" customHeight="1">
      <c r="A156" s="46">
        <v>30</v>
      </c>
      <c r="B156" s="163" t="s">
        <v>129</v>
      </c>
      <c r="C156" s="102" t="str">
        <f t="shared" si="55"/>
        <v>Sơn Pép</v>
      </c>
      <c r="D156" s="135" t="str">
        <f t="shared" si="56"/>
        <v>Công nhân</v>
      </c>
      <c r="E156" s="103">
        <f t="shared" si="57"/>
        <v>2943000</v>
      </c>
      <c r="F156" s="108">
        <f>VLOOKUP(B156,'CC - 10'!$B$97:$AS$170,36,0)</f>
        <v>22</v>
      </c>
      <c r="G156" s="243">
        <f t="shared" si="58"/>
        <v>2398000</v>
      </c>
      <c r="H156" s="108">
        <f>(VLOOKUP(B156,'CC - 10'!$B$97:$AS$170,37,0)+VLOOKUP(B156,'CC - 10'!$B$97:$AS$170,38,0))</f>
        <v>8</v>
      </c>
      <c r="I156" s="243">
        <f t="shared" si="59"/>
        <v>872000</v>
      </c>
      <c r="J156" s="109">
        <f t="shared" si="60"/>
        <v>30</v>
      </c>
      <c r="K156" s="47">
        <f t="shared" si="53"/>
        <v>3270000</v>
      </c>
      <c r="L156" s="103">
        <f t="shared" si="61"/>
        <v>330000</v>
      </c>
      <c r="M156" s="49">
        <f t="shared" si="62"/>
        <v>3600000</v>
      </c>
      <c r="N156" s="48">
        <f t="shared" si="48"/>
        <v>0</v>
      </c>
      <c r="O156" s="48">
        <f t="shared" si="49"/>
        <v>0</v>
      </c>
      <c r="P156" s="48">
        <f t="shared" si="50"/>
        <v>0</v>
      </c>
      <c r="Q156" s="47">
        <f t="shared" si="63"/>
        <v>3600000</v>
      </c>
      <c r="R156" s="47">
        <f t="shared" si="64"/>
        <v>0</v>
      </c>
      <c r="S156" s="55">
        <f t="shared" si="65"/>
        <v>3600000</v>
      </c>
      <c r="T156" s="47"/>
      <c r="U156" s="123"/>
      <c r="V156" s="45"/>
      <c r="W156" s="34"/>
      <c r="X156" s="5"/>
      <c r="Y156" s="5"/>
      <c r="Z156" s="5"/>
      <c r="AA156" s="4"/>
      <c r="AB156" s="4"/>
      <c r="AC156" s="4"/>
      <c r="AD156" s="4"/>
      <c r="AE156" s="4"/>
    </row>
    <row r="157" spans="1:31" s="44" customFormat="1" ht="23.25" customHeight="1">
      <c r="A157" s="46">
        <v>31</v>
      </c>
      <c r="B157" s="163" t="s">
        <v>131</v>
      </c>
      <c r="C157" s="102" t="str">
        <f t="shared" si="55"/>
        <v>Sơn Lét</v>
      </c>
      <c r="D157" s="135" t="str">
        <f t="shared" si="56"/>
        <v>Công nhân</v>
      </c>
      <c r="E157" s="103">
        <f t="shared" si="57"/>
        <v>2943000</v>
      </c>
      <c r="F157" s="108">
        <f>VLOOKUP(B157,'CC - 10'!$B$97:$AS$170,36,0)</f>
        <v>23</v>
      </c>
      <c r="G157" s="243">
        <f t="shared" si="58"/>
        <v>2507000</v>
      </c>
      <c r="H157" s="108">
        <f>(VLOOKUP(B157,'CC - 10'!$B$97:$AS$170,37,0)+VLOOKUP(B157,'CC - 10'!$B$97:$AS$170,38,0))</f>
        <v>8</v>
      </c>
      <c r="I157" s="243">
        <f t="shared" si="59"/>
        <v>872000</v>
      </c>
      <c r="J157" s="109">
        <f t="shared" si="60"/>
        <v>31</v>
      </c>
      <c r="K157" s="47">
        <f t="shared" si="53"/>
        <v>3379000</v>
      </c>
      <c r="L157" s="103">
        <f t="shared" si="61"/>
        <v>345000</v>
      </c>
      <c r="M157" s="49">
        <f t="shared" si="62"/>
        <v>3724000</v>
      </c>
      <c r="N157" s="48">
        <f t="shared" si="48"/>
        <v>0</v>
      </c>
      <c r="O157" s="48">
        <f t="shared" si="49"/>
        <v>0</v>
      </c>
      <c r="P157" s="48">
        <f t="shared" si="50"/>
        <v>0</v>
      </c>
      <c r="Q157" s="47">
        <f t="shared" si="63"/>
        <v>3724000</v>
      </c>
      <c r="R157" s="47">
        <f t="shared" si="64"/>
        <v>0</v>
      </c>
      <c r="S157" s="55">
        <f t="shared" si="65"/>
        <v>3724000</v>
      </c>
      <c r="T157" s="47"/>
      <c r="U157" s="123"/>
      <c r="V157" s="45"/>
      <c r="W157" s="34"/>
      <c r="X157" s="5"/>
      <c r="Y157" s="5"/>
      <c r="Z157" s="5"/>
      <c r="AA157" s="4"/>
      <c r="AB157" s="4"/>
      <c r="AC157" s="4"/>
      <c r="AD157" s="4"/>
      <c r="AE157" s="4"/>
    </row>
    <row r="158" spans="1:31" s="44" customFormat="1" ht="23.25" customHeight="1">
      <c r="A158" s="46">
        <v>32</v>
      </c>
      <c r="B158" s="163" t="s">
        <v>132</v>
      </c>
      <c r="C158" s="102" t="str">
        <f t="shared" si="55"/>
        <v>Trần Nhiên</v>
      </c>
      <c r="D158" s="135" t="str">
        <f t="shared" si="56"/>
        <v>Công nhân</v>
      </c>
      <c r="E158" s="103">
        <f t="shared" si="57"/>
        <v>2943000</v>
      </c>
      <c r="F158" s="108">
        <f>VLOOKUP(B158,'CC - 10'!$B$97:$AS$170,36,0)</f>
        <v>22</v>
      </c>
      <c r="G158" s="243">
        <f t="shared" si="58"/>
        <v>2398000</v>
      </c>
      <c r="H158" s="108">
        <f>(VLOOKUP(B158,'CC - 10'!$B$97:$AS$170,37,0)+VLOOKUP(B158,'CC - 10'!$B$97:$AS$170,38,0))</f>
        <v>8</v>
      </c>
      <c r="I158" s="243">
        <f t="shared" si="59"/>
        <v>872000</v>
      </c>
      <c r="J158" s="109">
        <f t="shared" si="60"/>
        <v>30</v>
      </c>
      <c r="K158" s="47">
        <f t="shared" si="53"/>
        <v>3270000</v>
      </c>
      <c r="L158" s="103">
        <f t="shared" si="61"/>
        <v>330000</v>
      </c>
      <c r="M158" s="49">
        <f t="shared" si="62"/>
        <v>3600000</v>
      </c>
      <c r="N158" s="48">
        <f t="shared" si="48"/>
        <v>0</v>
      </c>
      <c r="O158" s="48">
        <f t="shared" si="49"/>
        <v>0</v>
      </c>
      <c r="P158" s="48">
        <f t="shared" si="50"/>
        <v>0</v>
      </c>
      <c r="Q158" s="47">
        <f t="shared" si="63"/>
        <v>3600000</v>
      </c>
      <c r="R158" s="47">
        <f t="shared" si="64"/>
        <v>0</v>
      </c>
      <c r="S158" s="55">
        <f t="shared" si="65"/>
        <v>3600000</v>
      </c>
      <c r="T158" s="47"/>
      <c r="U158" s="123"/>
      <c r="V158" s="45"/>
      <c r="W158" s="34"/>
      <c r="X158" s="5"/>
      <c r="Y158" s="5"/>
      <c r="Z158" s="5"/>
      <c r="AA158" s="4"/>
      <c r="AB158" s="4"/>
      <c r="AC158" s="4"/>
      <c r="AD158" s="4"/>
      <c r="AE158" s="4"/>
    </row>
    <row r="159" spans="1:31" s="44" customFormat="1" ht="23.25" customHeight="1">
      <c r="A159" s="46">
        <v>33</v>
      </c>
      <c r="B159" s="163" t="s">
        <v>133</v>
      </c>
      <c r="C159" s="102" t="str">
        <f t="shared" si="55"/>
        <v>Thạch Giang</v>
      </c>
      <c r="D159" s="135" t="str">
        <f t="shared" si="56"/>
        <v>Công nhân</v>
      </c>
      <c r="E159" s="103">
        <f t="shared" si="57"/>
        <v>2943000</v>
      </c>
      <c r="F159" s="108">
        <f>VLOOKUP(B159,'CC - 10'!$B$97:$AS$170,36,0)</f>
        <v>22</v>
      </c>
      <c r="G159" s="243">
        <f t="shared" si="58"/>
        <v>2398000</v>
      </c>
      <c r="H159" s="108">
        <f>(VLOOKUP(B159,'CC - 10'!$B$97:$AS$170,37,0)+VLOOKUP(B159,'CC - 10'!$B$97:$AS$170,38,0))</f>
        <v>8</v>
      </c>
      <c r="I159" s="243">
        <f t="shared" si="59"/>
        <v>872000</v>
      </c>
      <c r="J159" s="109">
        <f t="shared" si="60"/>
        <v>30</v>
      </c>
      <c r="K159" s="47">
        <f>G159+I159-2</f>
        <v>3269998</v>
      </c>
      <c r="L159" s="103">
        <f t="shared" si="61"/>
        <v>330000</v>
      </c>
      <c r="M159" s="49">
        <f t="shared" si="62"/>
        <v>3599998</v>
      </c>
      <c r="N159" s="48">
        <f t="shared" si="48"/>
        <v>0</v>
      </c>
      <c r="O159" s="48">
        <f t="shared" si="49"/>
        <v>0</v>
      </c>
      <c r="P159" s="48">
        <f t="shared" si="50"/>
        <v>0</v>
      </c>
      <c r="Q159" s="47">
        <f t="shared" si="63"/>
        <v>3599998</v>
      </c>
      <c r="R159" s="47">
        <f t="shared" si="64"/>
        <v>0</v>
      </c>
      <c r="S159" s="55">
        <f t="shared" si="65"/>
        <v>3599998</v>
      </c>
      <c r="T159" s="47"/>
      <c r="U159" s="123"/>
      <c r="V159" s="45"/>
      <c r="W159" s="34"/>
      <c r="X159" s="5"/>
      <c r="Y159" s="5"/>
      <c r="Z159" s="5"/>
      <c r="AA159" s="4"/>
      <c r="AB159" s="4"/>
      <c r="AC159" s="4"/>
      <c r="AD159" s="4"/>
      <c r="AE159" s="4"/>
    </row>
    <row r="160" spans="1:31" s="44" customFormat="1" ht="23.25" customHeight="1">
      <c r="A160" s="46">
        <v>34</v>
      </c>
      <c r="B160" s="163" t="s">
        <v>134</v>
      </c>
      <c r="C160" s="102" t="str">
        <f t="shared" si="55"/>
        <v>Thạch Quyền</v>
      </c>
      <c r="D160" s="135" t="str">
        <f t="shared" si="56"/>
        <v>Công nhân</v>
      </c>
      <c r="E160" s="103">
        <f t="shared" si="57"/>
        <v>2943000</v>
      </c>
      <c r="F160" s="108">
        <f>VLOOKUP(B160,'CC - 10'!$B$97:$AS$170,36,0)</f>
        <v>23</v>
      </c>
      <c r="G160" s="243">
        <f t="shared" si="58"/>
        <v>2507000</v>
      </c>
      <c r="H160" s="108">
        <f>(VLOOKUP(B160,'CC - 10'!$B$97:$AS$170,37,0)+VLOOKUP(B160,'CC - 10'!$B$97:$AS$170,38,0))</f>
        <v>8</v>
      </c>
      <c r="I160" s="243">
        <f t="shared" si="59"/>
        <v>872000</v>
      </c>
      <c r="J160" s="109">
        <f t="shared" si="60"/>
        <v>31</v>
      </c>
      <c r="K160" s="47">
        <f t="shared" si="53"/>
        <v>3379000</v>
      </c>
      <c r="L160" s="103">
        <f t="shared" si="61"/>
        <v>345000</v>
      </c>
      <c r="M160" s="49">
        <f t="shared" si="62"/>
        <v>3724000</v>
      </c>
      <c r="N160" s="48">
        <f t="shared" si="48"/>
        <v>0</v>
      </c>
      <c r="O160" s="48">
        <f t="shared" si="49"/>
        <v>0</v>
      </c>
      <c r="P160" s="48">
        <f t="shared" si="50"/>
        <v>0</v>
      </c>
      <c r="Q160" s="47">
        <f t="shared" si="63"/>
        <v>3724000</v>
      </c>
      <c r="R160" s="47">
        <f t="shared" si="64"/>
        <v>0</v>
      </c>
      <c r="S160" s="55">
        <f t="shared" si="65"/>
        <v>3724000</v>
      </c>
      <c r="T160" s="47"/>
      <c r="U160" s="123"/>
      <c r="V160" s="45"/>
      <c r="W160" s="34"/>
      <c r="X160" s="5"/>
      <c r="Y160" s="5"/>
      <c r="Z160" s="5"/>
      <c r="AA160" s="4"/>
      <c r="AB160" s="4"/>
      <c r="AC160" s="4"/>
      <c r="AD160" s="4"/>
      <c r="AE160" s="4"/>
    </row>
    <row r="161" spans="1:31" s="44" customFormat="1" ht="23.25" customHeight="1">
      <c r="A161" s="46">
        <v>35</v>
      </c>
      <c r="B161" s="163" t="s">
        <v>135</v>
      </c>
      <c r="C161" s="102" t="str">
        <f t="shared" si="55"/>
        <v>Lâm Lin</v>
      </c>
      <c r="D161" s="135" t="str">
        <f t="shared" si="56"/>
        <v>Công nhân</v>
      </c>
      <c r="E161" s="103">
        <f t="shared" si="57"/>
        <v>2943000</v>
      </c>
      <c r="F161" s="108">
        <f>VLOOKUP(B161,'CC - 10'!$B$97:$AS$170,36,0)</f>
        <v>23</v>
      </c>
      <c r="G161" s="243">
        <f t="shared" si="58"/>
        <v>2507000</v>
      </c>
      <c r="H161" s="108">
        <f>(VLOOKUP(B161,'CC - 10'!$B$97:$AS$170,37,0)+VLOOKUP(B161,'CC - 10'!$B$97:$AS$170,38,0))</f>
        <v>6</v>
      </c>
      <c r="I161" s="243">
        <f t="shared" si="59"/>
        <v>654000</v>
      </c>
      <c r="J161" s="109">
        <f t="shared" si="60"/>
        <v>29</v>
      </c>
      <c r="K161" s="47">
        <f t="shared" si="53"/>
        <v>3161000</v>
      </c>
      <c r="L161" s="103">
        <f t="shared" si="61"/>
        <v>345000</v>
      </c>
      <c r="M161" s="49">
        <f t="shared" si="62"/>
        <v>3506000</v>
      </c>
      <c r="N161" s="48">
        <f t="shared" si="48"/>
        <v>0</v>
      </c>
      <c r="O161" s="48">
        <f t="shared" si="49"/>
        <v>0</v>
      </c>
      <c r="P161" s="48">
        <f t="shared" si="50"/>
        <v>0</v>
      </c>
      <c r="Q161" s="47">
        <f t="shared" si="63"/>
        <v>3506000</v>
      </c>
      <c r="R161" s="47">
        <f t="shared" si="64"/>
        <v>0</v>
      </c>
      <c r="S161" s="55">
        <f t="shared" si="65"/>
        <v>3506000</v>
      </c>
      <c r="T161" s="47"/>
      <c r="U161" s="123"/>
      <c r="V161" s="45"/>
      <c r="W161" s="34"/>
      <c r="X161" s="5"/>
      <c r="Y161" s="5"/>
      <c r="Z161" s="5"/>
      <c r="AA161" s="4"/>
      <c r="AB161" s="4"/>
      <c r="AC161" s="4"/>
      <c r="AD161" s="4"/>
      <c r="AE161" s="4"/>
    </row>
    <row r="162" spans="1:31" s="44" customFormat="1" ht="23.25" customHeight="1">
      <c r="A162" s="46">
        <v>36</v>
      </c>
      <c r="B162" s="163" t="s">
        <v>136</v>
      </c>
      <c r="C162" s="102" t="str">
        <f t="shared" si="55"/>
        <v>Lâm Chanh Đa Ra</v>
      </c>
      <c r="D162" s="135" t="str">
        <f t="shared" si="56"/>
        <v>Công nhân</v>
      </c>
      <c r="E162" s="103">
        <f t="shared" si="57"/>
        <v>2943000</v>
      </c>
      <c r="F162" s="108">
        <f>VLOOKUP(B162,'CC - 10'!$B$97:$AS$170,36,0)</f>
        <v>23</v>
      </c>
      <c r="G162" s="243">
        <f t="shared" si="58"/>
        <v>2507000</v>
      </c>
      <c r="H162" s="108">
        <f>(VLOOKUP(B162,'CC - 10'!$B$97:$AS$170,37,0)+VLOOKUP(B162,'CC - 10'!$B$97:$AS$170,38,0))</f>
        <v>8</v>
      </c>
      <c r="I162" s="243">
        <f t="shared" si="59"/>
        <v>872000</v>
      </c>
      <c r="J162" s="109">
        <f t="shared" si="60"/>
        <v>31</v>
      </c>
      <c r="K162" s="47">
        <f t="shared" si="60"/>
        <v>3379000</v>
      </c>
      <c r="L162" s="103">
        <f t="shared" si="61"/>
        <v>345000</v>
      </c>
      <c r="M162" s="49">
        <f t="shared" si="62"/>
        <v>3724000</v>
      </c>
      <c r="N162" s="48">
        <f t="shared" si="48"/>
        <v>0</v>
      </c>
      <c r="O162" s="48">
        <f t="shared" si="49"/>
        <v>0</v>
      </c>
      <c r="P162" s="48">
        <f t="shared" si="50"/>
        <v>0</v>
      </c>
      <c r="Q162" s="47">
        <f t="shared" si="63"/>
        <v>3724000</v>
      </c>
      <c r="R162" s="47">
        <f t="shared" si="64"/>
        <v>0</v>
      </c>
      <c r="S162" s="55">
        <f t="shared" si="65"/>
        <v>3724000</v>
      </c>
      <c r="T162" s="47"/>
      <c r="U162" s="123"/>
      <c r="V162" s="45"/>
      <c r="W162" s="34"/>
      <c r="X162" s="5"/>
      <c r="Y162" s="5"/>
      <c r="Z162" s="5"/>
      <c r="AA162" s="4"/>
      <c r="AB162" s="4"/>
      <c r="AC162" s="4"/>
      <c r="AD162" s="4"/>
      <c r="AE162" s="4"/>
    </row>
    <row r="163" spans="1:31" s="44" customFormat="1" ht="23.25" customHeight="1">
      <c r="A163" s="46">
        <v>37</v>
      </c>
      <c r="B163" s="163" t="s">
        <v>180</v>
      </c>
      <c r="C163" s="102" t="e">
        <f t="shared" si="55"/>
        <v>#N/A</v>
      </c>
      <c r="D163" s="135" t="e">
        <f t="shared" si="56"/>
        <v>#N/A</v>
      </c>
      <c r="E163" s="103" t="e">
        <f t="shared" si="57"/>
        <v>#N/A</v>
      </c>
      <c r="F163" s="108">
        <f>VLOOKUP(B163,'CC - 10'!$B$97:$AS$170,36,0)</f>
        <v>22</v>
      </c>
      <c r="G163" s="243" t="e">
        <f t="shared" si="58"/>
        <v>#N/A</v>
      </c>
      <c r="H163" s="108">
        <f>(VLOOKUP(B163,'CC - 10'!$B$97:$AS$170,37,0)+VLOOKUP(B163,'CC - 10'!$B$97:$AS$170,38,0))</f>
        <v>8</v>
      </c>
      <c r="I163" s="243" t="e">
        <f t="shared" si="59"/>
        <v>#N/A</v>
      </c>
      <c r="J163" s="109">
        <f t="shared" si="60"/>
        <v>30</v>
      </c>
      <c r="K163" s="47" t="e">
        <f t="shared" si="60"/>
        <v>#N/A</v>
      </c>
      <c r="L163" s="103">
        <f t="shared" si="61"/>
        <v>330000</v>
      </c>
      <c r="M163" s="49" t="e">
        <f t="shared" si="62"/>
        <v>#N/A</v>
      </c>
      <c r="N163" s="48" t="e">
        <f t="shared" si="48"/>
        <v>#N/A</v>
      </c>
      <c r="O163" s="48" t="e">
        <f t="shared" si="49"/>
        <v>#N/A</v>
      </c>
      <c r="P163" s="48" t="e">
        <f t="shared" si="50"/>
        <v>#N/A</v>
      </c>
      <c r="Q163" s="47" t="e">
        <f t="shared" si="63"/>
        <v>#N/A</v>
      </c>
      <c r="R163" s="47" t="e">
        <f t="shared" si="64"/>
        <v>#N/A</v>
      </c>
      <c r="S163" s="55" t="e">
        <f t="shared" si="65"/>
        <v>#N/A</v>
      </c>
      <c r="T163" s="47"/>
      <c r="U163" s="123"/>
      <c r="V163" s="45"/>
      <c r="W163" s="34"/>
      <c r="X163" s="5"/>
      <c r="Y163" s="5"/>
      <c r="Z163" s="5"/>
      <c r="AA163" s="4"/>
      <c r="AB163" s="4"/>
      <c r="AC163" s="4"/>
      <c r="AD163" s="4"/>
      <c r="AE163" s="4"/>
    </row>
    <row r="164" spans="1:31" s="44" customFormat="1" ht="21" customHeight="1">
      <c r="A164" s="50"/>
      <c r="B164" s="302"/>
      <c r="C164" s="51"/>
      <c r="D164" s="3"/>
      <c r="E164" s="52"/>
      <c r="F164" s="52"/>
      <c r="G164" s="52"/>
      <c r="H164" s="52"/>
      <c r="I164" s="52"/>
      <c r="J164" s="53"/>
      <c r="K164" s="52"/>
      <c r="L164" s="52"/>
      <c r="M164" s="54"/>
      <c r="N164" s="52"/>
      <c r="O164" s="52"/>
      <c r="P164" s="52"/>
      <c r="Q164" s="47">
        <f t="shared" si="51"/>
        <v>0</v>
      </c>
      <c r="R164" s="47"/>
      <c r="S164" s="55">
        <f>Q164-R164</f>
        <v>0</v>
      </c>
      <c r="T164" s="47"/>
      <c r="U164" s="123"/>
      <c r="V164" s="45"/>
      <c r="W164" s="45"/>
      <c r="X164" s="45"/>
      <c r="Y164" s="45"/>
      <c r="Z164" s="45"/>
    </row>
    <row r="165" spans="1:31" s="40" customFormat="1" ht="21" customHeight="1">
      <c r="A165" s="422" t="s">
        <v>26</v>
      </c>
      <c r="B165" s="423"/>
      <c r="C165" s="423"/>
      <c r="D165" s="423"/>
      <c r="E165" s="32" t="e">
        <f t="shared" ref="E165:S165" si="66">SUM(E127:E164)</f>
        <v>#N/A</v>
      </c>
      <c r="F165" s="32"/>
      <c r="G165" s="32" t="e">
        <f t="shared" si="66"/>
        <v>#N/A</v>
      </c>
      <c r="H165" s="32"/>
      <c r="I165" s="32" t="e">
        <f t="shared" si="66"/>
        <v>#N/A</v>
      </c>
      <c r="J165" s="32"/>
      <c r="K165" s="32" t="e">
        <f t="shared" si="66"/>
        <v>#N/A</v>
      </c>
      <c r="L165" s="32">
        <f t="shared" si="66"/>
        <v>12510000</v>
      </c>
      <c r="M165" s="32" t="e">
        <f t="shared" si="66"/>
        <v>#N/A</v>
      </c>
      <c r="N165" s="32" t="e">
        <f t="shared" si="66"/>
        <v>#N/A</v>
      </c>
      <c r="O165" s="32" t="e">
        <f t="shared" si="66"/>
        <v>#N/A</v>
      </c>
      <c r="P165" s="32" t="e">
        <f t="shared" si="66"/>
        <v>#N/A</v>
      </c>
      <c r="Q165" s="32" t="e">
        <f t="shared" si="66"/>
        <v>#N/A</v>
      </c>
      <c r="R165" s="32" t="e">
        <f t="shared" si="66"/>
        <v>#N/A</v>
      </c>
      <c r="S165" s="32" t="e">
        <f t="shared" si="66"/>
        <v>#N/A</v>
      </c>
      <c r="T165" s="32"/>
      <c r="U165" s="123"/>
      <c r="V165" s="41"/>
      <c r="W165" s="41"/>
      <c r="X165" s="41"/>
      <c r="Y165" s="41"/>
      <c r="Z165" s="41"/>
    </row>
    <row r="166" spans="1:31" ht="11.25" customHeight="1">
      <c r="A166" s="10"/>
      <c r="B166" s="38"/>
      <c r="C166" s="11"/>
      <c r="D166" s="136"/>
      <c r="E166" s="110"/>
      <c r="F166" s="11"/>
      <c r="G166" s="11"/>
      <c r="H166" s="11"/>
      <c r="I166" s="11"/>
      <c r="K166" s="11"/>
      <c r="L166" s="11"/>
      <c r="M166" s="121"/>
      <c r="N166" s="11"/>
      <c r="O166" s="11"/>
      <c r="P166" s="11"/>
      <c r="Q166" s="11"/>
      <c r="R166" s="11"/>
      <c r="S166" s="11"/>
      <c r="T166" s="11"/>
      <c r="U166" s="123"/>
    </row>
    <row r="167" spans="1:31" s="44" customFormat="1" ht="11.25" customHeight="1">
      <c r="A167" s="91"/>
      <c r="B167" s="155"/>
      <c r="C167" s="91"/>
      <c r="D167" s="155"/>
      <c r="E167" s="156"/>
      <c r="F167" s="91"/>
      <c r="G167" s="91"/>
      <c r="H167" s="91"/>
      <c r="I167" s="91"/>
      <c r="J167" s="157"/>
      <c r="K167" s="156"/>
      <c r="L167" s="91"/>
      <c r="M167" s="91"/>
      <c r="N167" s="91"/>
      <c r="O167" s="91"/>
      <c r="P167" s="91"/>
      <c r="Q167" s="91"/>
      <c r="R167" s="91"/>
      <c r="S167" s="127" t="str">
        <f>$S$18</f>
        <v>Long An, ngày  31   tháng   10   năm 2015</v>
      </c>
      <c r="T167" s="91"/>
      <c r="U167" s="158"/>
      <c r="V167" s="45"/>
      <c r="W167" s="45"/>
      <c r="X167" s="45"/>
      <c r="Y167" s="45"/>
      <c r="Z167" s="45"/>
    </row>
    <row r="168" spans="1:31" s="44" customFormat="1" ht="14.25" customHeight="1">
      <c r="A168" s="35"/>
      <c r="B168" s="158"/>
      <c r="C168" s="35" t="s">
        <v>63</v>
      </c>
      <c r="D168" s="159"/>
      <c r="E168" s="92"/>
      <c r="F168" s="158"/>
      <c r="G168" s="92"/>
      <c r="H168" s="92"/>
      <c r="I168" s="92"/>
      <c r="J168" s="160"/>
      <c r="K168" s="45"/>
      <c r="L168" s="303"/>
      <c r="M168" s="288"/>
      <c r="N168" s="26"/>
      <c r="O168" s="26"/>
      <c r="P168" s="26"/>
      <c r="Q168" s="26"/>
      <c r="S168" s="26" t="s">
        <v>23</v>
      </c>
      <c r="T168" s="158"/>
      <c r="U168" s="158"/>
      <c r="V168" s="45"/>
      <c r="W168" s="45"/>
      <c r="X168" s="45"/>
      <c r="Y168" s="45"/>
      <c r="Z168" s="45"/>
    </row>
    <row r="169" spans="1:31" ht="12">
      <c r="A169" s="10"/>
      <c r="B169" s="38"/>
      <c r="C169" s="20"/>
      <c r="E169" s="17"/>
      <c r="F169" s="16"/>
      <c r="G169" s="17"/>
      <c r="H169" s="17"/>
      <c r="I169" s="17"/>
      <c r="K169" s="8"/>
      <c r="L169" s="20"/>
      <c r="M169" s="6"/>
      <c r="N169" s="15"/>
      <c r="O169" s="15"/>
      <c r="P169" s="15"/>
      <c r="Q169" s="15"/>
      <c r="S169" s="15"/>
      <c r="T169" s="16"/>
      <c r="U169" s="123"/>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row r="291" spans="13:13">
      <c r="M291" s="6"/>
    </row>
    <row r="292" spans="13:13">
      <c r="M292" s="6"/>
    </row>
  </sheetData>
  <protectedRanges>
    <protectedRange password="CC78" sqref="V15:IK16 A23 L15 C6:D8 B19:C19 V6:W9 A15:A20 B15:B18 B20 J15:J16 A22:B22 V23:IK23 Q6:T8 V25:IK55 L16:T16 E23:K23 E6:I7 D16:I16 A82:A117 N6:P7 L6 F82:IK111 L66 L19 J7:K8 L8 L64 M23:T23 A25:A58 W56:IK58 V56:V64 F112:T117 W112:IK117 U112:V123 A170:IK65558 C25:T58 C82:E117 W10:W14 Q10:S15 A10:B14 AF6:IK14 K10:K16 B23:B117" name="Range1"/>
    <protectedRange password="CC78" sqref="F8:G8" name="Range1_4"/>
    <protectedRange password="CC78" sqref="V19:IK20 S19:T20 N19:Q20 E19:I20" name="Range1_1_1"/>
    <protectedRange password="CC78" sqref="Q24 C24 N24 V24:IK24 L24 T24 E24:I24" name="Range1_3_1"/>
    <protectedRange password="CC78" sqref="U1 V4:V5 W1:IK5 Q5:T5 N2:S4 T4:U4 B2:M5 B1:C1 X6:AE14 U5:U64" name="Range1_2"/>
    <protectedRange password="CC78" sqref="V10:V14" name="Range1_1"/>
    <protectedRange password="CC78" sqref="S24" name="Range1_3_1_1"/>
    <protectedRange password="CC78" sqref="A1:A4" name="Range1_2_1_1"/>
    <protectedRange password="CC78" sqref="V1:V3" name="Range1_2_1"/>
    <protectedRange password="CC78" sqref="H8:I8" name="Range1_4_1"/>
    <protectedRange password="CC78" sqref="U2:U3" name="Range1_2_2_1"/>
    <protectedRange password="CC78" sqref="V76:IK77 L76 C64:D66 B80:C80 V65:W67 A76:A81 B76:B79 B81 N64:P65 Q64:T66 L77:T77 E64:I65 D77:J77 J76 J65:K66 L80 N76:S76 W64 W68:W75 AF64:IK75 Q68:S75 A68:B75 K68:K77" name="Range1_3"/>
    <protectedRange password="CC78" sqref="F66:G66" name="Range1_4_2"/>
    <protectedRange password="CC78" sqref="V80:IK81 N80:Q81 S80:T81 E80:I81" name="Range1_1_1_1"/>
    <protectedRange password="CC78" sqref="R60:S62 W59:IK63 N63:T63 N59:Q62 T62 B59:M63 X64:AE75 U65:U81" name="Range1_2_2"/>
    <protectedRange password="CC78" sqref="V68:V75" name="Range1_1_2"/>
    <protectedRange password="CC78" sqref="A59:A62 A118:A121" name="Range1_2_1_1_1"/>
    <protectedRange password="CC78" sqref="H66:I66" name="Range1_4_1_1"/>
    <protectedRange password="CC78" sqref="V164:IK165 L164 C123:D125 B168:C168 V124:W126 B164:B167 B169 J164:J165 Q123:T125 N123:P124 E123:I124 D165:I165 J124:K125 L168 L165:T165 N164:P164 W123 A127:B146 B147:B152 K127:K165 Q127:S164 AF123:IK163 W127:W163 A147:A169" name="Range1_5"/>
    <protectedRange password="CC78" sqref="F125:G125" name="Range1_4_3"/>
    <protectedRange password="CC78" sqref="V168:IK169 N168:Q169 S168:T169 E168:I169" name="Range1_1_1_2"/>
    <protectedRange password="CC78" sqref="R119:S121 Q118:Q121 W118:IK122 Q122:T122 T121 B118:P122 U124:U169 X123:AE163" name="Range1_2_3"/>
    <protectedRange password="CC78" sqref="V127:V163" name="Range1_1_3"/>
    <protectedRange password="CC78" sqref="H125:I125" name="Range1_4_1_2"/>
    <protectedRange password="CC78" sqref="L125 L123" name="Range1_3_2"/>
    <protectedRange password="CC78" sqref="B153:B163" name="Range1_5_1"/>
    <protectedRange password="CC78" sqref="D1:Q1" name="Range1_2_4"/>
    <protectedRange password="CC78" sqref="N5:P5" name="Range1_2_5"/>
  </protectedRanges>
  <autoFilter ref="A8:AE10"/>
  <mergeCells count="69">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 ref="A64:A66"/>
    <mergeCell ref="B64:B66"/>
    <mergeCell ref="C64:C66"/>
    <mergeCell ref="D64:D66"/>
    <mergeCell ref="E64:E66"/>
    <mergeCell ref="O7:O8"/>
    <mergeCell ref="P7:P8"/>
    <mergeCell ref="A16:D16"/>
    <mergeCell ref="D59:Q59"/>
    <mergeCell ref="R59:T59"/>
    <mergeCell ref="F7:G7"/>
    <mergeCell ref="H7:I7"/>
    <mergeCell ref="J7:J8"/>
    <mergeCell ref="K7:K8"/>
    <mergeCell ref="S64:S66"/>
    <mergeCell ref="T64:T66"/>
    <mergeCell ref="F65:G65"/>
    <mergeCell ref="H65:I65"/>
    <mergeCell ref="J65:J66"/>
    <mergeCell ref="K65:K66"/>
    <mergeCell ref="N65:N66"/>
    <mergeCell ref="O65:O66"/>
    <mergeCell ref="P65:P66"/>
    <mergeCell ref="F64:K64"/>
    <mergeCell ref="L64:L66"/>
    <mergeCell ref="M64:M66"/>
    <mergeCell ref="N64:P64"/>
    <mergeCell ref="Q64:Q66"/>
    <mergeCell ref="R64:R66"/>
    <mergeCell ref="R123:R125"/>
    <mergeCell ref="S123:S125"/>
    <mergeCell ref="T123:T125"/>
    <mergeCell ref="P124:P125"/>
    <mergeCell ref="A77:D77"/>
    <mergeCell ref="D118:Q118"/>
    <mergeCell ref="R118:T118"/>
    <mergeCell ref="A123:A125"/>
    <mergeCell ref="B123:B125"/>
    <mergeCell ref="C123:C125"/>
    <mergeCell ref="D123:D125"/>
    <mergeCell ref="E123:E125"/>
    <mergeCell ref="F123:K123"/>
    <mergeCell ref="L123:L125"/>
    <mergeCell ref="N124:N125"/>
    <mergeCell ref="O124:O125"/>
    <mergeCell ref="M123:M125"/>
    <mergeCell ref="N123:P123"/>
    <mergeCell ref="Q123:Q125"/>
    <mergeCell ref="A165:D165"/>
    <mergeCell ref="F124:G124"/>
    <mergeCell ref="H124:I124"/>
    <mergeCell ref="J124:J125"/>
    <mergeCell ref="K124:K125"/>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22.xml><?xml version="1.0" encoding="utf-8"?>
<worksheet xmlns="http://schemas.openxmlformats.org/spreadsheetml/2006/main" xmlns:r="http://schemas.openxmlformats.org/officeDocument/2006/relationships">
  <sheetPr>
    <tabColor rgb="FFC00000"/>
  </sheetPr>
  <dimension ref="A1:CM185"/>
  <sheetViews>
    <sheetView zoomScaleNormal="115" workbookViewId="0">
      <pane xSplit="3" ySplit="6" topLeftCell="D150" activePane="bottomRight" state="frozen"/>
      <selection activeCell="AI100" sqref="AI100"/>
      <selection pane="topRight" activeCell="AI100" sqref="AI100"/>
      <selection pane="bottomLeft" activeCell="AI100" sqref="AI100"/>
      <selection pane="bottomRight" activeCell="E5" sqref="E5:E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11" customWidth="1"/>
    <col min="5" max="5" width="7.140625" style="2" customWidth="1"/>
    <col min="6" max="33" width="3.42578125" style="143" customWidth="1"/>
    <col min="34" max="35" width="3.42578125" style="144" customWidth="1"/>
    <col min="36" max="36" width="3.42578125" style="144" hidden="1"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11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f>MONTH($E$4)</f>
        <v>11</v>
      </c>
      <c r="D4" s="74"/>
      <c r="E4" s="75">
        <v>42309</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42309</v>
      </c>
      <c r="G5" s="137">
        <f t="shared" ref="G5:AI5" si="0">F5+1</f>
        <v>42310</v>
      </c>
      <c r="H5" s="137">
        <f t="shared" si="0"/>
        <v>42311</v>
      </c>
      <c r="I5" s="137">
        <f t="shared" si="0"/>
        <v>42312</v>
      </c>
      <c r="J5" s="137">
        <f t="shared" si="0"/>
        <v>42313</v>
      </c>
      <c r="K5" s="137">
        <f t="shared" si="0"/>
        <v>42314</v>
      </c>
      <c r="L5" s="137">
        <f t="shared" si="0"/>
        <v>42315</v>
      </c>
      <c r="M5" s="137">
        <f t="shared" si="0"/>
        <v>42316</v>
      </c>
      <c r="N5" s="137">
        <f t="shared" si="0"/>
        <v>42317</v>
      </c>
      <c r="O5" s="137">
        <f t="shared" si="0"/>
        <v>42318</v>
      </c>
      <c r="P5" s="137">
        <f t="shared" si="0"/>
        <v>42319</v>
      </c>
      <c r="Q5" s="137">
        <f t="shared" si="0"/>
        <v>42320</v>
      </c>
      <c r="R5" s="137">
        <f t="shared" si="0"/>
        <v>42321</v>
      </c>
      <c r="S5" s="137">
        <f t="shared" si="0"/>
        <v>42322</v>
      </c>
      <c r="T5" s="137">
        <f t="shared" si="0"/>
        <v>42323</v>
      </c>
      <c r="U5" s="137">
        <f t="shared" si="0"/>
        <v>42324</v>
      </c>
      <c r="V5" s="137">
        <f t="shared" si="0"/>
        <v>42325</v>
      </c>
      <c r="W5" s="137">
        <f t="shared" si="0"/>
        <v>42326</v>
      </c>
      <c r="X5" s="137">
        <f t="shared" si="0"/>
        <v>42327</v>
      </c>
      <c r="Y5" s="137">
        <f t="shared" si="0"/>
        <v>42328</v>
      </c>
      <c r="Z5" s="137">
        <f t="shared" si="0"/>
        <v>42329</v>
      </c>
      <c r="AA5" s="137">
        <f t="shared" si="0"/>
        <v>42330</v>
      </c>
      <c r="AB5" s="137">
        <f t="shared" si="0"/>
        <v>42331</v>
      </c>
      <c r="AC5" s="137">
        <f t="shared" si="0"/>
        <v>42332</v>
      </c>
      <c r="AD5" s="137">
        <f t="shared" si="0"/>
        <v>42333</v>
      </c>
      <c r="AE5" s="137">
        <f t="shared" si="0"/>
        <v>42334</v>
      </c>
      <c r="AF5" s="137">
        <f t="shared" si="0"/>
        <v>42335</v>
      </c>
      <c r="AG5" s="137">
        <f t="shared" si="0"/>
        <v>42336</v>
      </c>
      <c r="AH5" s="137">
        <f>AG5+1</f>
        <v>42337</v>
      </c>
      <c r="AI5" s="137">
        <f t="shared" si="0"/>
        <v>42338</v>
      </c>
      <c r="AJ5" s="137"/>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C.Nhật</v>
      </c>
      <c r="G6" s="138" t="str">
        <f t="shared" ref="G6:AI6" si="1">CHOOSE(WEEKDAY(G5),"C.Nhật","T.Hai","T.Ba","T.Tư","T.Năm","T.Sáu","T.Bảy")</f>
        <v>T.Hai</v>
      </c>
      <c r="H6" s="138" t="str">
        <f t="shared" si="1"/>
        <v>T.Ba</v>
      </c>
      <c r="I6" s="138" t="str">
        <f t="shared" si="1"/>
        <v>T.Tư</v>
      </c>
      <c r="J6" s="138" t="str">
        <f t="shared" si="1"/>
        <v>T.Năm</v>
      </c>
      <c r="K6" s="138" t="str">
        <f t="shared" si="1"/>
        <v>T.Sáu</v>
      </c>
      <c r="L6" s="138" t="str">
        <f t="shared" si="1"/>
        <v>T.Bảy</v>
      </c>
      <c r="M6" s="138" t="str">
        <f t="shared" si="1"/>
        <v>C.Nhật</v>
      </c>
      <c r="N6" s="138" t="str">
        <f t="shared" si="1"/>
        <v>T.Hai</v>
      </c>
      <c r="O6" s="138" t="str">
        <f t="shared" si="1"/>
        <v>T.Ba</v>
      </c>
      <c r="P6" s="138" t="str">
        <f t="shared" si="1"/>
        <v>T.Tư</v>
      </c>
      <c r="Q6" s="138" t="str">
        <f t="shared" si="1"/>
        <v>T.Năm</v>
      </c>
      <c r="R6" s="138" t="str">
        <f t="shared" si="1"/>
        <v>T.Sáu</v>
      </c>
      <c r="S6" s="138" t="str">
        <f t="shared" si="1"/>
        <v>T.Bảy</v>
      </c>
      <c r="T6" s="138" t="str">
        <f t="shared" si="1"/>
        <v>C.Nhật</v>
      </c>
      <c r="U6" s="138" t="str">
        <f t="shared" si="1"/>
        <v>T.Hai</v>
      </c>
      <c r="V6" s="138" t="str">
        <f t="shared" si="1"/>
        <v>T.Ba</v>
      </c>
      <c r="W6" s="138" t="str">
        <f t="shared" si="1"/>
        <v>T.Tư</v>
      </c>
      <c r="X6" s="138" t="str">
        <f t="shared" si="1"/>
        <v>T.Năm</v>
      </c>
      <c r="Y6" s="138" t="str">
        <f t="shared" si="1"/>
        <v>T.Sáu</v>
      </c>
      <c r="Z6" s="138" t="str">
        <f t="shared" si="1"/>
        <v>T.Bảy</v>
      </c>
      <c r="AA6" s="138" t="str">
        <f t="shared" si="1"/>
        <v>C.Nhật</v>
      </c>
      <c r="AB6" s="138" t="str">
        <f t="shared" si="1"/>
        <v>T.Hai</v>
      </c>
      <c r="AC6" s="138" t="str">
        <f t="shared" si="1"/>
        <v>T.Ba</v>
      </c>
      <c r="AD6" s="138" t="str">
        <f t="shared" si="1"/>
        <v>T.Tư</v>
      </c>
      <c r="AE6" s="138" t="str">
        <f t="shared" si="1"/>
        <v>T.Năm</v>
      </c>
      <c r="AF6" s="138" t="str">
        <f t="shared" si="1"/>
        <v>T.Sáu</v>
      </c>
      <c r="AG6" s="138" t="str">
        <f t="shared" si="1"/>
        <v>T.Bảy</v>
      </c>
      <c r="AH6" s="138" t="str">
        <f t="shared" si="1"/>
        <v>C.Nhật</v>
      </c>
      <c r="AI6" s="138" t="str">
        <f t="shared" si="1"/>
        <v>T.Hai</v>
      </c>
      <c r="AJ6" s="138"/>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c r="AK7" s="151">
        <v>37</v>
      </c>
      <c r="AL7" s="151">
        <v>38</v>
      </c>
      <c r="AM7" s="151">
        <v>39</v>
      </c>
      <c r="AN7" s="151">
        <v>40</v>
      </c>
      <c r="AO7" s="151">
        <v>41</v>
      </c>
      <c r="AP7" s="151">
        <v>42</v>
      </c>
      <c r="AQ7" s="151">
        <v>43</v>
      </c>
      <c r="AR7" s="151">
        <v>44</v>
      </c>
      <c r="AS7" s="151">
        <v>45</v>
      </c>
      <c r="AT7" s="314"/>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80">
        <v>8</v>
      </c>
      <c r="G8" s="80"/>
      <c r="H8" s="80">
        <v>8</v>
      </c>
      <c r="I8" s="80">
        <v>8</v>
      </c>
      <c r="J8" s="80">
        <v>8</v>
      </c>
      <c r="K8" s="80">
        <v>8</v>
      </c>
      <c r="L8" s="80">
        <v>8</v>
      </c>
      <c r="M8" s="80">
        <v>8</v>
      </c>
      <c r="N8" s="80"/>
      <c r="O8" s="80">
        <v>8</v>
      </c>
      <c r="P8" s="80">
        <v>8</v>
      </c>
      <c r="Q8" s="80">
        <v>8</v>
      </c>
      <c r="R8" s="80">
        <v>8</v>
      </c>
      <c r="S8" s="80">
        <v>8</v>
      </c>
      <c r="T8" s="80">
        <v>8</v>
      </c>
      <c r="U8" s="80"/>
      <c r="V8" s="80">
        <v>8</v>
      </c>
      <c r="W8" s="80">
        <v>8</v>
      </c>
      <c r="X8" s="80">
        <v>8</v>
      </c>
      <c r="Y8" s="80">
        <v>8</v>
      </c>
      <c r="Z8" s="80">
        <v>8</v>
      </c>
      <c r="AA8" s="80">
        <v>8</v>
      </c>
      <c r="AB8" s="80"/>
      <c r="AC8" s="80">
        <v>8</v>
      </c>
      <c r="AD8" s="80">
        <v>8</v>
      </c>
      <c r="AE8" s="80">
        <v>8</v>
      </c>
      <c r="AF8" s="80">
        <v>8</v>
      </c>
      <c r="AG8" s="80">
        <v>8</v>
      </c>
      <c r="AH8" s="80">
        <v>8</v>
      </c>
      <c r="AI8" s="80"/>
      <c r="AJ8" s="80"/>
      <c r="AK8" s="378">
        <f t="shared" ref="AK8" si="2">((SUM(F8:AJ8))/8)-(SUMIF($F$6:$AJ$6,"C.Nhật",F8:AJ8)/8)</f>
        <v>20</v>
      </c>
      <c r="AL8" s="378">
        <f t="shared" ref="AL8" si="3">SUM(F9:AJ9)/8*1.5</f>
        <v>0</v>
      </c>
      <c r="AM8" s="380">
        <f t="shared" ref="AM8" si="4">SUMIF($F$6:$AJ$6,"C.Nhật",$F8:$AJ9)/8*2</f>
        <v>10</v>
      </c>
      <c r="AN8" s="382">
        <f t="shared" ref="AN8" si="5">SUM(AK8:AM9)</f>
        <v>30</v>
      </c>
      <c r="AO8" s="384">
        <v>0</v>
      </c>
      <c r="AP8" s="382"/>
      <c r="AQ8" s="382"/>
      <c r="AR8" s="382"/>
      <c r="AS8" s="396"/>
      <c r="AT8" s="314"/>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379"/>
      <c r="AL9" s="379"/>
      <c r="AM9" s="381"/>
      <c r="AN9" s="383"/>
      <c r="AO9" s="385"/>
      <c r="AP9" s="383"/>
      <c r="AQ9" s="383"/>
      <c r="AR9" s="383"/>
      <c r="AS9" s="397"/>
      <c r="AT9" s="314"/>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v>2</v>
      </c>
      <c r="B10" s="386" t="s">
        <v>68</v>
      </c>
      <c r="C10" s="374" t="str">
        <f>VLOOKUP(B10,DS,2,0)</f>
        <v>Nguyễn Thị Xuân Thảo</v>
      </c>
      <c r="D10" s="376" t="str">
        <f>VLOOKUP(B10,DS,3,0)</f>
        <v>KCS</v>
      </c>
      <c r="E10" s="79" t="s">
        <v>33</v>
      </c>
      <c r="F10" s="80">
        <v>8</v>
      </c>
      <c r="G10" s="80"/>
      <c r="H10" s="80">
        <v>8</v>
      </c>
      <c r="I10" s="80">
        <v>8</v>
      </c>
      <c r="J10" s="80">
        <v>8</v>
      </c>
      <c r="K10" s="80">
        <v>8</v>
      </c>
      <c r="L10" s="80">
        <v>8</v>
      </c>
      <c r="M10" s="80">
        <v>8</v>
      </c>
      <c r="N10" s="80"/>
      <c r="O10" s="80">
        <v>8</v>
      </c>
      <c r="P10" s="80">
        <v>8</v>
      </c>
      <c r="Q10" s="80">
        <v>8</v>
      </c>
      <c r="R10" s="80">
        <v>8</v>
      </c>
      <c r="S10" s="80">
        <v>8</v>
      </c>
      <c r="T10" s="80">
        <v>8</v>
      </c>
      <c r="U10" s="80"/>
      <c r="V10" s="80">
        <v>8</v>
      </c>
      <c r="W10" s="80">
        <v>8</v>
      </c>
      <c r="X10" s="80">
        <v>8</v>
      </c>
      <c r="Y10" s="80">
        <v>8</v>
      </c>
      <c r="Z10" s="80">
        <v>8</v>
      </c>
      <c r="AA10" s="80">
        <v>8</v>
      </c>
      <c r="AB10" s="80"/>
      <c r="AC10" s="80">
        <v>8</v>
      </c>
      <c r="AD10" s="80">
        <v>8</v>
      </c>
      <c r="AE10" s="80">
        <v>8</v>
      </c>
      <c r="AF10" s="80">
        <v>8</v>
      </c>
      <c r="AG10" s="80">
        <v>8</v>
      </c>
      <c r="AH10" s="80">
        <v>8</v>
      </c>
      <c r="AI10" s="80"/>
      <c r="AJ10" s="80"/>
      <c r="AK10" s="378">
        <f t="shared" ref="AK10" si="6">((SUM(F10:AJ10))/8)-(SUMIF($F$6:$AJ$6,"C.Nhật",F10:AJ10)/8)</f>
        <v>20</v>
      </c>
      <c r="AL10" s="378">
        <f t="shared" ref="AL10" si="7">SUM(F11:AJ11)/8*1.5</f>
        <v>0</v>
      </c>
      <c r="AM10" s="380">
        <f t="shared" ref="AM10" si="8">SUMIF($F$6:$AJ$6,"C.Nhật",$F10:$AJ11)/8*2</f>
        <v>10</v>
      </c>
      <c r="AN10" s="382">
        <f t="shared" ref="AN10" si="9">SUM(AK10:AM11)</f>
        <v>30</v>
      </c>
      <c r="AO10" s="384">
        <v>0</v>
      </c>
      <c r="AP10" s="382"/>
      <c r="AQ10" s="382"/>
      <c r="AR10" s="382"/>
      <c r="AS10" s="396"/>
      <c r="AT10" s="314"/>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379"/>
      <c r="AL11" s="379"/>
      <c r="AM11" s="381"/>
      <c r="AN11" s="383"/>
      <c r="AO11" s="385"/>
      <c r="AP11" s="383"/>
      <c r="AQ11" s="383"/>
      <c r="AR11" s="383"/>
      <c r="AS11" s="397"/>
      <c r="AT11" s="314"/>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v>3</v>
      </c>
      <c r="B12" s="386" t="s">
        <v>69</v>
      </c>
      <c r="C12" s="374" t="str">
        <f>VLOOKUP(B12,DS,2,0)</f>
        <v>Võ Thị Út</v>
      </c>
      <c r="D12" s="376" t="str">
        <f>VLOOKUP(B12,DS,3,0)</f>
        <v>KCS</v>
      </c>
      <c r="E12" s="79" t="s">
        <v>33</v>
      </c>
      <c r="F12" s="80">
        <v>8</v>
      </c>
      <c r="G12" s="80"/>
      <c r="H12" s="80">
        <v>8</v>
      </c>
      <c r="I12" s="80">
        <v>8</v>
      </c>
      <c r="J12" s="80">
        <v>8</v>
      </c>
      <c r="K12" s="80">
        <v>8</v>
      </c>
      <c r="L12" s="80">
        <v>8</v>
      </c>
      <c r="M12" s="80">
        <v>8</v>
      </c>
      <c r="N12" s="80"/>
      <c r="O12" s="80">
        <v>8</v>
      </c>
      <c r="P12" s="80">
        <v>8</v>
      </c>
      <c r="Q12" s="80">
        <v>8</v>
      </c>
      <c r="R12" s="80">
        <v>8</v>
      </c>
      <c r="S12" s="80">
        <v>8</v>
      </c>
      <c r="T12" s="80">
        <v>8</v>
      </c>
      <c r="U12" s="80"/>
      <c r="V12" s="80">
        <v>8</v>
      </c>
      <c r="W12" s="80">
        <v>8</v>
      </c>
      <c r="X12" s="80">
        <v>8</v>
      </c>
      <c r="Y12" s="80">
        <v>8</v>
      </c>
      <c r="Z12" s="80">
        <v>8</v>
      </c>
      <c r="AA12" s="80">
        <v>8</v>
      </c>
      <c r="AB12" s="80"/>
      <c r="AC12" s="80">
        <v>8</v>
      </c>
      <c r="AD12" s="80">
        <v>8</v>
      </c>
      <c r="AE12" s="80">
        <v>8</v>
      </c>
      <c r="AF12" s="80">
        <v>8</v>
      </c>
      <c r="AG12" s="80">
        <v>8</v>
      </c>
      <c r="AH12" s="80">
        <v>8</v>
      </c>
      <c r="AI12" s="80"/>
      <c r="AJ12" s="80"/>
      <c r="AK12" s="378">
        <f t="shared" ref="AK12" si="10">((SUM(F12:AJ12))/8)-(SUMIF($F$6:$AJ$6,"C.Nhật",F12:AJ12)/8)</f>
        <v>20</v>
      </c>
      <c r="AL12" s="378">
        <f t="shared" ref="AL12" si="11">SUM(F13:AJ13)/8*1.5</f>
        <v>0</v>
      </c>
      <c r="AM12" s="380">
        <f t="shared" ref="AM12" si="12">SUMIF($F$6:$AJ$6,"C.Nhật",$F12:$AJ13)/8*2</f>
        <v>10</v>
      </c>
      <c r="AN12" s="382">
        <f t="shared" ref="AN12" si="13">SUM(AK12:AM13)</f>
        <v>30</v>
      </c>
      <c r="AO12" s="384">
        <v>0</v>
      </c>
      <c r="AP12" s="382"/>
      <c r="AQ12" s="382"/>
      <c r="AR12" s="382"/>
      <c r="AS12" s="396"/>
      <c r="AT12" s="314"/>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379"/>
      <c r="AL13" s="379"/>
      <c r="AM13" s="381"/>
      <c r="AN13" s="383"/>
      <c r="AO13" s="385"/>
      <c r="AP13" s="383"/>
      <c r="AQ13" s="383"/>
      <c r="AR13" s="383"/>
      <c r="AS13" s="397"/>
      <c r="AT13" s="314"/>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v>4</v>
      </c>
      <c r="B14" s="386" t="s">
        <v>70</v>
      </c>
      <c r="C14" s="374" t="str">
        <f>VLOOKUP(B14,DS,2,0)</f>
        <v>Nguyễn Thị Thiết</v>
      </c>
      <c r="D14" s="376" t="str">
        <f>VLOOKUP(B14,DS,3,0)</f>
        <v>KCS</v>
      </c>
      <c r="E14" s="79" t="s">
        <v>33</v>
      </c>
      <c r="F14" s="80">
        <v>8</v>
      </c>
      <c r="G14" s="80"/>
      <c r="H14" s="80">
        <v>8</v>
      </c>
      <c r="I14" s="80">
        <v>8</v>
      </c>
      <c r="J14" s="80">
        <v>8</v>
      </c>
      <c r="K14" s="80">
        <v>8</v>
      </c>
      <c r="L14" s="80">
        <v>8</v>
      </c>
      <c r="M14" s="80">
        <v>8</v>
      </c>
      <c r="N14" s="80"/>
      <c r="O14" s="80">
        <v>8</v>
      </c>
      <c r="P14" s="80">
        <v>8</v>
      </c>
      <c r="Q14" s="80">
        <v>8</v>
      </c>
      <c r="R14" s="80">
        <v>8</v>
      </c>
      <c r="S14" s="80">
        <v>8</v>
      </c>
      <c r="T14" s="80">
        <v>8</v>
      </c>
      <c r="U14" s="80"/>
      <c r="V14" s="80">
        <v>8</v>
      </c>
      <c r="W14" s="80">
        <v>8</v>
      </c>
      <c r="X14" s="80">
        <v>8</v>
      </c>
      <c r="Y14" s="80">
        <v>8</v>
      </c>
      <c r="Z14" s="80">
        <v>8</v>
      </c>
      <c r="AA14" s="80">
        <v>8</v>
      </c>
      <c r="AB14" s="80"/>
      <c r="AC14" s="80">
        <v>8</v>
      </c>
      <c r="AD14" s="80">
        <v>8</v>
      </c>
      <c r="AE14" s="80">
        <v>8</v>
      </c>
      <c r="AF14" s="80">
        <v>8</v>
      </c>
      <c r="AG14" s="80">
        <v>8</v>
      </c>
      <c r="AH14" s="80">
        <v>8</v>
      </c>
      <c r="AI14" s="80"/>
      <c r="AJ14" s="80"/>
      <c r="AK14" s="378">
        <f t="shared" ref="AK14" si="14">((SUM(F14:AJ14))/8)-(SUMIF($F$6:$AJ$6,"C.Nhật",F14:AJ14)/8)</f>
        <v>20</v>
      </c>
      <c r="AL14" s="378">
        <f t="shared" ref="AL14" si="15">SUM(F15:AJ15)/8*1.5</f>
        <v>0</v>
      </c>
      <c r="AM14" s="380">
        <f t="shared" ref="AM14" si="16">SUMIF($F$6:$AJ$6,"C.Nhật",$F14:$AJ15)/8*2</f>
        <v>10</v>
      </c>
      <c r="AN14" s="382">
        <f t="shared" ref="AN14" si="17">SUM(AK14:AM15)</f>
        <v>30</v>
      </c>
      <c r="AO14" s="384">
        <v>0</v>
      </c>
      <c r="AP14" s="382"/>
      <c r="AQ14" s="382"/>
      <c r="AR14" s="382"/>
      <c r="AS14" s="396"/>
      <c r="AT14" s="314"/>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379"/>
      <c r="AL15" s="379"/>
      <c r="AM15" s="381"/>
      <c r="AN15" s="383"/>
      <c r="AO15" s="385"/>
      <c r="AP15" s="383"/>
      <c r="AQ15" s="383"/>
      <c r="AR15" s="383"/>
      <c r="AS15" s="397"/>
      <c r="AT15" s="314"/>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78" customFormat="1" ht="18" customHeight="1">
      <c r="A16" s="386">
        <v>5</v>
      </c>
      <c r="B16" s="386" t="s">
        <v>71</v>
      </c>
      <c r="C16" s="374" t="str">
        <f>VLOOKUP(B16,DS,2,0)</f>
        <v>Nguyễn Trường Giang</v>
      </c>
      <c r="D16" s="376" t="str">
        <f>VLOOKUP(B16,DS,3,0)</f>
        <v>Cơ Điện</v>
      </c>
      <c r="E16" s="79" t="s">
        <v>33</v>
      </c>
      <c r="F16" s="80">
        <v>8</v>
      </c>
      <c r="G16" s="80"/>
      <c r="H16" s="80">
        <v>8</v>
      </c>
      <c r="I16" s="80">
        <v>8</v>
      </c>
      <c r="J16" s="80">
        <v>8</v>
      </c>
      <c r="K16" s="80">
        <v>8</v>
      </c>
      <c r="L16" s="80">
        <v>8</v>
      </c>
      <c r="M16" s="80">
        <v>8</v>
      </c>
      <c r="N16" s="80"/>
      <c r="O16" s="80">
        <v>8</v>
      </c>
      <c r="P16" s="80">
        <v>8</v>
      </c>
      <c r="Q16" s="80">
        <v>8</v>
      </c>
      <c r="R16" s="80">
        <v>8</v>
      </c>
      <c r="S16" s="80">
        <v>8</v>
      </c>
      <c r="T16" s="80">
        <v>8</v>
      </c>
      <c r="U16" s="80"/>
      <c r="V16" s="80">
        <v>8</v>
      </c>
      <c r="W16" s="80">
        <v>8</v>
      </c>
      <c r="X16" s="80">
        <v>8</v>
      </c>
      <c r="Y16" s="80">
        <v>8</v>
      </c>
      <c r="Z16" s="80">
        <v>8</v>
      </c>
      <c r="AA16" s="80">
        <v>8</v>
      </c>
      <c r="AB16" s="80"/>
      <c r="AC16" s="80">
        <v>8</v>
      </c>
      <c r="AD16" s="80">
        <v>8</v>
      </c>
      <c r="AE16" s="80">
        <v>8</v>
      </c>
      <c r="AF16" s="80">
        <v>8</v>
      </c>
      <c r="AG16" s="80">
        <v>8</v>
      </c>
      <c r="AH16" s="80">
        <v>8</v>
      </c>
      <c r="AI16" s="80"/>
      <c r="AJ16" s="80"/>
      <c r="AK16" s="378">
        <f t="shared" ref="AK16" si="18">((SUM(F16:AJ16))/8)-(SUMIF($F$6:$AJ$6,"C.Nhật",F16:AJ16)/8)</f>
        <v>20</v>
      </c>
      <c r="AL16" s="378">
        <f t="shared" ref="AL16" si="19">SUM(F17:AJ17)/8*1.5</f>
        <v>0</v>
      </c>
      <c r="AM16" s="380">
        <f t="shared" ref="AM16" si="20">SUMIF($F$6:$AJ$6,"C.Nhật",$F16:$AJ17)/8*2</f>
        <v>10</v>
      </c>
      <c r="AN16" s="382">
        <f t="shared" ref="AN16" si="21">SUM(AK16:AM17)</f>
        <v>30</v>
      </c>
      <c r="AO16" s="384">
        <v>0</v>
      </c>
      <c r="AP16" s="382"/>
      <c r="AQ16" s="382"/>
      <c r="AR16" s="382"/>
      <c r="AS16" s="396"/>
      <c r="AT16" s="314"/>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s="78" customFormat="1" ht="18" customHeight="1">
      <c r="A17" s="387"/>
      <c r="B17" s="387"/>
      <c r="C17" s="375"/>
      <c r="D17" s="377"/>
      <c r="E17" s="81" t="s">
        <v>32</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379"/>
      <c r="AL17" s="379"/>
      <c r="AM17" s="381"/>
      <c r="AN17" s="383"/>
      <c r="AO17" s="385"/>
      <c r="AP17" s="383"/>
      <c r="AQ17" s="383"/>
      <c r="AR17" s="383"/>
      <c r="AS17" s="397"/>
      <c r="AT17" s="314"/>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row>
    <row r="18" spans="1:91"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88"/>
      <c r="AI18" s="88"/>
      <c r="AJ18" s="88"/>
      <c r="AK18" s="4"/>
      <c r="AL18" s="4"/>
      <c r="AM18" s="117"/>
      <c r="AN18" s="87"/>
      <c r="AO18" s="87"/>
      <c r="AP18" s="87"/>
      <c r="AQ18" s="87"/>
      <c r="AR18" s="87"/>
      <c r="AS18" s="4"/>
      <c r="AT18" s="123"/>
    </row>
    <row r="19" spans="1:91"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88"/>
      <c r="AI19" s="88"/>
      <c r="AJ19" s="88"/>
      <c r="AK19" s="4"/>
      <c r="AL19" s="4"/>
      <c r="AM19" s="117"/>
      <c r="AN19" s="87"/>
      <c r="AO19" s="87"/>
      <c r="AP19" s="87"/>
      <c r="AQ19" s="87"/>
      <c r="AR19" s="87"/>
      <c r="AS19" s="4"/>
      <c r="AT19" s="123"/>
    </row>
    <row r="20" spans="1:91"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123"/>
    </row>
    <row r="21" spans="1:91"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91"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88"/>
      <c r="AI22" s="88"/>
      <c r="AJ22" s="88"/>
      <c r="AK22" s="4"/>
      <c r="AL22" s="4"/>
      <c r="AM22" s="117"/>
      <c r="AN22" s="89"/>
      <c r="AO22" s="89"/>
      <c r="AP22" s="89"/>
      <c r="AQ22" s="89"/>
      <c r="AR22" s="89"/>
      <c r="AS22" s="4"/>
      <c r="AT22" s="4"/>
    </row>
    <row r="23" spans="1:91"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88"/>
      <c r="AI23" s="88"/>
      <c r="AJ23" s="88"/>
      <c r="AK23" s="4"/>
      <c r="AL23" s="4"/>
      <c r="AM23" s="117"/>
      <c r="AN23" s="89"/>
      <c r="AO23" s="89"/>
      <c r="AP23" s="89"/>
      <c r="AQ23" s="89"/>
      <c r="AR23" s="89"/>
      <c r="AS23" s="4"/>
      <c r="AT23" s="4"/>
    </row>
    <row r="24" spans="1:91"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142"/>
      <c r="AI24" s="142"/>
      <c r="AJ24" s="142"/>
      <c r="AK24" s="90"/>
      <c r="AM24" s="118"/>
      <c r="AN24" s="13"/>
      <c r="AO24" s="13"/>
      <c r="AP24" s="13"/>
      <c r="AQ24" s="13"/>
      <c r="AR24" s="13"/>
      <c r="AS24" s="19"/>
      <c r="AT24" s="4"/>
    </row>
    <row r="25" spans="1:91" s="86" customFormat="1" ht="12.75">
      <c r="A25" s="2"/>
      <c r="B25" s="2" t="s">
        <v>0</v>
      </c>
      <c r="C25" s="2"/>
      <c r="D25" s="311"/>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4"/>
      <c r="AI25" s="144"/>
      <c r="AJ25" s="144"/>
      <c r="AK25" s="2"/>
      <c r="AL25" s="2"/>
      <c r="AM25" s="119"/>
      <c r="AN25" s="2"/>
      <c r="AO25" s="2"/>
      <c r="AP25" s="2"/>
      <c r="AQ25" s="2"/>
      <c r="AR25" s="2"/>
      <c r="AS25" s="2"/>
      <c r="AT25" s="4"/>
    </row>
    <row r="26" spans="1:91" s="86" customFormat="1" ht="12.75">
      <c r="A26" s="2"/>
      <c r="B26" s="2"/>
      <c r="C26" s="2" t="s">
        <v>48</v>
      </c>
      <c r="D26" s="311"/>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4"/>
      <c r="AI26" s="144"/>
      <c r="AJ26" s="144"/>
      <c r="AK26" s="2"/>
      <c r="AL26" s="2"/>
      <c r="AM26" s="119"/>
      <c r="AN26" s="2"/>
      <c r="AO26" s="2"/>
      <c r="AP26" s="2"/>
      <c r="AQ26" s="2"/>
      <c r="AR26" s="2"/>
      <c r="AS26" s="2"/>
      <c r="AT26" s="19"/>
    </row>
    <row r="27" spans="1:91" ht="15" customHeight="1">
      <c r="C27" s="2" t="s">
        <v>49</v>
      </c>
    </row>
    <row r="28" spans="1:91" ht="15" customHeight="1">
      <c r="C28" s="2" t="s">
        <v>50</v>
      </c>
    </row>
    <row r="29" spans="1:91" ht="15" customHeight="1">
      <c r="C29" s="2" t="s">
        <v>51</v>
      </c>
    </row>
    <row r="30" spans="1:91" ht="15" customHeight="1">
      <c r="C30" s="2" t="s">
        <v>52</v>
      </c>
    </row>
    <row r="31" spans="1:91" ht="15" customHeight="1">
      <c r="C31" s="2" t="s">
        <v>53</v>
      </c>
    </row>
    <row r="32" spans="1:91" ht="15" customHeight="1">
      <c r="C32" s="2" t="s">
        <v>54</v>
      </c>
    </row>
    <row r="33" spans="1:46" ht="15" customHeight="1">
      <c r="C33" s="2" t="s">
        <v>55</v>
      </c>
    </row>
    <row r="34" spans="1:46" ht="15" customHeight="1">
      <c r="C34" s="2" t="s">
        <v>56</v>
      </c>
    </row>
    <row r="45" spans="1:46"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11 NĂM 2015</v>
      </c>
      <c r="T45" s="167"/>
      <c r="U45" s="167"/>
      <c r="V45" s="167"/>
      <c r="W45" s="167"/>
      <c r="X45" s="167"/>
      <c r="Y45" s="167"/>
      <c r="Z45" s="167"/>
      <c r="AA45" s="167"/>
      <c r="AB45" s="167"/>
      <c r="AC45" s="167"/>
      <c r="AD45" s="167"/>
      <c r="AE45" s="167"/>
      <c r="AF45" s="167"/>
      <c r="AG45" s="167"/>
      <c r="AH45" s="167"/>
      <c r="AI45" s="167"/>
      <c r="AJ45" s="167"/>
      <c r="AK45" s="169"/>
      <c r="AL45" s="169"/>
      <c r="AM45" s="390" t="s">
        <v>125</v>
      </c>
      <c r="AN45" s="391"/>
      <c r="AO45" s="391"/>
      <c r="AP45" s="391"/>
      <c r="AQ45" s="391"/>
      <c r="AR45" s="391"/>
      <c r="AS45" s="392"/>
      <c r="AT45" s="170"/>
    </row>
    <row r="46" spans="1:46"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9"/>
      <c r="AL46" s="169"/>
      <c r="AM46" s="172"/>
      <c r="AN46" s="173"/>
      <c r="AO46" s="173"/>
      <c r="AP46" s="173"/>
      <c r="AQ46" s="173"/>
      <c r="AR46" s="173"/>
      <c r="AS46" s="174"/>
      <c r="AT46" s="174"/>
    </row>
    <row r="47" spans="1:46"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9"/>
      <c r="AL47" s="169"/>
      <c r="AM47" s="172"/>
      <c r="AN47" s="170"/>
      <c r="AO47" s="170"/>
      <c r="AP47" s="170"/>
      <c r="AQ47" s="170"/>
      <c r="AR47" s="170"/>
      <c r="AS47" s="177"/>
      <c r="AT47" s="177"/>
    </row>
    <row r="48" spans="1:46" s="171" customFormat="1" ht="14.25" customHeight="1">
      <c r="A48" s="178"/>
      <c r="B48" s="178"/>
      <c r="C48" s="179"/>
      <c r="D48" s="180"/>
      <c r="E48" s="181">
        <f>$E$4</f>
        <v>42309</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3"/>
      <c r="AI48" s="183"/>
      <c r="AJ48" s="183"/>
      <c r="AK48" s="178"/>
      <c r="AL48" s="178"/>
      <c r="AM48" s="184"/>
      <c r="AN48" s="178"/>
      <c r="AO48" s="178"/>
      <c r="AP48" s="178"/>
      <c r="AQ48" s="178"/>
      <c r="AR48" s="178"/>
      <c r="AS48" s="178"/>
      <c r="AT48" s="185"/>
    </row>
    <row r="49" spans="1:91" s="187" customFormat="1" ht="18.75" customHeight="1">
      <c r="A49" s="393" t="s">
        <v>29</v>
      </c>
      <c r="B49" s="393" t="s">
        <v>3</v>
      </c>
      <c r="C49" s="393" t="s">
        <v>1</v>
      </c>
      <c r="D49" s="414" t="s">
        <v>30</v>
      </c>
      <c r="E49" s="393" t="s">
        <v>31</v>
      </c>
      <c r="F49" s="186">
        <f>+E48</f>
        <v>42309</v>
      </c>
      <c r="G49" s="186">
        <f t="shared" ref="G49:AI49" si="22">F49+1</f>
        <v>42310</v>
      </c>
      <c r="H49" s="186">
        <f t="shared" si="22"/>
        <v>42311</v>
      </c>
      <c r="I49" s="186">
        <f t="shared" si="22"/>
        <v>42312</v>
      </c>
      <c r="J49" s="186">
        <f t="shared" si="22"/>
        <v>42313</v>
      </c>
      <c r="K49" s="186">
        <f t="shared" si="22"/>
        <v>42314</v>
      </c>
      <c r="L49" s="186">
        <f t="shared" si="22"/>
        <v>42315</v>
      </c>
      <c r="M49" s="186">
        <f t="shared" si="22"/>
        <v>42316</v>
      </c>
      <c r="N49" s="186">
        <f t="shared" si="22"/>
        <v>42317</v>
      </c>
      <c r="O49" s="186">
        <f t="shared" si="22"/>
        <v>42318</v>
      </c>
      <c r="P49" s="186">
        <f t="shared" si="22"/>
        <v>42319</v>
      </c>
      <c r="Q49" s="186">
        <f t="shared" si="22"/>
        <v>42320</v>
      </c>
      <c r="R49" s="186">
        <f t="shared" si="22"/>
        <v>42321</v>
      </c>
      <c r="S49" s="186">
        <f t="shared" si="22"/>
        <v>42322</v>
      </c>
      <c r="T49" s="186">
        <f t="shared" si="22"/>
        <v>42323</v>
      </c>
      <c r="U49" s="186">
        <f t="shared" si="22"/>
        <v>42324</v>
      </c>
      <c r="V49" s="186">
        <f t="shared" si="22"/>
        <v>42325</v>
      </c>
      <c r="W49" s="186">
        <f t="shared" si="22"/>
        <v>42326</v>
      </c>
      <c r="X49" s="186">
        <f t="shared" si="22"/>
        <v>42327</v>
      </c>
      <c r="Y49" s="186">
        <f t="shared" si="22"/>
        <v>42328</v>
      </c>
      <c r="Z49" s="186">
        <f t="shared" si="22"/>
        <v>42329</v>
      </c>
      <c r="AA49" s="186">
        <f t="shared" si="22"/>
        <v>42330</v>
      </c>
      <c r="AB49" s="186">
        <f t="shared" si="22"/>
        <v>42331</v>
      </c>
      <c r="AC49" s="186">
        <f t="shared" si="22"/>
        <v>42332</v>
      </c>
      <c r="AD49" s="186">
        <f t="shared" si="22"/>
        <v>42333</v>
      </c>
      <c r="AE49" s="186">
        <f t="shared" si="22"/>
        <v>42334</v>
      </c>
      <c r="AF49" s="186">
        <f t="shared" si="22"/>
        <v>42335</v>
      </c>
      <c r="AG49" s="186">
        <f t="shared" si="22"/>
        <v>42336</v>
      </c>
      <c r="AH49" s="186">
        <f>AG49+1</f>
        <v>42337</v>
      </c>
      <c r="AI49" s="186">
        <f t="shared" si="22"/>
        <v>42338</v>
      </c>
      <c r="AJ49" s="186"/>
      <c r="AK49" s="416" t="s">
        <v>15</v>
      </c>
      <c r="AL49" s="417"/>
      <c r="AM49" s="418"/>
      <c r="AN49" s="419" t="s">
        <v>47</v>
      </c>
      <c r="AO49" s="419" t="s">
        <v>43</v>
      </c>
      <c r="AP49" s="419" t="s">
        <v>44</v>
      </c>
      <c r="AQ49" s="419" t="s">
        <v>45</v>
      </c>
      <c r="AR49" s="419" t="s">
        <v>46</v>
      </c>
      <c r="AS49" s="414" t="s">
        <v>0</v>
      </c>
      <c r="AT49" s="42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57.75" customHeight="1">
      <c r="A50" s="394"/>
      <c r="B50" s="394"/>
      <c r="C50" s="394"/>
      <c r="D50" s="394"/>
      <c r="E50" s="415"/>
      <c r="F50" s="188" t="str">
        <f>CHOOSE(WEEKDAY(F49),"C.Nhật","T.Hai","T.Ba","T.Tư","T.Năm","T.Sáu","T.Bảy")</f>
        <v>C.Nhật</v>
      </c>
      <c r="G50" s="188" t="str">
        <f t="shared" ref="G50:AI50" si="23">CHOOSE(WEEKDAY(G49),"C.Nhật","T.Hai","T.Ba","T.Tư","T.Năm","T.Sáu","T.Bảy")</f>
        <v>T.Hai</v>
      </c>
      <c r="H50" s="188" t="str">
        <f t="shared" si="23"/>
        <v>T.Ba</v>
      </c>
      <c r="I50" s="188" t="str">
        <f t="shared" si="23"/>
        <v>T.Tư</v>
      </c>
      <c r="J50" s="188" t="str">
        <f t="shared" si="23"/>
        <v>T.Năm</v>
      </c>
      <c r="K50" s="188" t="str">
        <f t="shared" si="23"/>
        <v>T.Sáu</v>
      </c>
      <c r="L50" s="188" t="str">
        <f t="shared" si="23"/>
        <v>T.Bảy</v>
      </c>
      <c r="M50" s="188" t="str">
        <f t="shared" si="23"/>
        <v>C.Nhật</v>
      </c>
      <c r="N50" s="188" t="str">
        <f t="shared" si="23"/>
        <v>T.Hai</v>
      </c>
      <c r="O50" s="188" t="str">
        <f t="shared" si="23"/>
        <v>T.Ba</v>
      </c>
      <c r="P50" s="188" t="str">
        <f t="shared" si="23"/>
        <v>T.Tư</v>
      </c>
      <c r="Q50" s="188" t="str">
        <f t="shared" si="23"/>
        <v>T.Năm</v>
      </c>
      <c r="R50" s="188" t="str">
        <f t="shared" si="23"/>
        <v>T.Sáu</v>
      </c>
      <c r="S50" s="188" t="str">
        <f t="shared" si="23"/>
        <v>T.Bảy</v>
      </c>
      <c r="T50" s="188" t="str">
        <f t="shared" si="23"/>
        <v>C.Nhật</v>
      </c>
      <c r="U50" s="188" t="str">
        <f t="shared" si="23"/>
        <v>T.Hai</v>
      </c>
      <c r="V50" s="188" t="str">
        <f t="shared" si="23"/>
        <v>T.Ba</v>
      </c>
      <c r="W50" s="188" t="str">
        <f t="shared" si="23"/>
        <v>T.Tư</v>
      </c>
      <c r="X50" s="188" t="str">
        <f t="shared" si="23"/>
        <v>T.Năm</v>
      </c>
      <c r="Y50" s="188" t="str">
        <f t="shared" si="23"/>
        <v>T.Sáu</v>
      </c>
      <c r="Z50" s="188" t="str">
        <f t="shared" si="23"/>
        <v>T.Bảy</v>
      </c>
      <c r="AA50" s="188" t="str">
        <f t="shared" si="23"/>
        <v>C.Nhật</v>
      </c>
      <c r="AB50" s="188" t="str">
        <f t="shared" si="23"/>
        <v>T.Hai</v>
      </c>
      <c r="AC50" s="188" t="str">
        <f t="shared" si="23"/>
        <v>T.Ba</v>
      </c>
      <c r="AD50" s="188" t="str">
        <f t="shared" si="23"/>
        <v>T.Tư</v>
      </c>
      <c r="AE50" s="188" t="str">
        <f t="shared" si="23"/>
        <v>T.Năm</v>
      </c>
      <c r="AF50" s="188" t="str">
        <f t="shared" si="23"/>
        <v>T.Sáu</v>
      </c>
      <c r="AG50" s="188" t="str">
        <f t="shared" si="23"/>
        <v>T.Bảy</v>
      </c>
      <c r="AH50" s="188" t="str">
        <f t="shared" si="23"/>
        <v>C.Nhật</v>
      </c>
      <c r="AI50" s="188" t="str">
        <f t="shared" si="23"/>
        <v>T.Hai</v>
      </c>
      <c r="AJ50" s="188"/>
      <c r="AK50" s="189" t="s">
        <v>16</v>
      </c>
      <c r="AL50" s="189" t="s">
        <v>32</v>
      </c>
      <c r="AM50" s="190" t="s">
        <v>17</v>
      </c>
      <c r="AN50" s="420"/>
      <c r="AO50" s="420"/>
      <c r="AP50" s="420"/>
      <c r="AQ50" s="420"/>
      <c r="AR50" s="420"/>
      <c r="AS50" s="394"/>
      <c r="AT50" s="42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34</v>
      </c>
      <c r="AI51" s="191">
        <v>35</v>
      </c>
      <c r="AJ51" s="191"/>
      <c r="AK51" s="191">
        <v>37</v>
      </c>
      <c r="AL51" s="191">
        <v>38</v>
      </c>
      <c r="AM51" s="191">
        <v>39</v>
      </c>
      <c r="AN51" s="191">
        <v>40</v>
      </c>
      <c r="AO51" s="191">
        <v>41</v>
      </c>
      <c r="AP51" s="191">
        <v>42</v>
      </c>
      <c r="AQ51" s="191">
        <v>43</v>
      </c>
      <c r="AR51" s="191">
        <v>44</v>
      </c>
      <c r="AS51" s="191">
        <v>45</v>
      </c>
      <c r="AT51" s="315"/>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v>1</v>
      </c>
      <c r="B52" s="388" t="s">
        <v>78</v>
      </c>
      <c r="C52" s="374" t="str">
        <f>VLOOKUP(B52,DS,2,0)</f>
        <v>Nguyễn Thiện Duy</v>
      </c>
      <c r="D52" s="376" t="str">
        <f>VLOOKUP(B52,DS,3,0)</f>
        <v>Giám đốc</v>
      </c>
      <c r="E52" s="79" t="s">
        <v>33</v>
      </c>
      <c r="F52" s="80">
        <v>8</v>
      </c>
      <c r="G52" s="80"/>
      <c r="H52" s="80">
        <v>8</v>
      </c>
      <c r="I52" s="80">
        <v>8</v>
      </c>
      <c r="J52" s="80">
        <v>8</v>
      </c>
      <c r="K52" s="80">
        <v>8</v>
      </c>
      <c r="L52" s="80">
        <v>8</v>
      </c>
      <c r="M52" s="80">
        <v>8</v>
      </c>
      <c r="N52" s="80"/>
      <c r="O52" s="80">
        <v>8</v>
      </c>
      <c r="P52" s="80">
        <v>8</v>
      </c>
      <c r="Q52" s="80">
        <v>8</v>
      </c>
      <c r="R52" s="80">
        <v>8</v>
      </c>
      <c r="S52" s="80">
        <v>8</v>
      </c>
      <c r="T52" s="80">
        <v>8</v>
      </c>
      <c r="U52" s="80"/>
      <c r="V52" s="80">
        <v>8</v>
      </c>
      <c r="W52" s="80">
        <v>8</v>
      </c>
      <c r="X52" s="80">
        <v>8</v>
      </c>
      <c r="Y52" s="80">
        <v>8</v>
      </c>
      <c r="Z52" s="80">
        <v>8</v>
      </c>
      <c r="AA52" s="80">
        <v>8</v>
      </c>
      <c r="AB52" s="80"/>
      <c r="AC52" s="80">
        <v>8</v>
      </c>
      <c r="AD52" s="80">
        <v>8</v>
      </c>
      <c r="AE52" s="80">
        <v>8</v>
      </c>
      <c r="AF52" s="80">
        <v>8</v>
      </c>
      <c r="AG52" s="80">
        <v>8</v>
      </c>
      <c r="AH52" s="80">
        <v>8</v>
      </c>
      <c r="AI52" s="80"/>
      <c r="AJ52" s="80"/>
      <c r="AK52" s="378">
        <f t="shared" ref="AK52" si="24">((SUM(F52:AJ52))/8)-(SUMIF($F$6:$AJ$6,"C.Nhật",F52:AJ52)/8)</f>
        <v>20</v>
      </c>
      <c r="AL52" s="378">
        <f t="shared" ref="AL52" si="25">SUM(F53:AJ53)/8*1.5</f>
        <v>0</v>
      </c>
      <c r="AM52" s="380">
        <f t="shared" ref="AM52" si="26">SUMIF($F$6:$AJ$6,"C.Nhật",$F52:$AJ53)/8*2</f>
        <v>10</v>
      </c>
      <c r="AN52" s="382">
        <f t="shared" ref="AN52" si="27">SUM(AK52:AM53)</f>
        <v>30</v>
      </c>
      <c r="AO52" s="404">
        <v>0</v>
      </c>
      <c r="AP52" s="398"/>
      <c r="AQ52" s="398"/>
      <c r="AR52" s="398"/>
      <c r="AS52" s="396"/>
      <c r="AT52" s="315"/>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379"/>
      <c r="AL53" s="379"/>
      <c r="AM53" s="381"/>
      <c r="AN53" s="383"/>
      <c r="AO53" s="405"/>
      <c r="AP53" s="399"/>
      <c r="AQ53" s="399"/>
      <c r="AR53" s="399"/>
      <c r="AS53" s="397"/>
      <c r="AT53" s="315"/>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2</v>
      </c>
      <c r="B54" s="388" t="s">
        <v>80</v>
      </c>
      <c r="C54" s="374" t="str">
        <f>VLOOKUP(B54,DS,2,0)</f>
        <v>Nguyễn Văn Sẽ</v>
      </c>
      <c r="D54" s="376" t="str">
        <f>VLOOKUP(B54,DS,3,0)</f>
        <v>Kỹ Thuật</v>
      </c>
      <c r="E54" s="79" t="s">
        <v>33</v>
      </c>
      <c r="F54" s="80">
        <v>8</v>
      </c>
      <c r="G54" s="80"/>
      <c r="H54" s="80">
        <v>8</v>
      </c>
      <c r="I54" s="80">
        <v>8</v>
      </c>
      <c r="J54" s="80">
        <v>8</v>
      </c>
      <c r="K54" s="80">
        <v>8</v>
      </c>
      <c r="L54" s="80">
        <v>8</v>
      </c>
      <c r="M54" s="80">
        <v>8</v>
      </c>
      <c r="N54" s="80"/>
      <c r="O54" s="80">
        <v>8</v>
      </c>
      <c r="P54" s="80">
        <v>8</v>
      </c>
      <c r="Q54" s="80">
        <v>8</v>
      </c>
      <c r="R54" s="80">
        <v>8</v>
      </c>
      <c r="S54" s="80">
        <v>8</v>
      </c>
      <c r="T54" s="80">
        <v>8</v>
      </c>
      <c r="U54" s="80"/>
      <c r="V54" s="80">
        <v>8</v>
      </c>
      <c r="W54" s="80">
        <v>8</v>
      </c>
      <c r="X54" s="80">
        <v>8</v>
      </c>
      <c r="Y54" s="80">
        <v>8</v>
      </c>
      <c r="Z54" s="80">
        <v>8</v>
      </c>
      <c r="AA54" s="80">
        <v>8</v>
      </c>
      <c r="AB54" s="80"/>
      <c r="AC54" s="80">
        <v>8</v>
      </c>
      <c r="AD54" s="80">
        <v>8</v>
      </c>
      <c r="AE54" s="80">
        <v>8</v>
      </c>
      <c r="AF54" s="80">
        <v>8</v>
      </c>
      <c r="AG54" s="80">
        <v>8</v>
      </c>
      <c r="AH54" s="80">
        <v>8</v>
      </c>
      <c r="AI54" s="80"/>
      <c r="AJ54" s="80"/>
      <c r="AK54" s="378">
        <f t="shared" ref="AK54" si="28">((SUM(F54:AJ54))/8)-(SUMIF($F$6:$AJ$6,"C.Nhật",F54:AJ54)/8)</f>
        <v>20</v>
      </c>
      <c r="AL54" s="378">
        <f t="shared" ref="AL54" si="29">SUM(F55:AJ55)/8*1.5</f>
        <v>0</v>
      </c>
      <c r="AM54" s="380">
        <f t="shared" ref="AM54" si="30">SUMIF($F$6:$AJ$6,"C.Nhật",$F54:$AJ55)/8*2</f>
        <v>10</v>
      </c>
      <c r="AN54" s="382">
        <f t="shared" ref="AN54" si="31">SUM(AK54:AM55)</f>
        <v>30</v>
      </c>
      <c r="AO54" s="404">
        <v>0</v>
      </c>
      <c r="AP54" s="398"/>
      <c r="AQ54" s="398"/>
      <c r="AR54" s="398"/>
      <c r="AS54" s="396"/>
      <c r="AT54" s="315"/>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379"/>
      <c r="AL55" s="379"/>
      <c r="AM55" s="381"/>
      <c r="AN55" s="383"/>
      <c r="AO55" s="405"/>
      <c r="AP55" s="399"/>
      <c r="AQ55" s="399"/>
      <c r="AR55" s="399"/>
      <c r="AS55" s="397"/>
      <c r="AT55" s="315"/>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3</v>
      </c>
      <c r="B56" s="388" t="s">
        <v>82</v>
      </c>
      <c r="C56" s="374" t="str">
        <f>VLOOKUP(B56,DS,2,0)</f>
        <v>Võ Uyên Phương</v>
      </c>
      <c r="D56" s="376" t="str">
        <f>VLOOKUP(B56,DS,3,0)</f>
        <v>LĐ- TL</v>
      </c>
      <c r="E56" s="79" t="s">
        <v>33</v>
      </c>
      <c r="F56" s="80">
        <v>8</v>
      </c>
      <c r="G56" s="80"/>
      <c r="H56" s="80">
        <v>8</v>
      </c>
      <c r="I56" s="80">
        <v>8</v>
      </c>
      <c r="J56" s="80">
        <v>8</v>
      </c>
      <c r="K56" s="80">
        <v>8</v>
      </c>
      <c r="L56" s="80">
        <v>8</v>
      </c>
      <c r="M56" s="80">
        <v>8</v>
      </c>
      <c r="N56" s="80"/>
      <c r="O56" s="80">
        <v>8</v>
      </c>
      <c r="P56" s="80">
        <v>8</v>
      </c>
      <c r="Q56" s="80">
        <v>8</v>
      </c>
      <c r="R56" s="80">
        <v>8</v>
      </c>
      <c r="S56" s="80">
        <v>8</v>
      </c>
      <c r="T56" s="80">
        <v>8</v>
      </c>
      <c r="U56" s="80"/>
      <c r="V56" s="80">
        <v>8</v>
      </c>
      <c r="W56" s="80">
        <v>8</v>
      </c>
      <c r="X56" s="80">
        <v>8</v>
      </c>
      <c r="Y56" s="80">
        <v>8</v>
      </c>
      <c r="Z56" s="80">
        <v>8</v>
      </c>
      <c r="AA56" s="80">
        <v>8</v>
      </c>
      <c r="AB56" s="80"/>
      <c r="AC56" s="80">
        <v>8</v>
      </c>
      <c r="AD56" s="80">
        <v>8</v>
      </c>
      <c r="AE56" s="80">
        <v>8</v>
      </c>
      <c r="AF56" s="80">
        <v>8</v>
      </c>
      <c r="AG56" s="80">
        <v>8</v>
      </c>
      <c r="AH56" s="80">
        <v>8</v>
      </c>
      <c r="AI56" s="80"/>
      <c r="AJ56" s="80"/>
      <c r="AK56" s="378">
        <f t="shared" ref="AK56" si="32">((SUM(F56:AJ56))/8)-(SUMIF($F$6:$AJ$6,"C.Nhật",F56:AJ56)/8)</f>
        <v>20</v>
      </c>
      <c r="AL56" s="378">
        <f t="shared" ref="AL56" si="33">SUM(F57:AJ57)/8*1.5</f>
        <v>0</v>
      </c>
      <c r="AM56" s="380">
        <f t="shared" ref="AM56" si="34">SUMIF($F$6:$AJ$6,"C.Nhật",$F56:$AJ57)/8*2</f>
        <v>10</v>
      </c>
      <c r="AN56" s="382">
        <f t="shared" ref="AN56" si="35">SUM(AK56:AM57)</f>
        <v>30</v>
      </c>
      <c r="AO56" s="404">
        <v>0</v>
      </c>
      <c r="AP56" s="398"/>
      <c r="AQ56" s="398"/>
      <c r="AR56" s="398"/>
      <c r="AS56" s="396"/>
      <c r="AT56" s="315"/>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379"/>
      <c r="AL57" s="379"/>
      <c r="AM57" s="381"/>
      <c r="AN57" s="383"/>
      <c r="AO57" s="405"/>
      <c r="AP57" s="399"/>
      <c r="AQ57" s="399"/>
      <c r="AR57" s="399"/>
      <c r="AS57" s="397"/>
      <c r="AT57" s="315"/>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4</v>
      </c>
      <c r="B58" s="388" t="s">
        <v>85</v>
      </c>
      <c r="C58" s="374" t="str">
        <f>VLOOKUP(B58,DS,2,0)</f>
        <v>Lê Nguyễn Huy Cường</v>
      </c>
      <c r="D58" s="376" t="str">
        <f>VLOOKUP(B58,DS,3,0)</f>
        <v>XNK</v>
      </c>
      <c r="E58" s="79" t="s">
        <v>33</v>
      </c>
      <c r="F58" s="80">
        <v>8</v>
      </c>
      <c r="G58" s="80"/>
      <c r="H58" s="80">
        <v>8</v>
      </c>
      <c r="I58" s="80">
        <v>8</v>
      </c>
      <c r="J58" s="80">
        <v>8</v>
      </c>
      <c r="K58" s="80">
        <v>8</v>
      </c>
      <c r="L58" s="80">
        <v>8</v>
      </c>
      <c r="M58" s="80">
        <v>8</v>
      </c>
      <c r="N58" s="80"/>
      <c r="O58" s="80">
        <v>8</v>
      </c>
      <c r="P58" s="80">
        <v>8</v>
      </c>
      <c r="Q58" s="80">
        <v>8</v>
      </c>
      <c r="R58" s="80">
        <v>8</v>
      </c>
      <c r="S58" s="80">
        <v>8</v>
      </c>
      <c r="T58" s="80">
        <v>8</v>
      </c>
      <c r="U58" s="80"/>
      <c r="V58" s="80">
        <v>8</v>
      </c>
      <c r="W58" s="80">
        <v>8</v>
      </c>
      <c r="X58" s="80">
        <v>8</v>
      </c>
      <c r="Y58" s="80">
        <v>8</v>
      </c>
      <c r="Z58" s="80">
        <v>8</v>
      </c>
      <c r="AA58" s="80">
        <v>8</v>
      </c>
      <c r="AB58" s="80"/>
      <c r="AC58" s="80">
        <v>8</v>
      </c>
      <c r="AD58" s="80">
        <v>8</v>
      </c>
      <c r="AE58" s="80">
        <v>8</v>
      </c>
      <c r="AF58" s="80">
        <v>8</v>
      </c>
      <c r="AG58" s="80">
        <v>8</v>
      </c>
      <c r="AH58" s="80">
        <v>8</v>
      </c>
      <c r="AI58" s="80"/>
      <c r="AJ58" s="80"/>
      <c r="AK58" s="378">
        <f t="shared" ref="AK58" si="36">((SUM(F58:AJ58))/8)-(SUMIF($F$6:$AJ$6,"C.Nhật",F58:AJ58)/8)</f>
        <v>20</v>
      </c>
      <c r="AL58" s="378">
        <f t="shared" ref="AL58" si="37">SUM(F59:AJ59)/8*1.5</f>
        <v>0</v>
      </c>
      <c r="AM58" s="380">
        <f t="shared" ref="AM58" si="38">SUMIF($F$6:$AJ$6,"C.Nhật",$F58:$AJ59)/8*2</f>
        <v>10</v>
      </c>
      <c r="AN58" s="382">
        <f t="shared" ref="AN58" si="39">SUM(AK58:AM59)</f>
        <v>30</v>
      </c>
      <c r="AO58" s="404">
        <v>0</v>
      </c>
      <c r="AP58" s="398"/>
      <c r="AQ58" s="398"/>
      <c r="AR58" s="398"/>
      <c r="AS58" s="396"/>
      <c r="AT58" s="315"/>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379"/>
      <c r="AL59" s="379"/>
      <c r="AM59" s="381"/>
      <c r="AN59" s="383"/>
      <c r="AO59" s="405"/>
      <c r="AP59" s="399"/>
      <c r="AQ59" s="399"/>
      <c r="AR59" s="399"/>
      <c r="AS59" s="397"/>
      <c r="AT59" s="315"/>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40">A58+1</f>
        <v>5</v>
      </c>
      <c r="B60" s="388" t="s">
        <v>88</v>
      </c>
      <c r="C60" s="374" t="str">
        <f>VLOOKUP(B60,DS,2,0)</f>
        <v>Nguyễn Văn Bé Tư</v>
      </c>
      <c r="D60" s="376" t="str">
        <f>VLOOKUP(B60,DS,3,0)</f>
        <v>Tài xế</v>
      </c>
      <c r="E60" s="79" t="s">
        <v>33</v>
      </c>
      <c r="F60" s="80">
        <v>8</v>
      </c>
      <c r="G60" s="80"/>
      <c r="H60" s="80">
        <v>8</v>
      </c>
      <c r="I60" s="80">
        <v>8</v>
      </c>
      <c r="J60" s="80">
        <v>8</v>
      </c>
      <c r="K60" s="80">
        <v>8</v>
      </c>
      <c r="L60" s="80">
        <v>8</v>
      </c>
      <c r="M60" s="80">
        <v>8</v>
      </c>
      <c r="N60" s="80"/>
      <c r="O60" s="80">
        <v>8</v>
      </c>
      <c r="P60" s="80">
        <v>8</v>
      </c>
      <c r="Q60" s="80">
        <v>8</v>
      </c>
      <c r="R60" s="80">
        <v>8</v>
      </c>
      <c r="S60" s="80">
        <v>8</v>
      </c>
      <c r="T60" s="80">
        <v>8</v>
      </c>
      <c r="U60" s="80"/>
      <c r="V60" s="80">
        <v>8</v>
      </c>
      <c r="W60" s="80">
        <v>8</v>
      </c>
      <c r="X60" s="80">
        <v>8</v>
      </c>
      <c r="Y60" s="80">
        <v>8</v>
      </c>
      <c r="Z60" s="80">
        <v>8</v>
      </c>
      <c r="AA60" s="80">
        <v>8</v>
      </c>
      <c r="AB60" s="80"/>
      <c r="AC60" s="80">
        <v>8</v>
      </c>
      <c r="AD60" s="80">
        <v>8</v>
      </c>
      <c r="AE60" s="80">
        <v>8</v>
      </c>
      <c r="AF60" s="80">
        <v>8</v>
      </c>
      <c r="AG60" s="80">
        <v>8</v>
      </c>
      <c r="AH60" s="80">
        <v>8</v>
      </c>
      <c r="AI60" s="80"/>
      <c r="AJ60" s="80"/>
      <c r="AK60" s="378">
        <f t="shared" ref="AK60" si="41">((SUM(F60:AJ60))/8)-(SUMIF($F$6:$AJ$6,"C.Nhật",F60:AJ60)/8)</f>
        <v>20</v>
      </c>
      <c r="AL60" s="378">
        <f t="shared" ref="AL60" si="42">SUM(F61:AJ61)/8*1.5</f>
        <v>0</v>
      </c>
      <c r="AM60" s="380">
        <f t="shared" ref="AM60" si="43">SUMIF($F$6:$AJ$6,"C.Nhật",$F60:$AJ61)/8*2</f>
        <v>10</v>
      </c>
      <c r="AN60" s="382">
        <f t="shared" ref="AN60" si="44">SUM(AK60:AM61)</f>
        <v>30</v>
      </c>
      <c r="AO60" s="404">
        <v>0</v>
      </c>
      <c r="AP60" s="398"/>
      <c r="AQ60" s="398"/>
      <c r="AR60" s="398"/>
      <c r="AS60" s="396"/>
      <c r="AT60" s="315"/>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379"/>
      <c r="AL61" s="379"/>
      <c r="AM61" s="381"/>
      <c r="AN61" s="383"/>
      <c r="AO61" s="405"/>
      <c r="AP61" s="399"/>
      <c r="AQ61" s="399"/>
      <c r="AR61" s="399"/>
      <c r="AS61" s="397"/>
      <c r="AT61" s="315"/>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45">A60+1</f>
        <v>6</v>
      </c>
      <c r="B62" s="388" t="s">
        <v>198</v>
      </c>
      <c r="C62" s="374" t="e">
        <f>VLOOKUP(B62,DS,2,0)</f>
        <v>#N/A</v>
      </c>
      <c r="D62" s="376" t="e">
        <f>VLOOKUP(B62,DS,3,0)</f>
        <v>#N/A</v>
      </c>
      <c r="E62" s="79" t="s">
        <v>33</v>
      </c>
      <c r="F62" s="80">
        <v>8</v>
      </c>
      <c r="G62" s="80"/>
      <c r="H62" s="80">
        <v>8</v>
      </c>
      <c r="I62" s="80">
        <v>8</v>
      </c>
      <c r="J62" s="80">
        <v>8</v>
      </c>
      <c r="K62" s="80">
        <v>8</v>
      </c>
      <c r="L62" s="80">
        <v>8</v>
      </c>
      <c r="M62" s="80">
        <v>8</v>
      </c>
      <c r="N62" s="80"/>
      <c r="O62" s="80">
        <v>8</v>
      </c>
      <c r="P62" s="80">
        <v>8</v>
      </c>
      <c r="Q62" s="80">
        <v>8</v>
      </c>
      <c r="R62" s="80">
        <v>8</v>
      </c>
      <c r="S62" s="80">
        <v>8</v>
      </c>
      <c r="T62" s="80">
        <v>8</v>
      </c>
      <c r="U62" s="80"/>
      <c r="V62" s="80">
        <v>8</v>
      </c>
      <c r="W62" s="80">
        <v>8</v>
      </c>
      <c r="X62" s="80">
        <v>8</v>
      </c>
      <c r="Y62" s="80">
        <v>8</v>
      </c>
      <c r="Z62" s="80">
        <v>8</v>
      </c>
      <c r="AA62" s="80">
        <v>8</v>
      </c>
      <c r="AB62" s="80"/>
      <c r="AC62" s="80">
        <v>8</v>
      </c>
      <c r="AD62" s="80">
        <v>8</v>
      </c>
      <c r="AE62" s="80">
        <v>8</v>
      </c>
      <c r="AF62" s="80">
        <v>8</v>
      </c>
      <c r="AG62" s="80">
        <v>8</v>
      </c>
      <c r="AH62" s="80">
        <v>8</v>
      </c>
      <c r="AI62" s="80"/>
      <c r="AJ62" s="80"/>
      <c r="AK62" s="378">
        <f t="shared" ref="AK62" si="46">((SUM(F62:AJ62))/8)-(SUMIF($F$6:$AJ$6,"C.Nhật",F62:AJ62)/8)</f>
        <v>20</v>
      </c>
      <c r="AL62" s="378">
        <f t="shared" ref="AL62" si="47">SUM(F63:AJ63)/8*1.5</f>
        <v>0</v>
      </c>
      <c r="AM62" s="380">
        <f t="shared" ref="AM62" si="48">SUMIF($F$6:$AJ$6,"C.Nhật",$F62:$AJ63)/8*2</f>
        <v>10</v>
      </c>
      <c r="AN62" s="382">
        <f t="shared" ref="AN62" si="49">SUM(AK62:AM63)</f>
        <v>30</v>
      </c>
      <c r="AO62" s="404">
        <v>0</v>
      </c>
      <c r="AP62" s="398"/>
      <c r="AQ62" s="398"/>
      <c r="AR62" s="398"/>
      <c r="AS62" s="396"/>
      <c r="AT62" s="315"/>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379"/>
      <c r="AL63" s="379"/>
      <c r="AM63" s="381"/>
      <c r="AN63" s="383"/>
      <c r="AO63" s="405"/>
      <c r="AP63" s="399"/>
      <c r="AQ63" s="399"/>
      <c r="AR63" s="399"/>
      <c r="AS63" s="397"/>
      <c r="AT63" s="315"/>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 t="shared" ref="A64" si="50">A62+1</f>
        <v>7</v>
      </c>
      <c r="B64" s="388" t="s">
        <v>196</v>
      </c>
      <c r="C64" s="374" t="str">
        <f>VLOOKUP(B64,DS,2,0)</f>
        <v>Nguyễn Thiện Duyệt</v>
      </c>
      <c r="D64" s="376" t="str">
        <f>VLOOKUP(B64,DS,3,0)</f>
        <v>XNK</v>
      </c>
      <c r="E64" s="79" t="s">
        <v>33</v>
      </c>
      <c r="F64" s="80">
        <v>8</v>
      </c>
      <c r="G64" s="80"/>
      <c r="H64" s="80">
        <v>8</v>
      </c>
      <c r="I64" s="80">
        <v>8</v>
      </c>
      <c r="J64" s="80">
        <v>8</v>
      </c>
      <c r="K64" s="80">
        <v>8</v>
      </c>
      <c r="L64" s="80">
        <v>8</v>
      </c>
      <c r="M64" s="80">
        <v>8</v>
      </c>
      <c r="N64" s="80"/>
      <c r="O64" s="80">
        <v>8</v>
      </c>
      <c r="P64" s="80">
        <v>8</v>
      </c>
      <c r="Q64" s="80">
        <v>8</v>
      </c>
      <c r="R64" s="80">
        <v>8</v>
      </c>
      <c r="S64" s="80">
        <v>8</v>
      </c>
      <c r="T64" s="80">
        <v>8</v>
      </c>
      <c r="U64" s="80"/>
      <c r="V64" s="80">
        <v>8</v>
      </c>
      <c r="W64" s="80">
        <v>8</v>
      </c>
      <c r="X64" s="80">
        <v>8</v>
      </c>
      <c r="Y64" s="80">
        <v>8</v>
      </c>
      <c r="Z64" s="80">
        <v>8</v>
      </c>
      <c r="AA64" s="80">
        <v>8</v>
      </c>
      <c r="AB64" s="80"/>
      <c r="AC64" s="80">
        <v>8</v>
      </c>
      <c r="AD64" s="80">
        <v>8</v>
      </c>
      <c r="AE64" s="80">
        <v>8</v>
      </c>
      <c r="AF64" s="80">
        <v>8</v>
      </c>
      <c r="AG64" s="80">
        <v>8</v>
      </c>
      <c r="AH64" s="80">
        <v>8</v>
      </c>
      <c r="AI64" s="80"/>
      <c r="AJ64" s="80"/>
      <c r="AK64" s="378">
        <f t="shared" ref="AK64" si="51">((SUM(F64:AJ64))/8)-(SUMIF($F$6:$AJ$6,"C.Nhật",F64:AJ64)/8)</f>
        <v>20</v>
      </c>
      <c r="AL64" s="378">
        <f t="shared" ref="AL64" si="52">SUM(F65:AJ65)/8*1.5</f>
        <v>0</v>
      </c>
      <c r="AM64" s="380">
        <f t="shared" ref="AM64" si="53">SUMIF($F$6:$AJ$6,"C.Nhật",$F64:$AJ65)/8*2</f>
        <v>10</v>
      </c>
      <c r="AN64" s="382">
        <f t="shared" ref="AN64" si="54">SUM(AK64:AM65)</f>
        <v>30</v>
      </c>
      <c r="AO64" s="404">
        <v>0</v>
      </c>
      <c r="AP64" s="398"/>
      <c r="AQ64" s="398"/>
      <c r="AR64" s="398"/>
      <c r="AS64" s="396"/>
      <c r="AT64" s="315"/>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379"/>
      <c r="AL65" s="379"/>
      <c r="AM65" s="381"/>
      <c r="AN65" s="383"/>
      <c r="AO65" s="405"/>
      <c r="AP65" s="399"/>
      <c r="AQ65" s="399"/>
      <c r="AR65" s="399"/>
      <c r="AS65" s="397"/>
      <c r="AT65" s="315"/>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205" customFormat="1" ht="12.75">
      <c r="A66" s="195"/>
      <c r="B66" s="196"/>
      <c r="C66" s="197"/>
      <c r="D66" s="198"/>
      <c r="E66" s="197"/>
      <c r="F66" s="199"/>
      <c r="G66" s="199"/>
      <c r="H66" s="200"/>
      <c r="I66" s="200"/>
      <c r="J66" s="201"/>
      <c r="K66" s="199"/>
      <c r="L66" s="200"/>
      <c r="M66" s="199"/>
      <c r="N66" s="199"/>
      <c r="O66" s="199"/>
      <c r="P66" s="199"/>
      <c r="Q66" s="200"/>
      <c r="R66" s="199"/>
      <c r="S66" s="199"/>
      <c r="T66" s="201"/>
      <c r="U66" s="199"/>
      <c r="V66" s="199"/>
      <c r="W66" s="199"/>
      <c r="X66" s="196"/>
      <c r="Y66" s="199"/>
      <c r="Z66" s="199"/>
      <c r="AA66" s="199"/>
      <c r="AB66" s="199"/>
      <c r="AC66" s="199"/>
      <c r="AD66" s="200"/>
      <c r="AE66" s="199"/>
      <c r="AF66" s="199"/>
      <c r="AG66" s="199"/>
      <c r="AH66" s="199"/>
      <c r="AI66" s="199"/>
      <c r="AJ66" s="199"/>
      <c r="AK66" s="197"/>
      <c r="AL66" s="197"/>
      <c r="AM66" s="202"/>
      <c r="AN66" s="203"/>
      <c r="AO66" s="203"/>
      <c r="AP66" s="203"/>
      <c r="AQ66" s="203"/>
      <c r="AR66" s="203"/>
      <c r="AS66" s="197"/>
      <c r="AT66" s="204"/>
    </row>
    <row r="67" spans="1:91" s="205" customFormat="1" ht="12.75">
      <c r="A67" s="195"/>
      <c r="B67" s="196"/>
      <c r="C67" s="206" t="s">
        <v>14</v>
      </c>
      <c r="D67" s="198"/>
      <c r="E67" s="197"/>
      <c r="F67" s="199"/>
      <c r="G67" s="199"/>
      <c r="H67" s="200"/>
      <c r="I67" s="200"/>
      <c r="J67" s="201"/>
      <c r="K67" s="199"/>
      <c r="L67" s="200"/>
      <c r="M67" s="199"/>
      <c r="N67" s="199"/>
      <c r="O67" s="199"/>
      <c r="P67" s="199"/>
      <c r="Q67" s="200"/>
      <c r="R67" s="199"/>
      <c r="S67" s="199"/>
      <c r="T67" s="201"/>
      <c r="U67" s="199"/>
      <c r="V67" s="199"/>
      <c r="W67" s="199"/>
      <c r="X67" s="196"/>
      <c r="Y67" s="199"/>
      <c r="Z67" s="199"/>
      <c r="AA67" s="199"/>
      <c r="AB67" s="199"/>
      <c r="AC67" s="199"/>
      <c r="AD67" s="200"/>
      <c r="AE67" s="199"/>
      <c r="AF67" s="199"/>
      <c r="AG67" s="199"/>
      <c r="AH67" s="199"/>
      <c r="AI67" s="199"/>
      <c r="AJ67" s="199"/>
      <c r="AK67" s="197"/>
      <c r="AL67" s="197"/>
      <c r="AM67" s="202"/>
      <c r="AN67" s="203"/>
      <c r="AO67" s="203"/>
      <c r="AP67" s="203"/>
      <c r="AQ67" s="203"/>
      <c r="AR67" s="203"/>
      <c r="AS67" s="197"/>
      <c r="AT67" s="204"/>
    </row>
    <row r="68" spans="1:91" s="205" customFormat="1" ht="12.7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204"/>
    </row>
    <row r="69" spans="1:91" s="210" customFormat="1" ht="15" customHeight="1">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91" s="210" customFormat="1" ht="11.2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197"/>
    </row>
    <row r="71" spans="1:91" s="210" customFormat="1" ht="11.25">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6"/>
      <c r="B72" s="206"/>
      <c r="C72" s="195"/>
      <c r="D72" s="211"/>
      <c r="E72" s="212"/>
      <c r="F72" s="201"/>
      <c r="G72" s="213"/>
      <c r="H72" s="200"/>
      <c r="I72" s="200"/>
      <c r="J72" s="200"/>
      <c r="K72" s="213"/>
      <c r="L72" s="200"/>
      <c r="M72" s="213"/>
      <c r="N72" s="213"/>
      <c r="O72" s="213"/>
      <c r="P72" s="213"/>
      <c r="Q72" s="200"/>
      <c r="R72" s="201"/>
      <c r="S72" s="213"/>
      <c r="T72" s="213"/>
      <c r="U72" s="200"/>
      <c r="V72" s="213"/>
      <c r="W72" s="213"/>
      <c r="X72" s="200"/>
      <c r="Y72" s="213"/>
      <c r="Z72" s="213"/>
      <c r="AA72" s="213"/>
      <c r="AB72" s="213"/>
      <c r="AC72" s="213"/>
      <c r="AD72" s="200"/>
      <c r="AE72" s="213"/>
      <c r="AF72" s="213"/>
      <c r="AG72" s="213"/>
      <c r="AH72" s="213"/>
      <c r="AI72" s="213"/>
      <c r="AJ72" s="213"/>
      <c r="AK72" s="212"/>
      <c r="AM72" s="214"/>
      <c r="AN72" s="206"/>
      <c r="AO72" s="206"/>
      <c r="AP72" s="206"/>
      <c r="AQ72" s="206"/>
      <c r="AR72" s="206"/>
      <c r="AS72" s="195"/>
      <c r="AT72" s="197"/>
    </row>
    <row r="73" spans="1:91" s="210" customFormat="1" ht="12.75">
      <c r="A73" s="171"/>
      <c r="B73" s="171" t="s">
        <v>0</v>
      </c>
      <c r="C73" s="171"/>
      <c r="D73" s="215"/>
      <c r="E73" s="171"/>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K73" s="171"/>
      <c r="AL73" s="171"/>
      <c r="AM73" s="218"/>
      <c r="AN73" s="171"/>
      <c r="AO73" s="171"/>
      <c r="AP73" s="171"/>
      <c r="AQ73" s="171"/>
      <c r="AR73" s="171"/>
      <c r="AS73" s="171"/>
      <c r="AT73" s="197"/>
    </row>
    <row r="74" spans="1:91" s="210" customFormat="1" ht="12.75">
      <c r="A74" s="171"/>
      <c r="B74" s="171"/>
      <c r="C74" s="171" t="s">
        <v>48</v>
      </c>
      <c r="D74" s="215"/>
      <c r="E74" s="171"/>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K74" s="171"/>
      <c r="AL74" s="171"/>
      <c r="AM74" s="218"/>
      <c r="AN74" s="171"/>
      <c r="AO74" s="171"/>
      <c r="AP74" s="171"/>
      <c r="AQ74" s="171"/>
      <c r="AR74" s="171"/>
      <c r="AS74" s="171"/>
      <c r="AT74" s="195"/>
    </row>
    <row r="75" spans="1:91" s="171" customFormat="1" ht="15" customHeight="1">
      <c r="C75" s="171" t="s">
        <v>49</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91" s="171" customFormat="1" ht="15" customHeight="1">
      <c r="C76" s="171" t="s">
        <v>50</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91" s="171" customFormat="1" ht="15" customHeight="1">
      <c r="C77" s="171" t="s">
        <v>51</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52</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53</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54</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55</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56</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8" spans="1:90" ht="20.25">
      <c r="A88" s="161" t="str">
        <f>$A$1</f>
        <v>Công ty TNHH Hải sản An Lạc</v>
      </c>
      <c r="B88" s="64"/>
      <c r="C88" s="64"/>
      <c r="D88" s="68"/>
      <c r="E88" s="64"/>
      <c r="F88" s="68"/>
      <c r="G88" s="68"/>
      <c r="H88" s="68"/>
      <c r="I88" s="68"/>
      <c r="J88" s="68"/>
      <c r="K88" s="139"/>
      <c r="L88" s="139"/>
      <c r="M88" s="139"/>
      <c r="N88" s="139"/>
      <c r="O88" s="139"/>
      <c r="P88" s="139"/>
      <c r="Q88" s="139"/>
      <c r="R88" s="139"/>
      <c r="S88" s="66" t="str">
        <f>S1</f>
        <v>BẢNG CHẤM CÔNG THÁNG 11 NĂM 2015</v>
      </c>
      <c r="T88" s="139"/>
      <c r="U88" s="139"/>
      <c r="V88" s="139"/>
      <c r="W88" s="139"/>
      <c r="X88" s="139"/>
      <c r="Y88" s="139"/>
      <c r="Z88" s="139"/>
      <c r="AA88" s="139"/>
      <c r="AB88" s="139"/>
      <c r="AC88" s="139"/>
      <c r="AD88" s="139"/>
      <c r="AE88" s="139"/>
      <c r="AF88" s="139"/>
      <c r="AG88" s="139"/>
      <c r="AH88" s="139"/>
      <c r="AI88" s="139"/>
      <c r="AJ88" s="139"/>
      <c r="AK88" s="65"/>
      <c r="AL88" s="65"/>
      <c r="AM88" s="411" t="s">
        <v>154</v>
      </c>
      <c r="AN88" s="412"/>
      <c r="AO88" s="412"/>
      <c r="AP88" s="412"/>
      <c r="AQ88" s="412"/>
      <c r="AR88" s="412"/>
      <c r="AS88" s="413"/>
      <c r="AT88" s="67"/>
    </row>
    <row r="89" spans="1:90" ht="20.25">
      <c r="A89" s="161" t="str">
        <f>$A$2</f>
        <v>Địa chỉ: Lô A14, đường 4A, KCN Hải Sơn, Đức Hòa, Long An</v>
      </c>
      <c r="B89" s="68"/>
      <c r="C89" s="68"/>
      <c r="D89" s="68"/>
      <c r="E89" s="68"/>
      <c r="F89" s="68"/>
      <c r="G89" s="68"/>
      <c r="H89" s="68"/>
      <c r="I89" s="68"/>
      <c r="J89" s="68"/>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65"/>
      <c r="AL89" s="65"/>
      <c r="AM89" s="114"/>
      <c r="AN89" s="69"/>
      <c r="AO89" s="69"/>
      <c r="AP89" s="69"/>
      <c r="AQ89" s="69"/>
      <c r="AR89" s="69"/>
      <c r="AS89" s="113"/>
      <c r="AT89" s="113"/>
    </row>
    <row r="90" spans="1:90" ht="21" customHeight="1">
      <c r="A90" s="161" t="str">
        <f>$A$3</f>
        <v>MST: 1100878093</v>
      </c>
      <c r="B90" s="70"/>
      <c r="C90" s="70"/>
      <c r="D90" s="71"/>
      <c r="E90" s="71"/>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65"/>
      <c r="AL90" s="65"/>
      <c r="AM90" s="114"/>
      <c r="AN90" s="67"/>
      <c r="AO90" s="67"/>
      <c r="AP90" s="67"/>
      <c r="AQ90" s="67"/>
      <c r="AR90" s="67"/>
      <c r="AS90" s="72"/>
      <c r="AT90" s="72"/>
    </row>
    <row r="91" spans="1:90" ht="14.25" customHeight="1">
      <c r="A91" s="73"/>
      <c r="B91" s="73"/>
      <c r="C91" s="149"/>
      <c r="D91" s="74"/>
      <c r="E91" s="75">
        <f>$E$4</f>
        <v>42309</v>
      </c>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7"/>
      <c r="AI91" s="77"/>
      <c r="AJ91" s="77"/>
      <c r="AK91" s="73"/>
      <c r="AL91" s="73"/>
      <c r="AM91" s="115"/>
      <c r="AN91" s="73"/>
      <c r="AO91" s="73"/>
      <c r="AP91" s="73"/>
      <c r="AQ91" s="73"/>
      <c r="AR91" s="73"/>
      <c r="AS91" s="73"/>
      <c r="AT91" s="120"/>
    </row>
    <row r="92" spans="1:90" s="78" customFormat="1" ht="18.75" customHeight="1">
      <c r="A92" s="406" t="s">
        <v>29</v>
      </c>
      <c r="B92" s="406" t="s">
        <v>3</v>
      </c>
      <c r="C92" s="406" t="s">
        <v>1</v>
      </c>
      <c r="D92" s="402" t="s">
        <v>30</v>
      </c>
      <c r="E92" s="406" t="s">
        <v>31</v>
      </c>
      <c r="F92" s="137">
        <f>+E91</f>
        <v>42309</v>
      </c>
      <c r="G92" s="137">
        <f t="shared" ref="G92:AI92" si="55">F92+1</f>
        <v>42310</v>
      </c>
      <c r="H92" s="137">
        <f t="shared" si="55"/>
        <v>42311</v>
      </c>
      <c r="I92" s="137">
        <f t="shared" si="55"/>
        <v>42312</v>
      </c>
      <c r="J92" s="137">
        <f t="shared" si="55"/>
        <v>42313</v>
      </c>
      <c r="K92" s="137">
        <f t="shared" si="55"/>
        <v>42314</v>
      </c>
      <c r="L92" s="137">
        <f t="shared" si="55"/>
        <v>42315</v>
      </c>
      <c r="M92" s="137">
        <f t="shared" si="55"/>
        <v>42316</v>
      </c>
      <c r="N92" s="137">
        <f t="shared" si="55"/>
        <v>42317</v>
      </c>
      <c r="O92" s="137">
        <f t="shared" si="55"/>
        <v>42318</v>
      </c>
      <c r="P92" s="137">
        <f t="shared" si="55"/>
        <v>42319</v>
      </c>
      <c r="Q92" s="137">
        <f t="shared" si="55"/>
        <v>42320</v>
      </c>
      <c r="R92" s="137">
        <f t="shared" si="55"/>
        <v>42321</v>
      </c>
      <c r="S92" s="137">
        <f t="shared" si="55"/>
        <v>42322</v>
      </c>
      <c r="T92" s="137">
        <f t="shared" si="55"/>
        <v>42323</v>
      </c>
      <c r="U92" s="137">
        <f t="shared" si="55"/>
        <v>42324</v>
      </c>
      <c r="V92" s="137">
        <f t="shared" si="55"/>
        <v>42325</v>
      </c>
      <c r="W92" s="137">
        <f t="shared" si="55"/>
        <v>42326</v>
      </c>
      <c r="X92" s="137">
        <f t="shared" si="55"/>
        <v>42327</v>
      </c>
      <c r="Y92" s="137">
        <f t="shared" si="55"/>
        <v>42328</v>
      </c>
      <c r="Z92" s="137">
        <f t="shared" si="55"/>
        <v>42329</v>
      </c>
      <c r="AA92" s="137">
        <f t="shared" si="55"/>
        <v>42330</v>
      </c>
      <c r="AB92" s="137">
        <f t="shared" si="55"/>
        <v>42331</v>
      </c>
      <c r="AC92" s="137">
        <f t="shared" si="55"/>
        <v>42332</v>
      </c>
      <c r="AD92" s="137">
        <f t="shared" si="55"/>
        <v>42333</v>
      </c>
      <c r="AE92" s="137">
        <f t="shared" si="55"/>
        <v>42334</v>
      </c>
      <c r="AF92" s="137">
        <f t="shared" si="55"/>
        <v>42335</v>
      </c>
      <c r="AG92" s="137">
        <f t="shared" si="55"/>
        <v>42336</v>
      </c>
      <c r="AH92" s="137">
        <f>AG92+1</f>
        <v>42337</v>
      </c>
      <c r="AI92" s="137">
        <f t="shared" si="55"/>
        <v>42338</v>
      </c>
      <c r="AJ92" s="137"/>
      <c r="AK92" s="408" t="s">
        <v>15</v>
      </c>
      <c r="AL92" s="409"/>
      <c r="AM92" s="410"/>
      <c r="AN92" s="400" t="s">
        <v>47</v>
      </c>
      <c r="AO92" s="400" t="s">
        <v>43</v>
      </c>
      <c r="AP92" s="400" t="s">
        <v>44</v>
      </c>
      <c r="AQ92" s="400" t="s">
        <v>45</v>
      </c>
      <c r="AR92" s="400" t="s">
        <v>46</v>
      </c>
      <c r="AS92" s="402" t="s">
        <v>11</v>
      </c>
      <c r="AT92" s="395"/>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47.25" customHeight="1">
      <c r="A93" s="403"/>
      <c r="B93" s="403"/>
      <c r="C93" s="403"/>
      <c r="D93" s="403"/>
      <c r="E93" s="407"/>
      <c r="F93" s="138" t="str">
        <f>CHOOSE(WEEKDAY(F92),"C.Nhật","T.Hai","T.Ba","T.Tư","T.Năm","T.Sáu","T.Bảy")</f>
        <v>C.Nhật</v>
      </c>
      <c r="G93" s="138" t="str">
        <f t="shared" ref="G93:AI93" si="56">CHOOSE(WEEKDAY(G92),"C.Nhật","T.Hai","T.Ba","T.Tư","T.Năm","T.Sáu","T.Bảy")</f>
        <v>T.Hai</v>
      </c>
      <c r="H93" s="138" t="str">
        <f t="shared" si="56"/>
        <v>T.Ba</v>
      </c>
      <c r="I93" s="138" t="str">
        <f t="shared" si="56"/>
        <v>T.Tư</v>
      </c>
      <c r="J93" s="138" t="str">
        <f t="shared" si="56"/>
        <v>T.Năm</v>
      </c>
      <c r="K93" s="138" t="str">
        <f t="shared" si="56"/>
        <v>T.Sáu</v>
      </c>
      <c r="L93" s="138" t="str">
        <f t="shared" si="56"/>
        <v>T.Bảy</v>
      </c>
      <c r="M93" s="138" t="str">
        <f t="shared" si="56"/>
        <v>C.Nhật</v>
      </c>
      <c r="N93" s="138" t="str">
        <f t="shared" si="56"/>
        <v>T.Hai</v>
      </c>
      <c r="O93" s="138" t="str">
        <f t="shared" si="56"/>
        <v>T.Ba</v>
      </c>
      <c r="P93" s="138" t="str">
        <f t="shared" si="56"/>
        <v>T.Tư</v>
      </c>
      <c r="Q93" s="138" t="str">
        <f t="shared" si="56"/>
        <v>T.Năm</v>
      </c>
      <c r="R93" s="138" t="str">
        <f t="shared" si="56"/>
        <v>T.Sáu</v>
      </c>
      <c r="S93" s="138" t="str">
        <f t="shared" si="56"/>
        <v>T.Bảy</v>
      </c>
      <c r="T93" s="138" t="str">
        <f t="shared" si="56"/>
        <v>C.Nhật</v>
      </c>
      <c r="U93" s="138" t="str">
        <f t="shared" si="56"/>
        <v>T.Hai</v>
      </c>
      <c r="V93" s="138" t="str">
        <f t="shared" si="56"/>
        <v>T.Ba</v>
      </c>
      <c r="W93" s="138" t="str">
        <f t="shared" si="56"/>
        <v>T.Tư</v>
      </c>
      <c r="X93" s="138" t="str">
        <f t="shared" si="56"/>
        <v>T.Năm</v>
      </c>
      <c r="Y93" s="138" t="str">
        <f t="shared" si="56"/>
        <v>T.Sáu</v>
      </c>
      <c r="Z93" s="138" t="str">
        <f t="shared" si="56"/>
        <v>T.Bảy</v>
      </c>
      <c r="AA93" s="138" t="str">
        <f t="shared" si="56"/>
        <v>C.Nhật</v>
      </c>
      <c r="AB93" s="138" t="str">
        <f t="shared" si="56"/>
        <v>T.Hai</v>
      </c>
      <c r="AC93" s="138" t="str">
        <f t="shared" si="56"/>
        <v>T.Ba</v>
      </c>
      <c r="AD93" s="138" t="str">
        <f t="shared" si="56"/>
        <v>T.Tư</v>
      </c>
      <c r="AE93" s="138" t="str">
        <f t="shared" si="56"/>
        <v>T.Năm</v>
      </c>
      <c r="AF93" s="138" t="str">
        <f t="shared" si="56"/>
        <v>T.Sáu</v>
      </c>
      <c r="AG93" s="138" t="str">
        <f t="shared" si="56"/>
        <v>T.Bảy</v>
      </c>
      <c r="AH93" s="138" t="str">
        <f t="shared" si="56"/>
        <v>C.Nhật</v>
      </c>
      <c r="AI93" s="138" t="str">
        <f t="shared" si="56"/>
        <v>T.Hai</v>
      </c>
      <c r="AJ93" s="138"/>
      <c r="AK93" s="112" t="s">
        <v>16</v>
      </c>
      <c r="AL93" s="112" t="s">
        <v>32</v>
      </c>
      <c r="AM93" s="116" t="s">
        <v>17</v>
      </c>
      <c r="AN93" s="401"/>
      <c r="AO93" s="401"/>
      <c r="AP93" s="401"/>
      <c r="AQ93" s="401"/>
      <c r="AR93" s="401"/>
      <c r="AS93" s="403"/>
      <c r="AT93" s="395"/>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2.75" customHeight="1">
      <c r="A94" s="151">
        <v>1</v>
      </c>
      <c r="B94" s="151">
        <v>2</v>
      </c>
      <c r="C94" s="151">
        <v>3</v>
      </c>
      <c r="D94" s="151">
        <v>4</v>
      </c>
      <c r="E94" s="151">
        <v>5</v>
      </c>
      <c r="F94" s="151">
        <v>6</v>
      </c>
      <c r="G94" s="151">
        <v>7</v>
      </c>
      <c r="H94" s="151">
        <v>8</v>
      </c>
      <c r="I94" s="151">
        <v>9</v>
      </c>
      <c r="J94" s="151">
        <v>10</v>
      </c>
      <c r="K94" s="151">
        <v>11</v>
      </c>
      <c r="L94" s="151">
        <v>12</v>
      </c>
      <c r="M94" s="151">
        <v>13</v>
      </c>
      <c r="N94" s="151">
        <v>14</v>
      </c>
      <c r="O94" s="151">
        <v>15</v>
      </c>
      <c r="P94" s="151">
        <v>16</v>
      </c>
      <c r="Q94" s="151">
        <v>17</v>
      </c>
      <c r="R94" s="151">
        <v>18</v>
      </c>
      <c r="S94" s="151">
        <v>19</v>
      </c>
      <c r="T94" s="151">
        <v>20</v>
      </c>
      <c r="U94" s="151">
        <v>21</v>
      </c>
      <c r="V94" s="151">
        <v>22</v>
      </c>
      <c r="W94" s="151">
        <v>23</v>
      </c>
      <c r="X94" s="151">
        <v>24</v>
      </c>
      <c r="Y94" s="151">
        <v>25</v>
      </c>
      <c r="Z94" s="151">
        <v>26</v>
      </c>
      <c r="AA94" s="151">
        <v>27</v>
      </c>
      <c r="AB94" s="151">
        <v>28</v>
      </c>
      <c r="AC94" s="151">
        <v>29</v>
      </c>
      <c r="AD94" s="151">
        <v>30</v>
      </c>
      <c r="AE94" s="151">
        <v>31</v>
      </c>
      <c r="AF94" s="151">
        <v>32</v>
      </c>
      <c r="AG94" s="151">
        <v>33</v>
      </c>
      <c r="AH94" s="151">
        <v>34</v>
      </c>
      <c r="AI94" s="151">
        <v>35</v>
      </c>
      <c r="AJ94" s="151"/>
      <c r="AK94" s="151">
        <v>37</v>
      </c>
      <c r="AL94" s="151">
        <v>38</v>
      </c>
      <c r="AM94" s="151">
        <v>39</v>
      </c>
      <c r="AN94" s="151">
        <v>40</v>
      </c>
      <c r="AO94" s="151">
        <v>41</v>
      </c>
      <c r="AP94" s="151">
        <v>42</v>
      </c>
      <c r="AQ94" s="151">
        <v>43</v>
      </c>
      <c r="AR94" s="151">
        <v>44</v>
      </c>
      <c r="AS94" s="151">
        <v>45</v>
      </c>
      <c r="AT94" s="314"/>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v>1</v>
      </c>
      <c r="B95" s="386" t="s">
        <v>96</v>
      </c>
      <c r="C95" s="374" t="str">
        <f>VLOOKUP(B95,DS,2,0)</f>
        <v xml:space="preserve"> Lâm Thị Mộng Kiều </v>
      </c>
      <c r="D95" s="376" t="str">
        <f>VLOOKUP(B95,DS,3,0)</f>
        <v>Công nhân</v>
      </c>
      <c r="E95" s="79" t="s">
        <v>33</v>
      </c>
      <c r="F95" s="80">
        <v>8</v>
      </c>
      <c r="G95" s="80"/>
      <c r="H95" s="80">
        <v>8</v>
      </c>
      <c r="I95" s="80">
        <v>8</v>
      </c>
      <c r="J95" s="80">
        <v>8</v>
      </c>
      <c r="K95" s="80">
        <v>8</v>
      </c>
      <c r="L95" s="80">
        <v>8</v>
      </c>
      <c r="M95" s="80"/>
      <c r="N95" s="80"/>
      <c r="O95" s="80">
        <v>8</v>
      </c>
      <c r="P95" s="80">
        <v>8</v>
      </c>
      <c r="Q95" s="80">
        <v>8</v>
      </c>
      <c r="R95" s="80">
        <v>8</v>
      </c>
      <c r="S95" s="80">
        <v>8</v>
      </c>
      <c r="T95" s="80">
        <v>8</v>
      </c>
      <c r="U95" s="80"/>
      <c r="V95" s="80">
        <v>8</v>
      </c>
      <c r="W95" s="80">
        <v>8</v>
      </c>
      <c r="X95" s="80">
        <v>8</v>
      </c>
      <c r="Y95" s="80">
        <v>8</v>
      </c>
      <c r="Z95" s="80">
        <v>8</v>
      </c>
      <c r="AA95" s="80">
        <v>8</v>
      </c>
      <c r="AB95" s="80"/>
      <c r="AC95" s="80">
        <v>8</v>
      </c>
      <c r="AD95" s="80">
        <v>8</v>
      </c>
      <c r="AE95" s="80">
        <v>8</v>
      </c>
      <c r="AF95" s="80">
        <v>8</v>
      </c>
      <c r="AG95" s="80">
        <v>8</v>
      </c>
      <c r="AH95" s="80">
        <v>8</v>
      </c>
      <c r="AI95" s="80"/>
      <c r="AJ95" s="80"/>
      <c r="AK95" s="378">
        <f t="shared" ref="AK95" si="57">((SUM(F95:AJ95))/8)-(SUMIF($F$6:$AJ$6,"C.Nhật",F95:AJ95)/8)</f>
        <v>20</v>
      </c>
      <c r="AL95" s="378">
        <f t="shared" ref="AL95" si="58">SUM(F96:AJ96)/8*1.5</f>
        <v>0</v>
      </c>
      <c r="AM95" s="380">
        <f t="shared" ref="AM95" si="59">SUMIF($F$6:$AJ$6,"C.Nhật",$F95:$AJ96)/8*2</f>
        <v>8</v>
      </c>
      <c r="AN95" s="382">
        <f t="shared" ref="AN95" si="60">SUM(AK95:AM96)</f>
        <v>28</v>
      </c>
      <c r="AO95" s="384">
        <v>0</v>
      </c>
      <c r="AP95" s="382"/>
      <c r="AQ95" s="382"/>
      <c r="AR95" s="382"/>
      <c r="AS95" s="372"/>
      <c r="AT95" s="314"/>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379"/>
      <c r="AL96" s="379"/>
      <c r="AM96" s="381"/>
      <c r="AN96" s="383"/>
      <c r="AO96" s="385"/>
      <c r="AP96" s="383"/>
      <c r="AQ96" s="383"/>
      <c r="AR96" s="383"/>
      <c r="AS96" s="373"/>
      <c r="AT96" s="314"/>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2</v>
      </c>
      <c r="B97" s="386" t="s">
        <v>97</v>
      </c>
      <c r="C97" s="374" t="str">
        <f>VLOOKUP(B97,DS,2,0)</f>
        <v>Huỳnh Thị Hường</v>
      </c>
      <c r="D97" s="376" t="str">
        <f>VLOOKUP(B97,DS,3,0)</f>
        <v>Công nhân</v>
      </c>
      <c r="E97" s="79" t="s">
        <v>33</v>
      </c>
      <c r="F97" s="80">
        <v>8</v>
      </c>
      <c r="G97" s="80"/>
      <c r="H97" s="80">
        <v>8</v>
      </c>
      <c r="I97" s="80">
        <v>8</v>
      </c>
      <c r="J97" s="80">
        <v>8</v>
      </c>
      <c r="K97" s="80">
        <v>8</v>
      </c>
      <c r="L97" s="80">
        <v>8</v>
      </c>
      <c r="M97" s="80">
        <v>8</v>
      </c>
      <c r="N97" s="80"/>
      <c r="O97" s="80">
        <v>8</v>
      </c>
      <c r="P97" s="80">
        <v>8</v>
      </c>
      <c r="Q97" s="80">
        <v>8</v>
      </c>
      <c r="R97" s="80">
        <v>8</v>
      </c>
      <c r="S97" s="80">
        <v>8</v>
      </c>
      <c r="T97" s="80">
        <v>8</v>
      </c>
      <c r="U97" s="80"/>
      <c r="V97" s="80">
        <v>8</v>
      </c>
      <c r="W97" s="80">
        <v>8</v>
      </c>
      <c r="X97" s="80">
        <v>8</v>
      </c>
      <c r="Y97" s="80">
        <v>8</v>
      </c>
      <c r="Z97" s="80">
        <v>8</v>
      </c>
      <c r="AA97" s="80">
        <v>8</v>
      </c>
      <c r="AB97" s="80"/>
      <c r="AC97" s="80">
        <v>8</v>
      </c>
      <c r="AD97" s="80">
        <v>8</v>
      </c>
      <c r="AE97" s="80">
        <v>8</v>
      </c>
      <c r="AF97" s="80">
        <v>8</v>
      </c>
      <c r="AG97" s="80">
        <v>8</v>
      </c>
      <c r="AH97" s="80">
        <v>8</v>
      </c>
      <c r="AI97" s="80"/>
      <c r="AJ97" s="80"/>
      <c r="AK97" s="378">
        <f t="shared" ref="AK97" si="61">((SUM(F97:AJ97))/8)-(SUMIF($F$6:$AJ$6,"C.Nhật",F97:AJ97)/8)</f>
        <v>20</v>
      </c>
      <c r="AL97" s="378">
        <f t="shared" ref="AL97" si="62">SUM(F98:AJ98)/8*1.5</f>
        <v>0</v>
      </c>
      <c r="AM97" s="380">
        <f t="shared" ref="AM97" si="63">SUMIF($F$6:$AJ$6,"C.Nhật",$F97:$AJ98)/8*2</f>
        <v>10</v>
      </c>
      <c r="AN97" s="382">
        <f t="shared" ref="AN97" si="64">SUM(AK97:AM98)</f>
        <v>30</v>
      </c>
      <c r="AO97" s="384">
        <v>0</v>
      </c>
      <c r="AP97" s="382"/>
      <c r="AQ97" s="382"/>
      <c r="AR97" s="382"/>
      <c r="AS97" s="372"/>
      <c r="AT97" s="314"/>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379"/>
      <c r="AL98" s="379"/>
      <c r="AM98" s="381"/>
      <c r="AN98" s="383"/>
      <c r="AO98" s="385"/>
      <c r="AP98" s="383"/>
      <c r="AQ98" s="383"/>
      <c r="AR98" s="383"/>
      <c r="AS98" s="373"/>
      <c r="AT98" s="314"/>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3</v>
      </c>
      <c r="B99" s="386" t="s">
        <v>98</v>
      </c>
      <c r="C99" s="374" t="str">
        <f>VLOOKUP(B99,DS,2,0)</f>
        <v>Nguyễn Thị Rong</v>
      </c>
      <c r="D99" s="376" t="str">
        <f>VLOOKUP(B99,DS,3,0)</f>
        <v>Công nhân</v>
      </c>
      <c r="E99" s="79" t="s">
        <v>33</v>
      </c>
      <c r="F99" s="80">
        <v>8</v>
      </c>
      <c r="G99" s="80"/>
      <c r="H99" s="80">
        <v>8</v>
      </c>
      <c r="I99" s="80">
        <v>8</v>
      </c>
      <c r="J99" s="80">
        <v>8</v>
      </c>
      <c r="K99" s="80">
        <v>8</v>
      </c>
      <c r="L99" s="80">
        <v>8</v>
      </c>
      <c r="M99" s="80">
        <v>8</v>
      </c>
      <c r="N99" s="80"/>
      <c r="O99" s="80">
        <v>8</v>
      </c>
      <c r="P99" s="80">
        <v>8</v>
      </c>
      <c r="Q99" s="80">
        <v>8</v>
      </c>
      <c r="R99" s="80">
        <v>8</v>
      </c>
      <c r="S99" s="80">
        <v>8</v>
      </c>
      <c r="T99" s="80">
        <v>8</v>
      </c>
      <c r="U99" s="80"/>
      <c r="V99" s="80"/>
      <c r="W99" s="80">
        <v>8</v>
      </c>
      <c r="X99" s="80">
        <v>8</v>
      </c>
      <c r="Y99" s="80">
        <v>8</v>
      </c>
      <c r="Z99" s="80">
        <v>8</v>
      </c>
      <c r="AA99" s="80">
        <v>8</v>
      </c>
      <c r="AB99" s="80"/>
      <c r="AC99" s="80">
        <v>8</v>
      </c>
      <c r="AD99" s="80">
        <v>8</v>
      </c>
      <c r="AE99" s="80">
        <v>8</v>
      </c>
      <c r="AF99" s="80">
        <v>8</v>
      </c>
      <c r="AG99" s="80">
        <v>8</v>
      </c>
      <c r="AH99" s="80">
        <v>8</v>
      </c>
      <c r="AI99" s="80"/>
      <c r="AJ99" s="80"/>
      <c r="AK99" s="378">
        <f t="shared" ref="AK99" si="65">((SUM(F99:AJ99))/8)-(SUMIF($F$6:$AJ$6,"C.Nhật",F99:AJ99)/8)</f>
        <v>19</v>
      </c>
      <c r="AL99" s="378">
        <f t="shared" ref="AL99" si="66">SUM(F100:AJ100)/8*1.5</f>
        <v>0</v>
      </c>
      <c r="AM99" s="380">
        <f t="shared" ref="AM99" si="67">SUMIF($F$6:$AJ$6,"C.Nhật",$F99:$AJ100)/8*2</f>
        <v>10</v>
      </c>
      <c r="AN99" s="382">
        <f t="shared" ref="AN99" si="68">SUM(AK99:AM100)</f>
        <v>29</v>
      </c>
      <c r="AO99" s="384">
        <v>0</v>
      </c>
      <c r="AP99" s="382"/>
      <c r="AQ99" s="382"/>
      <c r="AR99" s="382"/>
      <c r="AS99" s="372"/>
      <c r="AT99" s="314"/>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379"/>
      <c r="AL100" s="379"/>
      <c r="AM100" s="381"/>
      <c r="AN100" s="383"/>
      <c r="AO100" s="385"/>
      <c r="AP100" s="383"/>
      <c r="AQ100" s="383"/>
      <c r="AR100" s="383"/>
      <c r="AS100" s="373"/>
      <c r="AT100" s="314"/>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4</v>
      </c>
      <c r="B101" s="386" t="s">
        <v>99</v>
      </c>
      <c r="C101" s="374" t="str">
        <f>VLOOKUP(B101,DS,2,0)</f>
        <v>Sơn Thị Nil</v>
      </c>
      <c r="D101" s="376" t="str">
        <f>VLOOKUP(B101,DS,3,0)</f>
        <v>Công nhân</v>
      </c>
      <c r="E101" s="79" t="s">
        <v>33</v>
      </c>
      <c r="F101" s="80">
        <v>8</v>
      </c>
      <c r="G101" s="80"/>
      <c r="H101" s="80">
        <v>8</v>
      </c>
      <c r="I101" s="80">
        <v>8</v>
      </c>
      <c r="J101" s="80">
        <v>8</v>
      </c>
      <c r="K101" s="80">
        <v>8</v>
      </c>
      <c r="L101" s="80">
        <v>8</v>
      </c>
      <c r="M101" s="80">
        <v>8</v>
      </c>
      <c r="N101" s="80"/>
      <c r="O101" s="80">
        <v>8</v>
      </c>
      <c r="P101" s="80">
        <v>8</v>
      </c>
      <c r="Q101" s="80">
        <v>8</v>
      </c>
      <c r="R101" s="80">
        <v>8</v>
      </c>
      <c r="S101" s="80">
        <v>8</v>
      </c>
      <c r="T101" s="80">
        <v>8</v>
      </c>
      <c r="U101" s="80"/>
      <c r="V101" s="80">
        <v>8</v>
      </c>
      <c r="W101" s="80">
        <v>8</v>
      </c>
      <c r="X101" s="80">
        <v>8</v>
      </c>
      <c r="Y101" s="80">
        <v>8</v>
      </c>
      <c r="Z101" s="80">
        <v>8</v>
      </c>
      <c r="AA101" s="80">
        <v>8</v>
      </c>
      <c r="AB101" s="80"/>
      <c r="AC101" s="80">
        <v>8</v>
      </c>
      <c r="AD101" s="80">
        <v>8</v>
      </c>
      <c r="AE101" s="80">
        <v>8</v>
      </c>
      <c r="AF101" s="80">
        <v>8</v>
      </c>
      <c r="AG101" s="80">
        <v>8</v>
      </c>
      <c r="AH101" s="80">
        <v>8</v>
      </c>
      <c r="AI101" s="80"/>
      <c r="AJ101" s="80"/>
      <c r="AK101" s="378">
        <f t="shared" ref="AK101" si="69">((SUM(F101:AJ101))/8)-(SUMIF($F$6:$AJ$6,"C.Nhật",F101:AJ101)/8)</f>
        <v>20</v>
      </c>
      <c r="AL101" s="378">
        <f t="shared" ref="AL101" si="70">SUM(F102:AJ102)/8*1.5</f>
        <v>0</v>
      </c>
      <c r="AM101" s="380">
        <f t="shared" ref="AM101" si="71">SUMIF($F$6:$AJ$6,"C.Nhật",$F101:$AJ102)/8*2</f>
        <v>10</v>
      </c>
      <c r="AN101" s="382">
        <f t="shared" ref="AN101" si="72">SUM(AK101:AM102)</f>
        <v>30</v>
      </c>
      <c r="AO101" s="384">
        <v>0</v>
      </c>
      <c r="AP101" s="382"/>
      <c r="AQ101" s="382"/>
      <c r="AR101" s="382"/>
      <c r="AS101" s="372"/>
      <c r="AT101" s="314"/>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379"/>
      <c r="AL102" s="379"/>
      <c r="AM102" s="381"/>
      <c r="AN102" s="383"/>
      <c r="AO102" s="385"/>
      <c r="AP102" s="383"/>
      <c r="AQ102" s="383"/>
      <c r="AR102" s="383"/>
      <c r="AS102" s="373"/>
      <c r="AT102" s="314"/>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5</v>
      </c>
      <c r="B103" s="386" t="s">
        <v>100</v>
      </c>
      <c r="C103" s="374" t="str">
        <f>VLOOKUP(B103,DS,2,0)</f>
        <v>Huỳnh Thị Bé Tha</v>
      </c>
      <c r="D103" s="376" t="str">
        <f>VLOOKUP(B103,DS,3,0)</f>
        <v>Công nhân</v>
      </c>
      <c r="E103" s="79" t="s">
        <v>33</v>
      </c>
      <c r="F103" s="80">
        <v>8</v>
      </c>
      <c r="G103" s="80"/>
      <c r="H103" s="80">
        <v>8</v>
      </c>
      <c r="I103" s="80">
        <v>8</v>
      </c>
      <c r="J103" s="80">
        <v>8</v>
      </c>
      <c r="K103" s="80">
        <v>8</v>
      </c>
      <c r="L103" s="80">
        <v>8</v>
      </c>
      <c r="M103" s="80">
        <v>8</v>
      </c>
      <c r="N103" s="80"/>
      <c r="O103" s="80">
        <v>8</v>
      </c>
      <c r="P103" s="80">
        <v>8</v>
      </c>
      <c r="Q103" s="80">
        <v>8</v>
      </c>
      <c r="R103" s="80">
        <v>8</v>
      </c>
      <c r="S103" s="80">
        <v>8</v>
      </c>
      <c r="T103" s="80">
        <v>8</v>
      </c>
      <c r="U103" s="80"/>
      <c r="V103" s="80">
        <v>8</v>
      </c>
      <c r="W103" s="80">
        <v>8</v>
      </c>
      <c r="X103" s="80">
        <v>8</v>
      </c>
      <c r="Y103" s="80">
        <v>8</v>
      </c>
      <c r="Z103" s="80">
        <v>8</v>
      </c>
      <c r="AA103" s="80">
        <v>8</v>
      </c>
      <c r="AB103" s="80"/>
      <c r="AC103" s="80">
        <v>8</v>
      </c>
      <c r="AD103" s="80">
        <v>8</v>
      </c>
      <c r="AE103" s="80">
        <v>8</v>
      </c>
      <c r="AF103" s="80">
        <v>8</v>
      </c>
      <c r="AG103" s="80">
        <v>8</v>
      </c>
      <c r="AH103" s="80">
        <v>8</v>
      </c>
      <c r="AI103" s="80"/>
      <c r="AJ103" s="80"/>
      <c r="AK103" s="378">
        <f t="shared" ref="AK103" si="73">((SUM(F103:AJ103))/8)-(SUMIF($F$6:$AJ$6,"C.Nhật",F103:AJ103)/8)</f>
        <v>20</v>
      </c>
      <c r="AL103" s="378">
        <f t="shared" ref="AL103" si="74">SUM(F104:AJ104)/8*1.5</f>
        <v>0</v>
      </c>
      <c r="AM103" s="380">
        <f t="shared" ref="AM103" si="75">SUMIF($F$6:$AJ$6,"C.Nhật",$F103:$AJ104)/8*2</f>
        <v>10</v>
      </c>
      <c r="AN103" s="382">
        <f t="shared" ref="AN103" si="76">SUM(AK103:AM104)</f>
        <v>30</v>
      </c>
      <c r="AO103" s="384">
        <v>0</v>
      </c>
      <c r="AP103" s="382"/>
      <c r="AQ103" s="382"/>
      <c r="AR103" s="382"/>
      <c r="AS103" s="372"/>
      <c r="AT103" s="314"/>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379"/>
      <c r="AL104" s="379"/>
      <c r="AM104" s="381"/>
      <c r="AN104" s="383"/>
      <c r="AO104" s="385"/>
      <c r="AP104" s="383"/>
      <c r="AQ104" s="383"/>
      <c r="AR104" s="383"/>
      <c r="AS104" s="373"/>
      <c r="AT104" s="314"/>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6</v>
      </c>
      <c r="B105" s="386" t="s">
        <v>101</v>
      </c>
      <c r="C105" s="374" t="str">
        <f>VLOOKUP(B105,DS,2,0)</f>
        <v>Huỳnh Thị Bé Thi</v>
      </c>
      <c r="D105" s="376" t="str">
        <f>VLOOKUP(B105,DS,3,0)</f>
        <v>Công nhân</v>
      </c>
      <c r="E105" s="79" t="s">
        <v>33</v>
      </c>
      <c r="F105" s="80">
        <v>8</v>
      </c>
      <c r="G105" s="80"/>
      <c r="H105" s="80">
        <v>8</v>
      </c>
      <c r="I105" s="80">
        <v>8</v>
      </c>
      <c r="J105" s="80">
        <v>8</v>
      </c>
      <c r="K105" s="80">
        <v>8</v>
      </c>
      <c r="L105" s="80">
        <v>8</v>
      </c>
      <c r="M105" s="80">
        <v>8</v>
      </c>
      <c r="N105" s="80"/>
      <c r="O105" s="80">
        <v>8</v>
      </c>
      <c r="P105" s="80">
        <v>8</v>
      </c>
      <c r="Q105" s="80">
        <v>8</v>
      </c>
      <c r="R105" s="80">
        <v>8</v>
      </c>
      <c r="S105" s="80">
        <v>8</v>
      </c>
      <c r="T105" s="80"/>
      <c r="U105" s="80"/>
      <c r="V105" s="80">
        <v>8</v>
      </c>
      <c r="W105" s="80">
        <v>8</v>
      </c>
      <c r="X105" s="80">
        <v>8</v>
      </c>
      <c r="Y105" s="80">
        <v>8</v>
      </c>
      <c r="Z105" s="80">
        <v>8</v>
      </c>
      <c r="AA105" s="80">
        <v>8</v>
      </c>
      <c r="AB105" s="80"/>
      <c r="AC105" s="80">
        <v>8</v>
      </c>
      <c r="AD105" s="80">
        <v>8</v>
      </c>
      <c r="AE105" s="80">
        <v>8</v>
      </c>
      <c r="AF105" s="80">
        <v>8</v>
      </c>
      <c r="AG105" s="80">
        <v>8</v>
      </c>
      <c r="AH105" s="80">
        <v>8</v>
      </c>
      <c r="AI105" s="80"/>
      <c r="AJ105" s="323"/>
      <c r="AK105" s="378">
        <f t="shared" ref="AK105" si="77">((SUM(F105:AJ105))/8)-(SUMIF($F$6:$AJ$6,"C.Nhật",F105:AJ105)/8)</f>
        <v>20</v>
      </c>
      <c r="AL105" s="378">
        <f t="shared" ref="AL105" si="78">SUM(F106:AJ106)/8*1.5</f>
        <v>0</v>
      </c>
      <c r="AM105" s="380">
        <f t="shared" ref="AM105" si="79">SUMIF($F$6:$AJ$6,"C.Nhật",$F105:$AJ106)/8*2</f>
        <v>8</v>
      </c>
      <c r="AN105" s="382">
        <f t="shared" ref="AN105" si="80">SUM(AK105:AM106)</f>
        <v>28</v>
      </c>
      <c r="AO105" s="384">
        <v>0</v>
      </c>
      <c r="AP105" s="382"/>
      <c r="AQ105" s="382"/>
      <c r="AR105" s="382"/>
      <c r="AS105" s="372"/>
      <c r="AT105" s="314"/>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324"/>
      <c r="AK106" s="379"/>
      <c r="AL106" s="379"/>
      <c r="AM106" s="381"/>
      <c r="AN106" s="383"/>
      <c r="AO106" s="385"/>
      <c r="AP106" s="383"/>
      <c r="AQ106" s="383"/>
      <c r="AR106" s="383"/>
      <c r="AS106" s="373"/>
      <c r="AT106" s="314"/>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A105+1</f>
        <v>7</v>
      </c>
      <c r="B107" s="386" t="s">
        <v>102</v>
      </c>
      <c r="C107" s="374" t="str">
        <f>VLOOKUP(B107,DS,2,0)</f>
        <v>Nguyễn Thị Kim Hồng</v>
      </c>
      <c r="D107" s="376" t="str">
        <f>VLOOKUP(B107,DS,3,0)</f>
        <v>Công nhân</v>
      </c>
      <c r="E107" s="79" t="s">
        <v>33</v>
      </c>
      <c r="F107" s="80">
        <v>8</v>
      </c>
      <c r="G107" s="80"/>
      <c r="H107" s="80">
        <v>8</v>
      </c>
      <c r="I107" s="80">
        <v>8</v>
      </c>
      <c r="J107" s="80">
        <v>8</v>
      </c>
      <c r="K107" s="80">
        <v>8</v>
      </c>
      <c r="L107" s="80">
        <v>8</v>
      </c>
      <c r="M107" s="80">
        <v>8</v>
      </c>
      <c r="N107" s="80"/>
      <c r="O107" s="80">
        <v>8</v>
      </c>
      <c r="P107" s="80">
        <v>8</v>
      </c>
      <c r="Q107" s="80">
        <v>8</v>
      </c>
      <c r="R107" s="80">
        <v>8</v>
      </c>
      <c r="S107" s="80">
        <v>8</v>
      </c>
      <c r="T107" s="80">
        <v>8</v>
      </c>
      <c r="U107" s="80"/>
      <c r="V107" s="80">
        <v>8</v>
      </c>
      <c r="W107" s="80">
        <v>8</v>
      </c>
      <c r="X107" s="80">
        <v>8</v>
      </c>
      <c r="Y107" s="80">
        <v>8</v>
      </c>
      <c r="Z107" s="80">
        <v>8</v>
      </c>
      <c r="AA107" s="80">
        <v>8</v>
      </c>
      <c r="AB107" s="80"/>
      <c r="AC107" s="80">
        <v>8</v>
      </c>
      <c r="AD107" s="80">
        <v>8</v>
      </c>
      <c r="AE107" s="80">
        <v>8</v>
      </c>
      <c r="AF107" s="80">
        <v>8</v>
      </c>
      <c r="AG107" s="80">
        <v>8</v>
      </c>
      <c r="AH107" s="80">
        <v>8</v>
      </c>
      <c r="AI107" s="80"/>
      <c r="AJ107" s="80"/>
      <c r="AK107" s="378">
        <f t="shared" ref="AK107" si="81">((SUM(F107:AJ107))/8)-(SUMIF($F$6:$AJ$6,"C.Nhật",F107:AJ107)/8)</f>
        <v>20</v>
      </c>
      <c r="AL107" s="378">
        <f t="shared" ref="AL107" si="82">SUM(F108:AJ108)/8*1.5</f>
        <v>0</v>
      </c>
      <c r="AM107" s="380">
        <f t="shared" ref="AM107" si="83">SUMIF($F$6:$AJ$6,"C.Nhật",$F107:$AJ108)/8*2</f>
        <v>10</v>
      </c>
      <c r="AN107" s="382">
        <f t="shared" ref="AN107" si="84">SUM(AK107:AM108)</f>
        <v>30</v>
      </c>
      <c r="AO107" s="384">
        <v>0</v>
      </c>
      <c r="AP107" s="382"/>
      <c r="AQ107" s="382"/>
      <c r="AR107" s="382"/>
      <c r="AS107" s="372"/>
      <c r="AT107" s="314"/>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379"/>
      <c r="AL108" s="379"/>
      <c r="AM108" s="381"/>
      <c r="AN108" s="383"/>
      <c r="AO108" s="385"/>
      <c r="AP108" s="383"/>
      <c r="AQ108" s="383"/>
      <c r="AR108" s="383"/>
      <c r="AS108" s="373"/>
      <c r="AT108" s="314"/>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8</v>
      </c>
      <c r="B109" s="386" t="s">
        <v>103</v>
      </c>
      <c r="C109" s="374" t="str">
        <f>VLOOKUP(B109,DS,2,0)</f>
        <v>Nguyễn Thị Lựu</v>
      </c>
      <c r="D109" s="376" t="str">
        <f>VLOOKUP(B109,DS,3,0)</f>
        <v>Công nhân</v>
      </c>
      <c r="E109" s="79" t="s">
        <v>33</v>
      </c>
      <c r="F109" s="80">
        <v>8</v>
      </c>
      <c r="G109" s="80"/>
      <c r="H109" s="80">
        <v>8</v>
      </c>
      <c r="I109" s="80">
        <v>8</v>
      </c>
      <c r="J109" s="80">
        <v>8</v>
      </c>
      <c r="K109" s="80">
        <v>8</v>
      </c>
      <c r="L109" s="80"/>
      <c r="M109" s="80">
        <v>8</v>
      </c>
      <c r="N109" s="80"/>
      <c r="O109" s="80">
        <v>8</v>
      </c>
      <c r="P109" s="80">
        <v>8</v>
      </c>
      <c r="Q109" s="80">
        <v>8</v>
      </c>
      <c r="R109" s="80">
        <v>8</v>
      </c>
      <c r="S109" s="80">
        <v>8</v>
      </c>
      <c r="T109" s="80">
        <v>8</v>
      </c>
      <c r="U109" s="80"/>
      <c r="V109" s="80">
        <v>8</v>
      </c>
      <c r="W109" s="80">
        <v>8</v>
      </c>
      <c r="X109" s="80">
        <v>8</v>
      </c>
      <c r="Y109" s="80">
        <v>8</v>
      </c>
      <c r="Z109" s="80">
        <v>8</v>
      </c>
      <c r="AA109" s="80">
        <v>8</v>
      </c>
      <c r="AB109" s="80"/>
      <c r="AC109" s="80">
        <v>8</v>
      </c>
      <c r="AD109" s="80">
        <v>8</v>
      </c>
      <c r="AE109" s="80">
        <v>8</v>
      </c>
      <c r="AF109" s="80">
        <v>8</v>
      </c>
      <c r="AG109" s="80">
        <v>8</v>
      </c>
      <c r="AH109" s="80">
        <v>8</v>
      </c>
      <c r="AI109" s="80"/>
      <c r="AJ109" s="80"/>
      <c r="AK109" s="378">
        <f t="shared" ref="AK109" si="85">((SUM(F109:AJ109))/8)-(SUMIF($F$6:$AJ$6,"C.Nhật",F109:AJ109)/8)</f>
        <v>19</v>
      </c>
      <c r="AL109" s="378">
        <f t="shared" ref="AL109" si="86">SUM(F110:AJ110)/8*1.5</f>
        <v>0</v>
      </c>
      <c r="AM109" s="380">
        <f t="shared" ref="AM109" si="87">SUMIF($F$6:$AJ$6,"C.Nhật",$F109:$AJ110)/8*2</f>
        <v>10</v>
      </c>
      <c r="AN109" s="382">
        <f t="shared" ref="AN109" si="88">SUM(AK109:AM110)</f>
        <v>29</v>
      </c>
      <c r="AO109" s="384">
        <v>0</v>
      </c>
      <c r="AP109" s="382"/>
      <c r="AQ109" s="382"/>
      <c r="AR109" s="382"/>
      <c r="AS109" s="372"/>
      <c r="AT109" s="314"/>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379"/>
      <c r="AL110" s="379"/>
      <c r="AM110" s="381"/>
      <c r="AN110" s="383"/>
      <c r="AO110" s="385"/>
      <c r="AP110" s="383"/>
      <c r="AQ110" s="383"/>
      <c r="AR110" s="383"/>
      <c r="AS110" s="373"/>
      <c r="AT110" s="314"/>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v>9</v>
      </c>
      <c r="B111" s="386" t="s">
        <v>104</v>
      </c>
      <c r="C111" s="374" t="str">
        <f>VLOOKUP(B111,DS,2,0)</f>
        <v>Lý Thị Được</v>
      </c>
      <c r="D111" s="376" t="str">
        <f>VLOOKUP(B111,DS,3,0)</f>
        <v>Công nhân</v>
      </c>
      <c r="E111" s="79" t="s">
        <v>33</v>
      </c>
      <c r="F111" s="80">
        <v>8</v>
      </c>
      <c r="G111" s="80"/>
      <c r="H111" s="80">
        <v>8</v>
      </c>
      <c r="I111" s="80">
        <v>8</v>
      </c>
      <c r="J111" s="80">
        <v>8</v>
      </c>
      <c r="K111" s="80">
        <v>8</v>
      </c>
      <c r="L111" s="80">
        <v>8</v>
      </c>
      <c r="M111" s="80">
        <v>8</v>
      </c>
      <c r="N111" s="80"/>
      <c r="O111" s="80">
        <v>8</v>
      </c>
      <c r="P111" s="80">
        <v>8</v>
      </c>
      <c r="Q111" s="80">
        <v>8</v>
      </c>
      <c r="R111" s="80">
        <v>8</v>
      </c>
      <c r="S111" s="80">
        <v>8</v>
      </c>
      <c r="T111" s="80">
        <v>8</v>
      </c>
      <c r="U111" s="80"/>
      <c r="V111" s="80">
        <v>8</v>
      </c>
      <c r="W111" s="80">
        <v>8</v>
      </c>
      <c r="X111" s="80">
        <v>8</v>
      </c>
      <c r="Y111" s="80">
        <v>8</v>
      </c>
      <c r="Z111" s="80">
        <v>8</v>
      </c>
      <c r="AA111" s="80">
        <v>8</v>
      </c>
      <c r="AB111" s="80"/>
      <c r="AC111" s="80">
        <v>8</v>
      </c>
      <c r="AD111" s="80">
        <v>8</v>
      </c>
      <c r="AE111" s="80">
        <v>8</v>
      </c>
      <c r="AF111" s="80">
        <v>8</v>
      </c>
      <c r="AG111" s="80">
        <v>8</v>
      </c>
      <c r="AH111" s="80">
        <v>8</v>
      </c>
      <c r="AI111" s="80"/>
      <c r="AJ111" s="80"/>
      <c r="AK111" s="378">
        <f t="shared" ref="AK111" si="89">((SUM(F111:AJ111))/8)-(SUMIF($F$6:$AJ$6,"C.Nhật",F111:AJ111)/8)</f>
        <v>20</v>
      </c>
      <c r="AL111" s="378">
        <f t="shared" ref="AL111" si="90">SUM(F112:AJ112)/8*1.5</f>
        <v>0</v>
      </c>
      <c r="AM111" s="380">
        <f t="shared" ref="AM111" si="91">SUMIF($F$6:$AJ$6,"C.Nhật",$F111:$AJ112)/8*2</f>
        <v>10</v>
      </c>
      <c r="AN111" s="382">
        <f t="shared" ref="AN111" si="92">SUM(AK111:AM112)</f>
        <v>30</v>
      </c>
      <c r="AO111" s="384">
        <v>0</v>
      </c>
      <c r="AP111" s="382"/>
      <c r="AQ111" s="382"/>
      <c r="AR111" s="382"/>
      <c r="AS111" s="372"/>
      <c r="AT111" s="314"/>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379"/>
      <c r="AL112" s="379"/>
      <c r="AM112" s="381"/>
      <c r="AN112" s="383"/>
      <c r="AO112" s="385"/>
      <c r="AP112" s="383"/>
      <c r="AQ112" s="383"/>
      <c r="AR112" s="383"/>
      <c r="AS112" s="373"/>
      <c r="AT112" s="314"/>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A111+1</f>
        <v>10</v>
      </c>
      <c r="B113" s="386" t="s">
        <v>105</v>
      </c>
      <c r="C113" s="374" t="str">
        <f>VLOOKUP(B113,DS,2,0)</f>
        <v>Lý La Quan</v>
      </c>
      <c r="D113" s="376" t="str">
        <f>VLOOKUP(B113,DS,3,0)</f>
        <v>Công nhân</v>
      </c>
      <c r="E113" s="79" t="s">
        <v>33</v>
      </c>
      <c r="F113" s="80"/>
      <c r="G113" s="80"/>
      <c r="H113" s="80">
        <v>8</v>
      </c>
      <c r="I113" s="80">
        <v>8</v>
      </c>
      <c r="J113" s="80">
        <v>8</v>
      </c>
      <c r="K113" s="80">
        <v>8</v>
      </c>
      <c r="L113" s="80">
        <v>8</v>
      </c>
      <c r="M113" s="80">
        <v>8</v>
      </c>
      <c r="N113" s="80"/>
      <c r="O113" s="80">
        <v>8</v>
      </c>
      <c r="P113" s="80">
        <v>8</v>
      </c>
      <c r="Q113" s="80">
        <v>8</v>
      </c>
      <c r="R113" s="80">
        <v>8</v>
      </c>
      <c r="S113" s="80">
        <v>8</v>
      </c>
      <c r="T113" s="80">
        <v>8</v>
      </c>
      <c r="U113" s="80"/>
      <c r="V113" s="80">
        <v>8</v>
      </c>
      <c r="W113" s="80">
        <v>8</v>
      </c>
      <c r="X113" s="80">
        <v>8</v>
      </c>
      <c r="Y113" s="80">
        <v>8</v>
      </c>
      <c r="Z113" s="80">
        <v>8</v>
      </c>
      <c r="AA113" s="80">
        <v>8</v>
      </c>
      <c r="AB113" s="80"/>
      <c r="AC113" s="80">
        <v>8</v>
      </c>
      <c r="AD113" s="80">
        <v>8</v>
      </c>
      <c r="AE113" s="80">
        <v>8</v>
      </c>
      <c r="AF113" s="80"/>
      <c r="AG113" s="80">
        <v>8</v>
      </c>
      <c r="AH113" s="80">
        <v>8</v>
      </c>
      <c r="AI113" s="80"/>
      <c r="AJ113" s="80"/>
      <c r="AK113" s="378">
        <f t="shared" ref="AK113" si="93">((SUM(F113:AJ113))/8)-(SUMIF($F$6:$AJ$6,"C.Nhật",F113:AJ113)/8)</f>
        <v>19</v>
      </c>
      <c r="AL113" s="378">
        <f t="shared" ref="AL113" si="94">SUM(F114:AJ114)/8*1.5</f>
        <v>0</v>
      </c>
      <c r="AM113" s="380">
        <f t="shared" ref="AM113" si="95">SUMIF($F$6:$AJ$6,"C.Nhật",$F113:$AJ114)/8*2</f>
        <v>8</v>
      </c>
      <c r="AN113" s="382">
        <f t="shared" ref="AN113" si="96">SUM(AK113:AM114)</f>
        <v>27</v>
      </c>
      <c r="AO113" s="384">
        <v>0</v>
      </c>
      <c r="AP113" s="382"/>
      <c r="AQ113" s="382"/>
      <c r="AR113" s="382"/>
      <c r="AS113" s="372"/>
      <c r="AT113" s="314"/>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379"/>
      <c r="AL114" s="379"/>
      <c r="AM114" s="381"/>
      <c r="AN114" s="383"/>
      <c r="AO114" s="385"/>
      <c r="AP114" s="383"/>
      <c r="AQ114" s="383"/>
      <c r="AR114" s="383"/>
      <c r="AS114" s="373"/>
      <c r="AT114" s="314"/>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11</v>
      </c>
      <c r="B115" s="386" t="s">
        <v>106</v>
      </c>
      <c r="C115" s="374" t="str">
        <f>VLOOKUP(B115,DS,2,0)</f>
        <v>Trà Thị Soi</v>
      </c>
      <c r="D115" s="376" t="str">
        <f>VLOOKUP(B115,DS,3,0)</f>
        <v>Công nhân</v>
      </c>
      <c r="E115" s="79" t="s">
        <v>33</v>
      </c>
      <c r="F115" s="80">
        <v>8</v>
      </c>
      <c r="G115" s="80"/>
      <c r="H115" s="80">
        <v>8</v>
      </c>
      <c r="I115" s="80">
        <v>8</v>
      </c>
      <c r="J115" s="80">
        <v>8</v>
      </c>
      <c r="K115" s="80">
        <v>8</v>
      </c>
      <c r="L115" s="80">
        <v>8</v>
      </c>
      <c r="M115" s="80">
        <v>8</v>
      </c>
      <c r="N115" s="80"/>
      <c r="O115" s="80">
        <v>8</v>
      </c>
      <c r="P115" s="80">
        <v>8</v>
      </c>
      <c r="Q115" s="80">
        <v>8</v>
      </c>
      <c r="R115" s="80">
        <v>8</v>
      </c>
      <c r="S115" s="80">
        <v>8</v>
      </c>
      <c r="T115" s="80">
        <v>8</v>
      </c>
      <c r="U115" s="80"/>
      <c r="V115" s="80">
        <v>8</v>
      </c>
      <c r="W115" s="80">
        <v>8</v>
      </c>
      <c r="X115" s="80">
        <v>8</v>
      </c>
      <c r="Y115" s="80">
        <v>8</v>
      </c>
      <c r="Z115" s="80">
        <v>8</v>
      </c>
      <c r="AA115" s="80">
        <v>8</v>
      </c>
      <c r="AB115" s="80"/>
      <c r="AC115" s="80">
        <v>8</v>
      </c>
      <c r="AD115" s="80">
        <v>8</v>
      </c>
      <c r="AE115" s="80">
        <v>8</v>
      </c>
      <c r="AF115" s="80">
        <v>8</v>
      </c>
      <c r="AG115" s="80">
        <v>8</v>
      </c>
      <c r="AH115" s="80">
        <v>8</v>
      </c>
      <c r="AI115" s="80"/>
      <c r="AJ115" s="80"/>
      <c r="AK115" s="378">
        <f t="shared" ref="AK115" si="97">((SUM(F115:AJ115))/8)-(SUMIF($F$6:$AJ$6,"C.Nhật",F115:AJ115)/8)</f>
        <v>20</v>
      </c>
      <c r="AL115" s="378">
        <f t="shared" ref="AL115" si="98">SUM(F116:AJ116)/8*1.5</f>
        <v>0</v>
      </c>
      <c r="AM115" s="380">
        <f t="shared" ref="AM115" si="99">SUMIF($F$6:$AJ$6,"C.Nhật",$F115:$AJ116)/8*2</f>
        <v>10</v>
      </c>
      <c r="AN115" s="382">
        <f t="shared" ref="AN115" si="100">SUM(AK115:AM116)</f>
        <v>30</v>
      </c>
      <c r="AO115" s="384">
        <v>0</v>
      </c>
      <c r="AP115" s="382"/>
      <c r="AQ115" s="382"/>
      <c r="AR115" s="382"/>
      <c r="AS115" s="372"/>
      <c r="AT115" s="314"/>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379"/>
      <c r="AL116" s="379"/>
      <c r="AM116" s="381"/>
      <c r="AN116" s="383"/>
      <c r="AO116" s="385"/>
      <c r="AP116" s="383"/>
      <c r="AQ116" s="383"/>
      <c r="AR116" s="383"/>
      <c r="AS116" s="373"/>
      <c r="AT116" s="314"/>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 t="shared" ref="A117" si="101">A115+1</f>
        <v>12</v>
      </c>
      <c r="B117" s="386" t="s">
        <v>107</v>
      </c>
      <c r="C117" s="374" t="str">
        <f>VLOOKUP(B117,DS,2,0)</f>
        <v>Nguyễn Thị Diễm Hương</v>
      </c>
      <c r="D117" s="376" t="str">
        <f>VLOOKUP(B117,DS,3,0)</f>
        <v>Công nhân</v>
      </c>
      <c r="E117" s="79" t="s">
        <v>33</v>
      </c>
      <c r="F117" s="80">
        <v>8</v>
      </c>
      <c r="G117" s="80"/>
      <c r="H117" s="80">
        <v>8</v>
      </c>
      <c r="I117" s="80">
        <v>8</v>
      </c>
      <c r="J117" s="80">
        <v>8</v>
      </c>
      <c r="K117" s="80">
        <v>8</v>
      </c>
      <c r="L117" s="80">
        <v>8</v>
      </c>
      <c r="M117" s="80">
        <v>8</v>
      </c>
      <c r="N117" s="80"/>
      <c r="O117" s="80">
        <v>8</v>
      </c>
      <c r="P117" s="80">
        <v>8</v>
      </c>
      <c r="Q117" s="80">
        <v>8</v>
      </c>
      <c r="R117" s="80">
        <v>8</v>
      </c>
      <c r="S117" s="80">
        <v>8</v>
      </c>
      <c r="T117" s="80">
        <v>8</v>
      </c>
      <c r="U117" s="80"/>
      <c r="V117" s="80">
        <v>8</v>
      </c>
      <c r="W117" s="80">
        <v>8</v>
      </c>
      <c r="X117" s="80">
        <v>8</v>
      </c>
      <c r="Y117" s="80">
        <v>8</v>
      </c>
      <c r="Z117" s="80">
        <v>8</v>
      </c>
      <c r="AA117" s="80">
        <v>8</v>
      </c>
      <c r="AB117" s="80"/>
      <c r="AC117" s="80">
        <v>8</v>
      </c>
      <c r="AD117" s="80">
        <v>8</v>
      </c>
      <c r="AE117" s="80">
        <v>8</v>
      </c>
      <c r="AF117" s="80">
        <v>8</v>
      </c>
      <c r="AG117" s="80">
        <v>8</v>
      </c>
      <c r="AH117" s="80">
        <v>8</v>
      </c>
      <c r="AI117" s="80"/>
      <c r="AJ117" s="80"/>
      <c r="AK117" s="378">
        <f t="shared" ref="AK117" si="102">((SUM(F117:AJ117))/8)-(SUMIF($F$6:$AJ$6,"C.Nhật",F117:AJ117)/8)</f>
        <v>20</v>
      </c>
      <c r="AL117" s="378">
        <f t="shared" ref="AL117" si="103">SUM(F118:AJ118)/8*1.5</f>
        <v>0</v>
      </c>
      <c r="AM117" s="380">
        <f t="shared" ref="AM117" si="104">SUMIF($F$6:$AJ$6,"C.Nhật",$F117:$AJ118)/8*2</f>
        <v>10</v>
      </c>
      <c r="AN117" s="382">
        <f t="shared" ref="AN117" si="105">SUM(AK117:AM118)</f>
        <v>30</v>
      </c>
      <c r="AO117" s="384">
        <v>0</v>
      </c>
      <c r="AP117" s="382"/>
      <c r="AQ117" s="382"/>
      <c r="AR117" s="382"/>
      <c r="AS117" s="372"/>
      <c r="AT117" s="314"/>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379"/>
      <c r="AL118" s="379"/>
      <c r="AM118" s="381"/>
      <c r="AN118" s="383"/>
      <c r="AO118" s="385"/>
      <c r="AP118" s="383"/>
      <c r="AQ118" s="383"/>
      <c r="AR118" s="383"/>
      <c r="AS118" s="373"/>
      <c r="AT118" s="314"/>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 t="shared" ref="A119" si="106">A117+1</f>
        <v>13</v>
      </c>
      <c r="B119" s="386" t="s">
        <v>108</v>
      </c>
      <c r="C119" s="374" t="str">
        <f>VLOOKUP(B119,DS,2,0)</f>
        <v>Sơn Thị Muỗi Tron</v>
      </c>
      <c r="D119" s="376" t="str">
        <f>VLOOKUP(B119,DS,3,0)</f>
        <v>Công nhân</v>
      </c>
      <c r="E119" s="79" t="s">
        <v>33</v>
      </c>
      <c r="F119" s="80">
        <v>8</v>
      </c>
      <c r="G119" s="80"/>
      <c r="H119" s="80">
        <v>8</v>
      </c>
      <c r="I119" s="80">
        <v>8</v>
      </c>
      <c r="J119" s="80">
        <v>8</v>
      </c>
      <c r="K119" s="80">
        <v>8</v>
      </c>
      <c r="L119" s="80">
        <v>8</v>
      </c>
      <c r="M119" s="80">
        <v>8</v>
      </c>
      <c r="N119" s="80"/>
      <c r="O119" s="80">
        <v>8</v>
      </c>
      <c r="P119" s="80">
        <v>8</v>
      </c>
      <c r="Q119" s="80">
        <v>8</v>
      </c>
      <c r="R119" s="80">
        <v>8</v>
      </c>
      <c r="S119" s="80">
        <v>8</v>
      </c>
      <c r="T119" s="80">
        <v>8</v>
      </c>
      <c r="U119" s="80"/>
      <c r="V119" s="80">
        <v>8</v>
      </c>
      <c r="W119" s="80">
        <v>8</v>
      </c>
      <c r="X119" s="80">
        <v>8</v>
      </c>
      <c r="Y119" s="80">
        <v>8</v>
      </c>
      <c r="Z119" s="80">
        <v>8</v>
      </c>
      <c r="AA119" s="80">
        <v>8</v>
      </c>
      <c r="AB119" s="80"/>
      <c r="AC119" s="80">
        <v>8</v>
      </c>
      <c r="AD119" s="80">
        <v>8</v>
      </c>
      <c r="AE119" s="80">
        <v>8</v>
      </c>
      <c r="AF119" s="80">
        <v>8</v>
      </c>
      <c r="AG119" s="80">
        <v>8</v>
      </c>
      <c r="AH119" s="80">
        <v>8</v>
      </c>
      <c r="AI119" s="80"/>
      <c r="AJ119" s="80"/>
      <c r="AK119" s="378">
        <f t="shared" ref="AK119" si="107">((SUM(F119:AJ119))/8)-(SUMIF($F$6:$AJ$6,"C.Nhật",F119:AJ119)/8)</f>
        <v>20</v>
      </c>
      <c r="AL119" s="378">
        <f t="shared" ref="AL119" si="108">SUM(F120:AJ120)/8*1.5</f>
        <v>0</v>
      </c>
      <c r="AM119" s="380">
        <f t="shared" ref="AM119" si="109">SUMIF($F$6:$AJ$6,"C.Nhật",$F119:$AJ120)/8*2</f>
        <v>10</v>
      </c>
      <c r="AN119" s="382">
        <f t="shared" ref="AN119" si="110">SUM(AK119:AM120)</f>
        <v>30</v>
      </c>
      <c r="AO119" s="384">
        <v>0</v>
      </c>
      <c r="AP119" s="382"/>
      <c r="AQ119" s="382"/>
      <c r="AR119" s="382"/>
      <c r="AS119" s="372"/>
      <c r="AT119" s="314"/>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379"/>
      <c r="AL120" s="379"/>
      <c r="AM120" s="381"/>
      <c r="AN120" s="383"/>
      <c r="AO120" s="385"/>
      <c r="AP120" s="383"/>
      <c r="AQ120" s="383"/>
      <c r="AR120" s="383"/>
      <c r="AS120" s="373"/>
      <c r="AT120" s="314"/>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 t="shared" ref="A121" si="111">A119+1</f>
        <v>14</v>
      </c>
      <c r="B121" s="386" t="s">
        <v>109</v>
      </c>
      <c r="C121" s="374" t="str">
        <f>VLOOKUP(B121,DS,2,0)</f>
        <v>Sơn Thị Thương</v>
      </c>
      <c r="D121" s="376" t="str">
        <f>VLOOKUP(B121,DS,3,0)</f>
        <v>Công nhân</v>
      </c>
      <c r="E121" s="79" t="s">
        <v>33</v>
      </c>
      <c r="F121" s="80">
        <v>8</v>
      </c>
      <c r="G121" s="80"/>
      <c r="H121" s="80">
        <v>8</v>
      </c>
      <c r="I121" s="80">
        <v>8</v>
      </c>
      <c r="J121" s="80">
        <v>8</v>
      </c>
      <c r="K121" s="80">
        <v>8</v>
      </c>
      <c r="L121" s="80">
        <v>8</v>
      </c>
      <c r="M121" s="80">
        <v>8</v>
      </c>
      <c r="N121" s="80"/>
      <c r="O121" s="80">
        <v>8</v>
      </c>
      <c r="P121" s="80">
        <v>8</v>
      </c>
      <c r="Q121" s="80">
        <v>8</v>
      </c>
      <c r="R121" s="80">
        <v>8</v>
      </c>
      <c r="S121" s="80">
        <v>8</v>
      </c>
      <c r="T121" s="80">
        <v>8</v>
      </c>
      <c r="U121" s="80"/>
      <c r="V121" s="80">
        <v>8</v>
      </c>
      <c r="W121" s="80">
        <v>8</v>
      </c>
      <c r="X121" s="80">
        <v>8</v>
      </c>
      <c r="Y121" s="80">
        <v>8</v>
      </c>
      <c r="Z121" s="80">
        <v>8</v>
      </c>
      <c r="AA121" s="80">
        <v>8</v>
      </c>
      <c r="AB121" s="80"/>
      <c r="AC121" s="80">
        <v>8</v>
      </c>
      <c r="AD121" s="80">
        <v>8</v>
      </c>
      <c r="AE121" s="80">
        <v>8</v>
      </c>
      <c r="AF121" s="80">
        <v>8</v>
      </c>
      <c r="AG121" s="80">
        <v>8</v>
      </c>
      <c r="AH121" s="80">
        <v>8</v>
      </c>
      <c r="AI121" s="80"/>
      <c r="AJ121" s="80"/>
      <c r="AK121" s="378">
        <f t="shared" ref="AK121" si="112">((SUM(F121:AJ121))/8)-(SUMIF($F$6:$AJ$6,"C.Nhật",F121:AJ121)/8)</f>
        <v>20</v>
      </c>
      <c r="AL121" s="378">
        <f t="shared" ref="AL121" si="113">SUM(F122:AJ122)/8*1.5</f>
        <v>0</v>
      </c>
      <c r="AM121" s="380">
        <f t="shared" ref="AM121" si="114">SUMIF($F$6:$AJ$6,"C.Nhật",$F121:$AJ122)/8*2</f>
        <v>10</v>
      </c>
      <c r="AN121" s="382">
        <f t="shared" ref="AN121" si="115">SUM(AK121:AM122)</f>
        <v>30</v>
      </c>
      <c r="AO121" s="384">
        <v>0</v>
      </c>
      <c r="AP121" s="382"/>
      <c r="AQ121" s="382"/>
      <c r="AR121" s="382"/>
      <c r="AS121" s="372"/>
      <c r="AT121" s="314"/>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379"/>
      <c r="AL122" s="379"/>
      <c r="AM122" s="381"/>
      <c r="AN122" s="383"/>
      <c r="AO122" s="385"/>
      <c r="AP122" s="383"/>
      <c r="AQ122" s="383"/>
      <c r="AR122" s="383"/>
      <c r="AS122" s="373"/>
      <c r="AT122" s="314"/>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 t="shared" ref="A123" si="116">A121+1</f>
        <v>15</v>
      </c>
      <c r="B123" s="386" t="s">
        <v>110</v>
      </c>
      <c r="C123" s="374" t="str">
        <f>VLOOKUP(B123,DS,2,0)</f>
        <v>Thạch Thị Som Ươne</v>
      </c>
      <c r="D123" s="376" t="str">
        <f>VLOOKUP(B123,DS,3,0)</f>
        <v>Công nhân</v>
      </c>
      <c r="E123" s="79" t="s">
        <v>33</v>
      </c>
      <c r="F123" s="80">
        <v>8</v>
      </c>
      <c r="G123" s="80"/>
      <c r="H123" s="80">
        <v>8</v>
      </c>
      <c r="I123" s="80">
        <v>8</v>
      </c>
      <c r="J123" s="80">
        <v>8</v>
      </c>
      <c r="K123" s="80">
        <v>8</v>
      </c>
      <c r="L123" s="80">
        <v>8</v>
      </c>
      <c r="M123" s="80">
        <v>8</v>
      </c>
      <c r="N123" s="80"/>
      <c r="O123" s="80">
        <v>8</v>
      </c>
      <c r="P123" s="80">
        <v>8</v>
      </c>
      <c r="Q123" s="80">
        <v>8</v>
      </c>
      <c r="R123" s="80">
        <v>8</v>
      </c>
      <c r="S123" s="80">
        <v>8</v>
      </c>
      <c r="T123" s="80">
        <v>8</v>
      </c>
      <c r="U123" s="80"/>
      <c r="V123" s="80">
        <v>8</v>
      </c>
      <c r="W123" s="80">
        <v>8</v>
      </c>
      <c r="X123" s="80">
        <v>8</v>
      </c>
      <c r="Y123" s="80">
        <v>8</v>
      </c>
      <c r="Z123" s="80">
        <v>8</v>
      </c>
      <c r="AA123" s="80">
        <v>8</v>
      </c>
      <c r="AB123" s="80"/>
      <c r="AC123" s="80">
        <v>8</v>
      </c>
      <c r="AD123" s="80">
        <v>8</v>
      </c>
      <c r="AE123" s="80">
        <v>8</v>
      </c>
      <c r="AF123" s="80">
        <v>8</v>
      </c>
      <c r="AG123" s="80">
        <v>8</v>
      </c>
      <c r="AH123" s="80">
        <v>8</v>
      </c>
      <c r="AI123" s="80"/>
      <c r="AJ123" s="80"/>
      <c r="AK123" s="378">
        <f t="shared" ref="AK123" si="117">((SUM(F123:AJ123))/8)-(SUMIF($F$6:$AJ$6,"C.Nhật",F123:AJ123)/8)</f>
        <v>20</v>
      </c>
      <c r="AL123" s="378">
        <f t="shared" ref="AL123" si="118">SUM(F124:AJ124)/8*1.5</f>
        <v>0</v>
      </c>
      <c r="AM123" s="380">
        <f t="shared" ref="AM123" si="119">SUMIF($F$6:$AJ$6,"C.Nhật",$F123:$AJ124)/8*2</f>
        <v>10</v>
      </c>
      <c r="AN123" s="382">
        <f t="shared" ref="AN123" si="120">SUM(AK123:AM124)</f>
        <v>30</v>
      </c>
      <c r="AO123" s="384">
        <v>0</v>
      </c>
      <c r="AP123" s="382"/>
      <c r="AQ123" s="382"/>
      <c r="AR123" s="382"/>
      <c r="AS123" s="372"/>
      <c r="AT123" s="314"/>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379"/>
      <c r="AL124" s="379"/>
      <c r="AM124" s="381"/>
      <c r="AN124" s="383"/>
      <c r="AO124" s="385"/>
      <c r="AP124" s="383"/>
      <c r="AQ124" s="383"/>
      <c r="AR124" s="383"/>
      <c r="AS124" s="373"/>
      <c r="AT124" s="314"/>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 t="shared" ref="A125" si="121">A123+1</f>
        <v>16</v>
      </c>
      <c r="B125" s="386" t="s">
        <v>111</v>
      </c>
      <c r="C125" s="374" t="str">
        <f>VLOOKUP(B125,DS,2,0)</f>
        <v>Huỳnh Thị Như</v>
      </c>
      <c r="D125" s="376" t="str">
        <f>VLOOKUP(B125,DS,3,0)</f>
        <v>Công nhân</v>
      </c>
      <c r="E125" s="79" t="s">
        <v>33</v>
      </c>
      <c r="F125" s="80">
        <v>8</v>
      </c>
      <c r="G125" s="80"/>
      <c r="H125" s="80">
        <v>8</v>
      </c>
      <c r="I125" s="80">
        <v>8</v>
      </c>
      <c r="J125" s="80"/>
      <c r="K125" s="80">
        <v>8</v>
      </c>
      <c r="L125" s="80">
        <v>8</v>
      </c>
      <c r="M125" s="80">
        <v>8</v>
      </c>
      <c r="N125" s="80"/>
      <c r="O125" s="80">
        <v>8</v>
      </c>
      <c r="P125" s="80">
        <v>8</v>
      </c>
      <c r="Q125" s="80">
        <v>8</v>
      </c>
      <c r="R125" s="80">
        <v>8</v>
      </c>
      <c r="S125" s="80">
        <v>8</v>
      </c>
      <c r="T125" s="80">
        <v>8</v>
      </c>
      <c r="U125" s="80"/>
      <c r="V125" s="80">
        <v>8</v>
      </c>
      <c r="W125" s="80"/>
      <c r="X125" s="80"/>
      <c r="Y125" s="80"/>
      <c r="Z125" s="80"/>
      <c r="AA125" s="80">
        <v>8</v>
      </c>
      <c r="AB125" s="80"/>
      <c r="AC125" s="80">
        <v>8</v>
      </c>
      <c r="AD125" s="80">
        <v>8</v>
      </c>
      <c r="AE125" s="80">
        <v>8</v>
      </c>
      <c r="AF125" s="80">
        <v>8</v>
      </c>
      <c r="AG125" s="80">
        <v>8</v>
      </c>
      <c r="AH125" s="80">
        <v>8</v>
      </c>
      <c r="AI125" s="80"/>
      <c r="AJ125" s="323"/>
      <c r="AK125" s="378">
        <f t="shared" ref="AK125" si="122">((SUM(F125:AJ125))/8)-(SUMIF($F$6:$AJ$6,"C.Nhật",F125:AJ125)/8)</f>
        <v>15</v>
      </c>
      <c r="AL125" s="378">
        <f t="shared" ref="AL125" si="123">SUM(F126:AJ126)/8*1.5</f>
        <v>0</v>
      </c>
      <c r="AM125" s="380">
        <f t="shared" ref="AM125" si="124">SUMIF($F$6:$AJ$6,"C.Nhật",$F125:$AJ126)/8*2</f>
        <v>10</v>
      </c>
      <c r="AN125" s="382">
        <f t="shared" ref="AN125" si="125">SUM(AK125:AM126)</f>
        <v>25</v>
      </c>
      <c r="AO125" s="384">
        <v>0</v>
      </c>
      <c r="AP125" s="382"/>
      <c r="AQ125" s="382"/>
      <c r="AR125" s="382"/>
      <c r="AS125" s="372"/>
      <c r="AT125" s="314"/>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324"/>
      <c r="AK126" s="379"/>
      <c r="AL126" s="379"/>
      <c r="AM126" s="381"/>
      <c r="AN126" s="383"/>
      <c r="AO126" s="385"/>
      <c r="AP126" s="383"/>
      <c r="AQ126" s="383"/>
      <c r="AR126" s="383"/>
      <c r="AS126" s="373"/>
      <c r="AT126" s="314"/>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 t="shared" ref="A127" si="126">A125+1</f>
        <v>17</v>
      </c>
      <c r="B127" s="386" t="s">
        <v>112</v>
      </c>
      <c r="C127" s="374" t="str">
        <f>VLOOKUP(B127,DS,2,0)</f>
        <v>Sơn Thị Chành Ny</v>
      </c>
      <c r="D127" s="376" t="str">
        <f>VLOOKUP(B127,DS,3,0)</f>
        <v>Công nhân</v>
      </c>
      <c r="E127" s="79" t="s">
        <v>33</v>
      </c>
      <c r="F127" s="80">
        <v>8</v>
      </c>
      <c r="G127" s="80"/>
      <c r="H127" s="80">
        <v>8</v>
      </c>
      <c r="I127" s="80">
        <v>8</v>
      </c>
      <c r="J127" s="80">
        <v>8</v>
      </c>
      <c r="K127" s="80">
        <v>8</v>
      </c>
      <c r="L127" s="80">
        <v>8</v>
      </c>
      <c r="M127" s="80">
        <v>8</v>
      </c>
      <c r="N127" s="80"/>
      <c r="O127" s="80">
        <v>8</v>
      </c>
      <c r="P127" s="80">
        <v>8</v>
      </c>
      <c r="Q127" s="80">
        <v>8</v>
      </c>
      <c r="R127" s="80">
        <v>8</v>
      </c>
      <c r="S127" s="80">
        <v>8</v>
      </c>
      <c r="T127" s="80">
        <v>8</v>
      </c>
      <c r="U127" s="80"/>
      <c r="V127" s="80">
        <v>8</v>
      </c>
      <c r="W127" s="80">
        <v>8</v>
      </c>
      <c r="X127" s="80">
        <v>8</v>
      </c>
      <c r="Y127" s="80">
        <v>8</v>
      </c>
      <c r="Z127" s="80">
        <v>8</v>
      </c>
      <c r="AA127" s="80">
        <v>8</v>
      </c>
      <c r="AB127" s="80"/>
      <c r="AC127" s="80">
        <v>8</v>
      </c>
      <c r="AD127" s="80">
        <v>8</v>
      </c>
      <c r="AE127" s="80">
        <v>8</v>
      </c>
      <c r="AF127" s="80">
        <v>8</v>
      </c>
      <c r="AG127" s="80">
        <v>8</v>
      </c>
      <c r="AH127" s="80">
        <v>8</v>
      </c>
      <c r="AI127" s="80"/>
      <c r="AJ127" s="80"/>
      <c r="AK127" s="378">
        <f t="shared" ref="AK127" si="127">((SUM(F127:AJ127))/8)-(SUMIF($F$6:$AJ$6,"C.Nhật",F127:AJ127)/8)</f>
        <v>20</v>
      </c>
      <c r="AL127" s="378">
        <f t="shared" ref="AL127" si="128">SUM(F128:AJ128)/8*1.5</f>
        <v>0</v>
      </c>
      <c r="AM127" s="380">
        <f t="shared" ref="AM127" si="129">SUMIF($F$6:$AJ$6,"C.Nhật",$F127:$AJ128)/8*2</f>
        <v>10</v>
      </c>
      <c r="AN127" s="382">
        <f t="shared" ref="AN127" si="130">SUM(AK127:AM128)</f>
        <v>30</v>
      </c>
      <c r="AO127" s="384">
        <v>0</v>
      </c>
      <c r="AP127" s="382"/>
      <c r="AQ127" s="382"/>
      <c r="AR127" s="382"/>
      <c r="AS127" s="372"/>
      <c r="AT127" s="314"/>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379"/>
      <c r="AL128" s="379"/>
      <c r="AM128" s="381"/>
      <c r="AN128" s="383"/>
      <c r="AO128" s="385"/>
      <c r="AP128" s="383"/>
      <c r="AQ128" s="383"/>
      <c r="AR128" s="383"/>
      <c r="AS128" s="373"/>
      <c r="AT128" s="314"/>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 t="shared" ref="A129" si="131">A127+1</f>
        <v>18</v>
      </c>
      <c r="B129" s="386" t="s">
        <v>113</v>
      </c>
      <c r="C129" s="374" t="str">
        <f>VLOOKUP(B129,DS,2,0)</f>
        <v>Sơn Thị Chành Đa</v>
      </c>
      <c r="D129" s="376" t="str">
        <f>VLOOKUP(B129,DS,3,0)</f>
        <v>Công nhân</v>
      </c>
      <c r="E129" s="79" t="s">
        <v>33</v>
      </c>
      <c r="F129" s="80">
        <v>8</v>
      </c>
      <c r="G129" s="80"/>
      <c r="H129" s="80">
        <v>8</v>
      </c>
      <c r="I129" s="80">
        <v>8</v>
      </c>
      <c r="J129" s="80">
        <v>8</v>
      </c>
      <c r="K129" s="80">
        <v>8</v>
      </c>
      <c r="L129" s="80">
        <v>8</v>
      </c>
      <c r="M129" s="80">
        <v>8</v>
      </c>
      <c r="N129" s="80"/>
      <c r="O129" s="80">
        <v>8</v>
      </c>
      <c r="P129" s="80">
        <v>8</v>
      </c>
      <c r="Q129" s="80">
        <v>8</v>
      </c>
      <c r="R129" s="80">
        <v>8</v>
      </c>
      <c r="S129" s="80">
        <v>8</v>
      </c>
      <c r="T129" s="80">
        <v>8</v>
      </c>
      <c r="U129" s="80"/>
      <c r="V129" s="80">
        <v>8</v>
      </c>
      <c r="W129" s="80">
        <v>8</v>
      </c>
      <c r="X129" s="80">
        <v>8</v>
      </c>
      <c r="Y129" s="80">
        <v>8</v>
      </c>
      <c r="Z129" s="80">
        <v>8</v>
      </c>
      <c r="AA129" s="80">
        <v>8</v>
      </c>
      <c r="AB129" s="80"/>
      <c r="AC129" s="80">
        <v>8</v>
      </c>
      <c r="AD129" s="80">
        <v>8</v>
      </c>
      <c r="AE129" s="80">
        <v>8</v>
      </c>
      <c r="AF129" s="80">
        <v>8</v>
      </c>
      <c r="AG129" s="80">
        <v>8</v>
      </c>
      <c r="AH129" s="80">
        <v>8</v>
      </c>
      <c r="AI129" s="80"/>
      <c r="AJ129" s="80"/>
      <c r="AK129" s="378">
        <f t="shared" ref="AK129" si="132">((SUM(F129:AJ129))/8)-(SUMIF($F$6:$AJ$6,"C.Nhật",F129:AJ129)/8)</f>
        <v>20</v>
      </c>
      <c r="AL129" s="378">
        <f t="shared" ref="AL129" si="133">SUM(F130:AJ130)/8*1.5</f>
        <v>0</v>
      </c>
      <c r="AM129" s="380">
        <f t="shared" ref="AM129" si="134">SUMIF($F$6:$AJ$6,"C.Nhật",$F129:$AJ130)/8*2</f>
        <v>10</v>
      </c>
      <c r="AN129" s="382">
        <f t="shared" ref="AN129" si="135">SUM(AK129:AM130)</f>
        <v>30</v>
      </c>
      <c r="AO129" s="384">
        <v>0</v>
      </c>
      <c r="AP129" s="382"/>
      <c r="AQ129" s="382"/>
      <c r="AR129" s="382"/>
      <c r="AS129" s="372"/>
      <c r="AT129" s="314"/>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379"/>
      <c r="AL130" s="379"/>
      <c r="AM130" s="381"/>
      <c r="AN130" s="383"/>
      <c r="AO130" s="385"/>
      <c r="AP130" s="383"/>
      <c r="AQ130" s="383"/>
      <c r="AR130" s="383"/>
      <c r="AS130" s="373"/>
      <c r="AT130" s="314"/>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 t="shared" ref="A131" si="136">A129+1</f>
        <v>19</v>
      </c>
      <c r="B131" s="386" t="s">
        <v>114</v>
      </c>
      <c r="C131" s="374" t="str">
        <f>VLOOKUP(B131,DS,2,0)</f>
        <v>Trần Thị Bích Phượng</v>
      </c>
      <c r="D131" s="376" t="str">
        <f>VLOOKUP(B131,DS,3,0)</f>
        <v>Công nhân</v>
      </c>
      <c r="E131" s="79" t="s">
        <v>33</v>
      </c>
      <c r="F131" s="80">
        <v>8</v>
      </c>
      <c r="G131" s="80"/>
      <c r="H131" s="80">
        <v>8</v>
      </c>
      <c r="I131" s="80">
        <v>8</v>
      </c>
      <c r="J131" s="80">
        <v>8</v>
      </c>
      <c r="K131" s="80">
        <v>8</v>
      </c>
      <c r="L131" s="80">
        <v>8</v>
      </c>
      <c r="M131" s="80">
        <v>8</v>
      </c>
      <c r="N131" s="80"/>
      <c r="O131" s="80">
        <v>8</v>
      </c>
      <c r="P131" s="80">
        <v>8</v>
      </c>
      <c r="Q131" s="80">
        <v>8</v>
      </c>
      <c r="R131" s="80">
        <v>8</v>
      </c>
      <c r="S131" s="80">
        <v>8</v>
      </c>
      <c r="T131" s="80">
        <v>8</v>
      </c>
      <c r="U131" s="80"/>
      <c r="V131" s="80">
        <v>8</v>
      </c>
      <c r="W131" s="80">
        <v>8</v>
      </c>
      <c r="X131" s="80">
        <v>8</v>
      </c>
      <c r="Y131" s="80">
        <v>8</v>
      </c>
      <c r="Z131" s="80">
        <v>8</v>
      </c>
      <c r="AA131" s="80">
        <v>8</v>
      </c>
      <c r="AB131" s="80"/>
      <c r="AC131" s="80">
        <v>8</v>
      </c>
      <c r="AD131" s="80">
        <v>8</v>
      </c>
      <c r="AE131" s="80">
        <v>8</v>
      </c>
      <c r="AF131" s="80">
        <v>8</v>
      </c>
      <c r="AG131" s="80">
        <v>8</v>
      </c>
      <c r="AH131" s="80">
        <v>8</v>
      </c>
      <c r="AI131" s="80"/>
      <c r="AJ131" s="80"/>
      <c r="AK131" s="378">
        <f t="shared" ref="AK131" si="137">((SUM(F131:AJ131))/8)-(SUMIF($F$6:$AJ$6,"C.Nhật",F131:AJ131)/8)</f>
        <v>20</v>
      </c>
      <c r="AL131" s="378">
        <f t="shared" ref="AL131" si="138">SUM(F132:AJ132)/8*1.5</f>
        <v>0</v>
      </c>
      <c r="AM131" s="380">
        <f t="shared" ref="AM131" si="139">SUMIF($F$6:$AJ$6,"C.Nhật",$F131:$AJ132)/8*2</f>
        <v>10</v>
      </c>
      <c r="AN131" s="382">
        <f t="shared" ref="AN131" si="140">SUM(AK131:AM132)</f>
        <v>30</v>
      </c>
      <c r="AO131" s="384">
        <v>0</v>
      </c>
      <c r="AP131" s="382"/>
      <c r="AQ131" s="382"/>
      <c r="AR131" s="382"/>
      <c r="AS131" s="372"/>
      <c r="AT131" s="314"/>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379"/>
      <c r="AL132" s="379"/>
      <c r="AM132" s="381"/>
      <c r="AN132" s="383"/>
      <c r="AO132" s="385"/>
      <c r="AP132" s="383"/>
      <c r="AQ132" s="383"/>
      <c r="AR132" s="383"/>
      <c r="AS132" s="373"/>
      <c r="AT132" s="314"/>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 t="shared" ref="A133" si="141">A131+1</f>
        <v>20</v>
      </c>
      <c r="B133" s="386" t="s">
        <v>116</v>
      </c>
      <c r="C133" s="374" t="str">
        <f>VLOOKUP(B133,DS,2,0)</f>
        <v>Lâm Thị Sà Mít</v>
      </c>
      <c r="D133" s="376" t="str">
        <f>VLOOKUP(B133,DS,3,0)</f>
        <v>Công nhân</v>
      </c>
      <c r="E133" s="79" t="s">
        <v>33</v>
      </c>
      <c r="F133" s="80">
        <v>8</v>
      </c>
      <c r="G133" s="80"/>
      <c r="H133" s="80">
        <v>8</v>
      </c>
      <c r="I133" s="80">
        <v>8</v>
      </c>
      <c r="J133" s="80">
        <v>8</v>
      </c>
      <c r="K133" s="80">
        <v>8</v>
      </c>
      <c r="L133" s="80">
        <v>8</v>
      </c>
      <c r="M133" s="80">
        <v>8</v>
      </c>
      <c r="N133" s="80"/>
      <c r="O133" s="80">
        <v>8</v>
      </c>
      <c r="P133" s="80">
        <v>8</v>
      </c>
      <c r="Q133" s="80">
        <v>8</v>
      </c>
      <c r="R133" s="80">
        <v>8</v>
      </c>
      <c r="S133" s="80">
        <v>8</v>
      </c>
      <c r="T133" s="80">
        <v>8</v>
      </c>
      <c r="U133" s="80"/>
      <c r="V133" s="80">
        <v>8</v>
      </c>
      <c r="W133" s="80">
        <v>8</v>
      </c>
      <c r="X133" s="80">
        <v>8</v>
      </c>
      <c r="Y133" s="80">
        <v>8</v>
      </c>
      <c r="Z133" s="80">
        <v>8</v>
      </c>
      <c r="AA133" s="80">
        <v>8</v>
      </c>
      <c r="AB133" s="80"/>
      <c r="AC133" s="80">
        <v>8</v>
      </c>
      <c r="AD133" s="80">
        <v>8</v>
      </c>
      <c r="AE133" s="80">
        <v>8</v>
      </c>
      <c r="AF133" s="80">
        <v>8</v>
      </c>
      <c r="AG133" s="80">
        <v>8</v>
      </c>
      <c r="AH133" s="80">
        <v>8</v>
      </c>
      <c r="AI133" s="80"/>
      <c r="AJ133" s="80"/>
      <c r="AK133" s="378">
        <f t="shared" ref="AK133" si="142">((SUM(F133:AJ133))/8)-(SUMIF($F$6:$AJ$6,"C.Nhật",F133:AJ133)/8)</f>
        <v>20</v>
      </c>
      <c r="AL133" s="378">
        <f t="shared" ref="AL133" si="143">SUM(F134:AJ134)/8*1.5</f>
        <v>0</v>
      </c>
      <c r="AM133" s="380">
        <f t="shared" ref="AM133" si="144">SUMIF($F$6:$AJ$6,"C.Nhật",$F133:$AJ134)/8*2</f>
        <v>10</v>
      </c>
      <c r="AN133" s="382">
        <f t="shared" ref="AN133" si="145">SUM(AK133:AM134)</f>
        <v>30</v>
      </c>
      <c r="AO133" s="384">
        <v>0</v>
      </c>
      <c r="AP133" s="382"/>
      <c r="AQ133" s="382"/>
      <c r="AR133" s="382"/>
      <c r="AS133" s="372"/>
      <c r="AT133" s="314"/>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379"/>
      <c r="AL134" s="379"/>
      <c r="AM134" s="381"/>
      <c r="AN134" s="383"/>
      <c r="AO134" s="385"/>
      <c r="AP134" s="383"/>
      <c r="AQ134" s="383"/>
      <c r="AR134" s="383"/>
      <c r="AS134" s="373"/>
      <c r="AT134" s="314"/>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ref="A135" si="146">A133+1</f>
        <v>21</v>
      </c>
      <c r="B135" s="386" t="s">
        <v>117</v>
      </c>
      <c r="C135" s="374" t="str">
        <f>VLOOKUP(B135,DS,2,0)</f>
        <v>Trần Thị Toan</v>
      </c>
      <c r="D135" s="376" t="str">
        <f>VLOOKUP(B135,DS,3,0)</f>
        <v>Công nhân</v>
      </c>
      <c r="E135" s="79" t="s">
        <v>33</v>
      </c>
      <c r="F135" s="80">
        <v>8</v>
      </c>
      <c r="G135" s="80"/>
      <c r="H135" s="80">
        <v>8</v>
      </c>
      <c r="I135" s="80">
        <v>8</v>
      </c>
      <c r="J135" s="80">
        <v>8</v>
      </c>
      <c r="K135" s="80">
        <v>8</v>
      </c>
      <c r="L135" s="80">
        <v>8</v>
      </c>
      <c r="M135" s="80">
        <v>8</v>
      </c>
      <c r="N135" s="80"/>
      <c r="O135" s="80">
        <v>8</v>
      </c>
      <c r="P135" s="80">
        <v>8</v>
      </c>
      <c r="Q135" s="80">
        <v>8</v>
      </c>
      <c r="R135" s="80">
        <v>8</v>
      </c>
      <c r="S135" s="80">
        <v>8</v>
      </c>
      <c r="T135" s="80">
        <v>8</v>
      </c>
      <c r="U135" s="80"/>
      <c r="V135" s="80">
        <v>8</v>
      </c>
      <c r="W135" s="80">
        <v>8</v>
      </c>
      <c r="X135" s="80">
        <v>8</v>
      </c>
      <c r="Y135" s="80">
        <v>8</v>
      </c>
      <c r="Z135" s="80">
        <v>8</v>
      </c>
      <c r="AA135" s="80">
        <v>8</v>
      </c>
      <c r="AB135" s="80"/>
      <c r="AC135" s="80">
        <v>8</v>
      </c>
      <c r="AD135" s="80">
        <v>8</v>
      </c>
      <c r="AE135" s="80">
        <v>8</v>
      </c>
      <c r="AF135" s="80">
        <v>8</v>
      </c>
      <c r="AG135" s="80">
        <v>8</v>
      </c>
      <c r="AH135" s="80">
        <v>8</v>
      </c>
      <c r="AI135" s="80"/>
      <c r="AJ135" s="80"/>
      <c r="AK135" s="378">
        <f t="shared" ref="AK135" si="147">((SUM(F135:AJ135))/8)-(SUMIF($F$6:$AJ$6,"C.Nhật",F135:AJ135)/8)</f>
        <v>20</v>
      </c>
      <c r="AL135" s="378">
        <f t="shared" ref="AL135" si="148">SUM(F136:AJ136)/8*1.5</f>
        <v>0</v>
      </c>
      <c r="AM135" s="380">
        <f t="shared" ref="AM135" si="149">SUMIF($F$6:$AJ$6,"C.Nhật",$F135:$AJ136)/8*2</f>
        <v>10</v>
      </c>
      <c r="AN135" s="382">
        <f t="shared" ref="AN135" si="150">SUM(AK135:AM136)</f>
        <v>30</v>
      </c>
      <c r="AO135" s="384">
        <v>0</v>
      </c>
      <c r="AP135" s="382"/>
      <c r="AQ135" s="382"/>
      <c r="AR135" s="382"/>
      <c r="AS135" s="372"/>
      <c r="AT135" s="314"/>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379"/>
      <c r="AL136" s="379"/>
      <c r="AM136" s="381"/>
      <c r="AN136" s="383"/>
      <c r="AO136" s="385"/>
      <c r="AP136" s="383"/>
      <c r="AQ136" s="383"/>
      <c r="AR136" s="383"/>
      <c r="AS136" s="373"/>
      <c r="AT136" s="314"/>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ref="A137" si="151">A135+1</f>
        <v>22</v>
      </c>
      <c r="B137" s="386" t="s">
        <v>118</v>
      </c>
      <c r="C137" s="374" t="str">
        <f>VLOOKUP(B137,DS,2,0)</f>
        <v>Nguyễn Hữu Nhơn</v>
      </c>
      <c r="D137" s="376" t="str">
        <f>VLOOKUP(B137,DS,3,0)</f>
        <v>Công nhân</v>
      </c>
      <c r="E137" s="79" t="s">
        <v>33</v>
      </c>
      <c r="F137" s="80">
        <v>8</v>
      </c>
      <c r="G137" s="80"/>
      <c r="H137" s="80">
        <v>8</v>
      </c>
      <c r="I137" s="80">
        <v>8</v>
      </c>
      <c r="J137" s="80">
        <v>8</v>
      </c>
      <c r="K137" s="80">
        <v>8</v>
      </c>
      <c r="L137" s="80">
        <v>8</v>
      </c>
      <c r="M137" s="80"/>
      <c r="N137" s="80"/>
      <c r="O137" s="80">
        <v>8</v>
      </c>
      <c r="P137" s="80">
        <v>8</v>
      </c>
      <c r="Q137" s="80">
        <v>8</v>
      </c>
      <c r="R137" s="80">
        <v>8</v>
      </c>
      <c r="S137" s="80">
        <v>8</v>
      </c>
      <c r="T137" s="80">
        <v>8</v>
      </c>
      <c r="U137" s="80"/>
      <c r="V137" s="80">
        <v>8</v>
      </c>
      <c r="W137" s="80">
        <v>8</v>
      </c>
      <c r="X137" s="80">
        <v>8</v>
      </c>
      <c r="Y137" s="80">
        <v>8</v>
      </c>
      <c r="Z137" s="80">
        <v>8</v>
      </c>
      <c r="AA137" s="80">
        <v>8</v>
      </c>
      <c r="AB137" s="80"/>
      <c r="AC137" s="80">
        <v>8</v>
      </c>
      <c r="AD137" s="80">
        <v>8</v>
      </c>
      <c r="AE137" s="80">
        <v>8</v>
      </c>
      <c r="AF137" s="80">
        <v>8</v>
      </c>
      <c r="AG137" s="80">
        <v>8</v>
      </c>
      <c r="AH137" s="80">
        <v>8</v>
      </c>
      <c r="AI137" s="80"/>
      <c r="AJ137" s="80"/>
      <c r="AK137" s="378">
        <f t="shared" ref="AK137" si="152">((SUM(F137:AJ137))/8)-(SUMIF($F$6:$AJ$6,"C.Nhật",F137:AJ137)/8)</f>
        <v>20</v>
      </c>
      <c r="AL137" s="378">
        <f t="shared" ref="AL137" si="153">SUM(F138:AJ138)/8*1.5</f>
        <v>0</v>
      </c>
      <c r="AM137" s="380">
        <f t="shared" ref="AM137" si="154">SUMIF($F$6:$AJ$6,"C.Nhật",$F137:$AJ138)/8*2</f>
        <v>8</v>
      </c>
      <c r="AN137" s="382">
        <f t="shared" ref="AN137" si="155">SUM(AK137:AM138)</f>
        <v>28</v>
      </c>
      <c r="AO137" s="384">
        <v>0</v>
      </c>
      <c r="AP137" s="382"/>
      <c r="AQ137" s="382"/>
      <c r="AR137" s="382"/>
      <c r="AS137" s="372"/>
      <c r="AT137" s="314"/>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379"/>
      <c r="AL138" s="379"/>
      <c r="AM138" s="381"/>
      <c r="AN138" s="383"/>
      <c r="AO138" s="385"/>
      <c r="AP138" s="383"/>
      <c r="AQ138" s="383"/>
      <c r="AR138" s="383"/>
      <c r="AS138" s="373"/>
      <c r="AT138" s="314"/>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ref="A139" si="156">A137+1</f>
        <v>23</v>
      </c>
      <c r="B139" s="386" t="s">
        <v>119</v>
      </c>
      <c r="C139" s="374" t="str">
        <f>VLOOKUP(B139,DS,2,0)</f>
        <v>Huỳnh Minh Hiếu</v>
      </c>
      <c r="D139" s="376" t="str">
        <f>VLOOKUP(B139,DS,3,0)</f>
        <v>Công nhân</v>
      </c>
      <c r="E139" s="79" t="s">
        <v>33</v>
      </c>
      <c r="F139" s="80">
        <v>8</v>
      </c>
      <c r="G139" s="80"/>
      <c r="H139" s="80">
        <v>8</v>
      </c>
      <c r="I139" s="80">
        <v>8</v>
      </c>
      <c r="J139" s="80">
        <v>8</v>
      </c>
      <c r="K139" s="80">
        <v>8</v>
      </c>
      <c r="L139" s="80">
        <v>8</v>
      </c>
      <c r="M139" s="80">
        <v>8</v>
      </c>
      <c r="N139" s="80"/>
      <c r="O139" s="80">
        <v>8</v>
      </c>
      <c r="P139" s="80">
        <v>8</v>
      </c>
      <c r="Q139" s="80">
        <v>8</v>
      </c>
      <c r="R139" s="80">
        <v>8</v>
      </c>
      <c r="S139" s="80">
        <v>8</v>
      </c>
      <c r="T139" s="80">
        <v>8</v>
      </c>
      <c r="U139" s="80"/>
      <c r="V139" s="80"/>
      <c r="W139" s="80">
        <v>8</v>
      </c>
      <c r="X139" s="80">
        <v>8</v>
      </c>
      <c r="Y139" s="80">
        <v>8</v>
      </c>
      <c r="Z139" s="80">
        <v>8</v>
      </c>
      <c r="AA139" s="80">
        <v>8</v>
      </c>
      <c r="AB139" s="80"/>
      <c r="AC139" s="80">
        <v>8</v>
      </c>
      <c r="AD139" s="80">
        <v>8</v>
      </c>
      <c r="AE139" s="80">
        <v>8</v>
      </c>
      <c r="AF139" s="80">
        <v>8</v>
      </c>
      <c r="AG139" s="80">
        <v>8</v>
      </c>
      <c r="AH139" s="80">
        <v>8</v>
      </c>
      <c r="AI139" s="80"/>
      <c r="AJ139" s="80"/>
      <c r="AK139" s="378">
        <f t="shared" ref="AK139" si="157">((SUM(F139:AJ139))/8)-(SUMIF($F$6:$AJ$6,"C.Nhật",F139:AJ139)/8)</f>
        <v>19</v>
      </c>
      <c r="AL139" s="378">
        <f t="shared" ref="AL139" si="158">SUM(F140:AJ140)/8*1.5</f>
        <v>0</v>
      </c>
      <c r="AM139" s="380">
        <f t="shared" ref="AM139" si="159">SUMIF($F$6:$AJ$6,"C.Nhật",$F139:$AJ140)/8*2</f>
        <v>10</v>
      </c>
      <c r="AN139" s="382">
        <f t="shared" ref="AN139" si="160">SUM(AK139:AM140)</f>
        <v>29</v>
      </c>
      <c r="AO139" s="384">
        <v>0</v>
      </c>
      <c r="AP139" s="382"/>
      <c r="AQ139" s="382"/>
      <c r="AR139" s="382"/>
      <c r="AS139" s="372"/>
      <c r="AT139" s="314"/>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379"/>
      <c r="AL140" s="379"/>
      <c r="AM140" s="381"/>
      <c r="AN140" s="383"/>
      <c r="AO140" s="385"/>
      <c r="AP140" s="383"/>
      <c r="AQ140" s="383"/>
      <c r="AR140" s="383"/>
      <c r="AS140" s="373"/>
      <c r="AT140" s="314"/>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ref="A141" si="161">A139+1</f>
        <v>24</v>
      </c>
      <c r="B141" s="386" t="s">
        <v>120</v>
      </c>
      <c r="C141" s="374" t="str">
        <f>VLOOKUP(B141,DS,2,0)</f>
        <v>Lý Thị Sà Kha</v>
      </c>
      <c r="D141" s="376" t="str">
        <f>VLOOKUP(B141,DS,3,0)</f>
        <v>Công nhân</v>
      </c>
      <c r="E141" s="79" t="s">
        <v>33</v>
      </c>
      <c r="F141" s="80">
        <v>8</v>
      </c>
      <c r="G141" s="80"/>
      <c r="H141" s="80">
        <v>8</v>
      </c>
      <c r="I141" s="80">
        <v>8</v>
      </c>
      <c r="J141" s="80">
        <v>8</v>
      </c>
      <c r="K141" s="80">
        <v>8</v>
      </c>
      <c r="L141" s="80">
        <v>8</v>
      </c>
      <c r="M141" s="80">
        <v>8</v>
      </c>
      <c r="N141" s="80"/>
      <c r="O141" s="80">
        <v>8</v>
      </c>
      <c r="P141" s="80">
        <v>8</v>
      </c>
      <c r="Q141" s="80">
        <v>8</v>
      </c>
      <c r="R141" s="80">
        <v>8</v>
      </c>
      <c r="S141" s="80">
        <v>8</v>
      </c>
      <c r="T141" s="80">
        <v>8</v>
      </c>
      <c r="U141" s="80"/>
      <c r="V141" s="80">
        <v>8</v>
      </c>
      <c r="W141" s="80">
        <v>8</v>
      </c>
      <c r="X141" s="80">
        <v>8</v>
      </c>
      <c r="Y141" s="80">
        <v>8</v>
      </c>
      <c r="Z141" s="80">
        <v>8</v>
      </c>
      <c r="AA141" s="80">
        <v>8</v>
      </c>
      <c r="AB141" s="80"/>
      <c r="AC141" s="80">
        <v>8</v>
      </c>
      <c r="AD141" s="80">
        <v>8</v>
      </c>
      <c r="AE141" s="80">
        <v>8</v>
      </c>
      <c r="AF141" s="80">
        <v>8</v>
      </c>
      <c r="AG141" s="80">
        <v>8</v>
      </c>
      <c r="AH141" s="80">
        <v>8</v>
      </c>
      <c r="AI141" s="80"/>
      <c r="AJ141" s="80"/>
      <c r="AK141" s="378">
        <f t="shared" ref="AK141" si="162">((SUM(F141:AJ141))/8)-(SUMIF($F$6:$AJ$6,"C.Nhật",F141:AJ141)/8)</f>
        <v>20</v>
      </c>
      <c r="AL141" s="378">
        <f t="shared" ref="AL141" si="163">SUM(F142:AJ142)/8*1.5</f>
        <v>0</v>
      </c>
      <c r="AM141" s="380">
        <f t="shared" ref="AM141" si="164">SUMIF($F$6:$AJ$6,"C.Nhật",$F141:$AJ142)/8*2</f>
        <v>10</v>
      </c>
      <c r="AN141" s="382">
        <f t="shared" ref="AN141" si="165">SUM(AK141:AM142)</f>
        <v>30</v>
      </c>
      <c r="AO141" s="384">
        <v>0</v>
      </c>
      <c r="AP141" s="382"/>
      <c r="AQ141" s="382"/>
      <c r="AR141" s="382"/>
      <c r="AS141" s="372"/>
      <c r="AT141" s="314"/>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379"/>
      <c r="AL142" s="379"/>
      <c r="AM142" s="381"/>
      <c r="AN142" s="383"/>
      <c r="AO142" s="385"/>
      <c r="AP142" s="383"/>
      <c r="AQ142" s="383"/>
      <c r="AR142" s="383"/>
      <c r="AS142" s="373"/>
      <c r="AT142" s="314"/>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ref="A143" si="166">A141+1</f>
        <v>25</v>
      </c>
      <c r="B143" s="386" t="s">
        <v>121</v>
      </c>
      <c r="C143" s="374" t="str">
        <f>VLOOKUP(B143,DS,2,0)</f>
        <v>Phạm Thành Đô</v>
      </c>
      <c r="D143" s="376" t="str">
        <f>VLOOKUP(B143,DS,3,0)</f>
        <v>Công nhân</v>
      </c>
      <c r="E143" s="79" t="s">
        <v>33</v>
      </c>
      <c r="F143" s="80">
        <v>8</v>
      </c>
      <c r="G143" s="80"/>
      <c r="H143" s="80">
        <v>8</v>
      </c>
      <c r="I143" s="80">
        <v>8</v>
      </c>
      <c r="J143" s="80">
        <v>8</v>
      </c>
      <c r="K143" s="80">
        <v>8</v>
      </c>
      <c r="L143" s="80">
        <v>8</v>
      </c>
      <c r="M143" s="80">
        <v>8</v>
      </c>
      <c r="N143" s="80"/>
      <c r="O143" s="80">
        <v>8</v>
      </c>
      <c r="P143" s="80">
        <v>8</v>
      </c>
      <c r="Q143" s="80">
        <v>8</v>
      </c>
      <c r="R143" s="80">
        <v>8</v>
      </c>
      <c r="S143" s="80">
        <v>8</v>
      </c>
      <c r="T143" s="80">
        <v>8</v>
      </c>
      <c r="U143" s="80"/>
      <c r="V143" s="80">
        <v>8</v>
      </c>
      <c r="W143" s="80">
        <v>8</v>
      </c>
      <c r="X143" s="80">
        <v>8</v>
      </c>
      <c r="Y143" s="80">
        <v>8</v>
      </c>
      <c r="Z143" s="80">
        <v>8</v>
      </c>
      <c r="AA143" s="80">
        <v>8</v>
      </c>
      <c r="AB143" s="80"/>
      <c r="AC143" s="80"/>
      <c r="AD143" s="80">
        <v>8</v>
      </c>
      <c r="AE143" s="80">
        <v>8</v>
      </c>
      <c r="AF143" s="80">
        <v>8</v>
      </c>
      <c r="AG143" s="80">
        <v>8</v>
      </c>
      <c r="AH143" s="80">
        <v>8</v>
      </c>
      <c r="AI143" s="80"/>
      <c r="AJ143" s="80"/>
      <c r="AK143" s="378">
        <f t="shared" ref="AK143" si="167">((SUM(F143:AJ143))/8)-(SUMIF($F$6:$AJ$6,"C.Nhật",F143:AJ143)/8)</f>
        <v>19</v>
      </c>
      <c r="AL143" s="378">
        <f t="shared" ref="AL143" si="168">SUM(F144:AJ144)/8*1.5</f>
        <v>0</v>
      </c>
      <c r="AM143" s="380">
        <f t="shared" ref="AM143" si="169">SUMIF($F$6:$AJ$6,"C.Nhật",$F143:$AJ144)/8*2</f>
        <v>10</v>
      </c>
      <c r="AN143" s="382">
        <f t="shared" ref="AN143" si="170">SUM(AK143:AM144)</f>
        <v>29</v>
      </c>
      <c r="AO143" s="384">
        <v>0</v>
      </c>
      <c r="AP143" s="382"/>
      <c r="AQ143" s="382"/>
      <c r="AR143" s="382"/>
      <c r="AS143" s="372"/>
      <c r="AT143" s="314"/>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379"/>
      <c r="AL144" s="379"/>
      <c r="AM144" s="381"/>
      <c r="AN144" s="383"/>
      <c r="AO144" s="385"/>
      <c r="AP144" s="383"/>
      <c r="AQ144" s="383"/>
      <c r="AR144" s="383"/>
      <c r="AS144" s="373"/>
      <c r="AT144" s="314"/>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71">A143+1</f>
        <v>26</v>
      </c>
      <c r="B145" s="386" t="s">
        <v>123</v>
      </c>
      <c r="C145" s="374" t="e">
        <f>VLOOKUP(B145,DS,2,0)</f>
        <v>#N/A</v>
      </c>
      <c r="D145" s="376" t="e">
        <f>VLOOKUP(B145,DS,3,0)</f>
        <v>#N/A</v>
      </c>
      <c r="E145" s="79" t="s">
        <v>33</v>
      </c>
      <c r="F145" s="80">
        <v>8</v>
      </c>
      <c r="G145" s="80"/>
      <c r="H145" s="80">
        <v>8</v>
      </c>
      <c r="I145" s="80">
        <v>8</v>
      </c>
      <c r="J145" s="80">
        <v>8</v>
      </c>
      <c r="K145" s="80">
        <v>8</v>
      </c>
      <c r="L145" s="80">
        <v>8</v>
      </c>
      <c r="M145" s="80">
        <v>8</v>
      </c>
      <c r="N145" s="80"/>
      <c r="O145" s="80">
        <v>8</v>
      </c>
      <c r="P145" s="80">
        <v>8</v>
      </c>
      <c r="Q145" s="80">
        <v>8</v>
      </c>
      <c r="R145" s="80">
        <v>8</v>
      </c>
      <c r="S145" s="80">
        <v>8</v>
      </c>
      <c r="T145" s="80">
        <v>8</v>
      </c>
      <c r="U145" s="80"/>
      <c r="V145" s="80">
        <v>8</v>
      </c>
      <c r="W145" s="80">
        <v>8</v>
      </c>
      <c r="X145" s="80">
        <v>8</v>
      </c>
      <c r="Y145" s="80">
        <v>8</v>
      </c>
      <c r="Z145" s="80">
        <v>8</v>
      </c>
      <c r="AA145" s="80">
        <v>8</v>
      </c>
      <c r="AB145" s="80"/>
      <c r="AC145" s="80">
        <v>8</v>
      </c>
      <c r="AD145" s="80">
        <v>8</v>
      </c>
      <c r="AE145" s="80">
        <v>8</v>
      </c>
      <c r="AF145" s="80">
        <v>8</v>
      </c>
      <c r="AG145" s="80">
        <v>8</v>
      </c>
      <c r="AH145" s="80">
        <v>8</v>
      </c>
      <c r="AI145" s="80"/>
      <c r="AJ145" s="80"/>
      <c r="AK145" s="378">
        <f t="shared" ref="AK145" si="172">((SUM(F145:AJ145))/8)-(SUMIF($F$6:$AJ$6,"C.Nhật",F145:AJ145)/8)</f>
        <v>20</v>
      </c>
      <c r="AL145" s="378">
        <f t="shared" ref="AL145" si="173">SUM(F146:AJ146)/8*1.5</f>
        <v>0</v>
      </c>
      <c r="AM145" s="380">
        <f t="shared" ref="AM145" si="174">SUMIF($F$6:$AJ$6,"C.Nhật",$F145:$AJ146)/8*2</f>
        <v>10</v>
      </c>
      <c r="AN145" s="382">
        <f t="shared" ref="AN145" si="175">SUM(AK145:AM146)</f>
        <v>30</v>
      </c>
      <c r="AO145" s="384">
        <v>0</v>
      </c>
      <c r="AP145" s="382"/>
      <c r="AQ145" s="382"/>
      <c r="AR145" s="382"/>
      <c r="AS145" s="372"/>
      <c r="AT145" s="314"/>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379"/>
      <c r="AL146" s="379"/>
      <c r="AM146" s="381"/>
      <c r="AN146" s="383"/>
      <c r="AO146" s="385"/>
      <c r="AP146" s="383"/>
      <c r="AQ146" s="383"/>
      <c r="AR146" s="383"/>
      <c r="AS146" s="373"/>
      <c r="AT146" s="314"/>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A167" si="176">A145+1</f>
        <v>27</v>
      </c>
      <c r="B147" s="386" t="s">
        <v>126</v>
      </c>
      <c r="C147" s="374" t="str">
        <f>VLOOKUP(B147,DS,2,0)</f>
        <v>Nguyễn Văn Bé Hai</v>
      </c>
      <c r="D147" s="376" t="str">
        <f>VLOOKUP(B147,DS,3,0)</f>
        <v>Công nhân</v>
      </c>
      <c r="E147" s="79" t="s">
        <v>33</v>
      </c>
      <c r="F147" s="80">
        <v>8</v>
      </c>
      <c r="G147" s="80"/>
      <c r="H147" s="80">
        <v>8</v>
      </c>
      <c r="I147" s="80">
        <v>8</v>
      </c>
      <c r="J147" s="80">
        <v>8</v>
      </c>
      <c r="K147" s="80">
        <v>8</v>
      </c>
      <c r="L147" s="80">
        <v>8</v>
      </c>
      <c r="M147" s="80">
        <v>8</v>
      </c>
      <c r="N147" s="80"/>
      <c r="O147" s="80">
        <v>8</v>
      </c>
      <c r="P147" s="80">
        <v>8</v>
      </c>
      <c r="Q147" s="80">
        <v>8</v>
      </c>
      <c r="R147" s="80">
        <v>8</v>
      </c>
      <c r="S147" s="80">
        <v>8</v>
      </c>
      <c r="T147" s="80">
        <v>8</v>
      </c>
      <c r="U147" s="80"/>
      <c r="V147" s="80">
        <v>8</v>
      </c>
      <c r="W147" s="80">
        <v>8</v>
      </c>
      <c r="X147" s="80">
        <v>8</v>
      </c>
      <c r="Y147" s="80">
        <v>8</v>
      </c>
      <c r="Z147" s="80">
        <v>8</v>
      </c>
      <c r="AA147" s="80">
        <v>8</v>
      </c>
      <c r="AB147" s="80"/>
      <c r="AC147" s="80">
        <v>8</v>
      </c>
      <c r="AD147" s="80">
        <v>8</v>
      </c>
      <c r="AE147" s="80">
        <v>8</v>
      </c>
      <c r="AF147" s="80">
        <v>8</v>
      </c>
      <c r="AG147" s="80">
        <v>8</v>
      </c>
      <c r="AH147" s="80">
        <v>8</v>
      </c>
      <c r="AI147" s="80"/>
      <c r="AJ147" s="80"/>
      <c r="AK147" s="378">
        <f t="shared" ref="AK147" si="177">((SUM(F147:AJ147))/8)-(SUMIF($F$6:$AJ$6,"C.Nhật",F147:AJ147)/8)</f>
        <v>20</v>
      </c>
      <c r="AL147" s="378">
        <f t="shared" ref="AL147" si="178">SUM(F148:AJ148)/8*1.5</f>
        <v>0</v>
      </c>
      <c r="AM147" s="380">
        <f t="shared" ref="AM147" si="179">SUMIF($F$6:$AJ$6,"C.Nhật",$F147:$AJ148)/8*2</f>
        <v>10</v>
      </c>
      <c r="AN147" s="382">
        <f t="shared" ref="AN147" si="180">SUM(AK147:AM148)</f>
        <v>30</v>
      </c>
      <c r="AO147" s="384">
        <v>0</v>
      </c>
      <c r="AP147" s="382"/>
      <c r="AQ147" s="382"/>
      <c r="AR147" s="382"/>
      <c r="AS147" s="372"/>
      <c r="AT147" s="35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379"/>
      <c r="AL148" s="379"/>
      <c r="AM148" s="381"/>
      <c r="AN148" s="383"/>
      <c r="AO148" s="385"/>
      <c r="AP148" s="383"/>
      <c r="AQ148" s="383"/>
      <c r="AR148" s="383"/>
      <c r="AS148" s="373"/>
      <c r="AT148" s="35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A165" si="181">A147+1</f>
        <v>28</v>
      </c>
      <c r="B149" s="386" t="s">
        <v>127</v>
      </c>
      <c r="C149" s="374" t="str">
        <f>VLOOKUP(B149,DS,2,0)</f>
        <v>Thạch Tiền</v>
      </c>
      <c r="D149" s="376" t="str">
        <f>VLOOKUP(B149,DS,3,0)</f>
        <v>Công nhân</v>
      </c>
      <c r="E149" s="79" t="s">
        <v>33</v>
      </c>
      <c r="F149" s="80">
        <v>8</v>
      </c>
      <c r="G149" s="80"/>
      <c r="H149" s="80">
        <v>8</v>
      </c>
      <c r="I149" s="80">
        <v>8</v>
      </c>
      <c r="J149" s="80">
        <v>8</v>
      </c>
      <c r="K149" s="80">
        <v>8</v>
      </c>
      <c r="L149" s="80">
        <v>8</v>
      </c>
      <c r="M149" s="80">
        <v>8</v>
      </c>
      <c r="N149" s="80"/>
      <c r="O149" s="80"/>
      <c r="P149" s="80">
        <v>8</v>
      </c>
      <c r="Q149" s="80">
        <v>8</v>
      </c>
      <c r="R149" s="80">
        <v>8</v>
      </c>
      <c r="S149" s="80">
        <v>8</v>
      </c>
      <c r="T149" s="80">
        <v>8</v>
      </c>
      <c r="U149" s="80"/>
      <c r="V149" s="80">
        <v>8</v>
      </c>
      <c r="W149" s="80">
        <v>8</v>
      </c>
      <c r="X149" s="80">
        <v>8</v>
      </c>
      <c r="Y149" s="80">
        <v>8</v>
      </c>
      <c r="Z149" s="80">
        <v>8</v>
      </c>
      <c r="AA149" s="80">
        <v>8</v>
      </c>
      <c r="AB149" s="80"/>
      <c r="AC149" s="80">
        <v>8</v>
      </c>
      <c r="AD149" s="80">
        <v>8</v>
      </c>
      <c r="AE149" s="80">
        <v>8</v>
      </c>
      <c r="AF149" s="80">
        <v>8</v>
      </c>
      <c r="AG149" s="80">
        <v>8</v>
      </c>
      <c r="AH149" s="80">
        <v>8</v>
      </c>
      <c r="AI149" s="80"/>
      <c r="AJ149" s="80"/>
      <c r="AK149" s="378">
        <f t="shared" ref="AK149" si="182">((SUM(F149:AJ149))/8)-(SUMIF($F$6:$AJ$6,"C.Nhật",F149:AJ149)/8)</f>
        <v>19</v>
      </c>
      <c r="AL149" s="378">
        <f t="shared" ref="AL149" si="183">SUM(F150:AJ150)/8*1.5</f>
        <v>0</v>
      </c>
      <c r="AM149" s="380">
        <f t="shared" ref="AM149" si="184">SUMIF($F$6:$AJ$6,"C.Nhật",$F149:$AJ150)/8*2</f>
        <v>10</v>
      </c>
      <c r="AN149" s="382">
        <f t="shared" ref="AN149" si="185">SUM(AK149:AM150)</f>
        <v>29</v>
      </c>
      <c r="AO149" s="384">
        <v>0</v>
      </c>
      <c r="AP149" s="382"/>
      <c r="AQ149" s="382"/>
      <c r="AR149" s="382"/>
      <c r="AS149" s="372"/>
      <c r="AT149" s="35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379"/>
      <c r="AL150" s="379"/>
      <c r="AM150" s="381"/>
      <c r="AN150" s="383"/>
      <c r="AO150" s="385"/>
      <c r="AP150" s="383"/>
      <c r="AQ150" s="383"/>
      <c r="AR150" s="383"/>
      <c r="AS150" s="373"/>
      <c r="AT150" s="35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si="176"/>
        <v>29</v>
      </c>
      <c r="B151" s="386" t="s">
        <v>128</v>
      </c>
      <c r="C151" s="374" t="str">
        <f>VLOOKUP(B151,DS,2,0)</f>
        <v>Hứa Hậu</v>
      </c>
      <c r="D151" s="376" t="str">
        <f>VLOOKUP(B151,DS,3,0)</f>
        <v>Công nhân</v>
      </c>
      <c r="E151" s="79" t="s">
        <v>33</v>
      </c>
      <c r="F151" s="80">
        <v>8</v>
      </c>
      <c r="G151" s="80"/>
      <c r="H151" s="80">
        <v>8</v>
      </c>
      <c r="I151" s="80">
        <v>8</v>
      </c>
      <c r="J151" s="80">
        <v>8</v>
      </c>
      <c r="K151" s="80">
        <v>8</v>
      </c>
      <c r="L151" s="80">
        <v>8</v>
      </c>
      <c r="M151" s="80">
        <v>8</v>
      </c>
      <c r="N151" s="80"/>
      <c r="O151" s="80">
        <v>8</v>
      </c>
      <c r="P151" s="80">
        <v>8</v>
      </c>
      <c r="Q151" s="80">
        <v>8</v>
      </c>
      <c r="R151" s="80">
        <v>8</v>
      </c>
      <c r="S151" s="80">
        <v>8</v>
      </c>
      <c r="T151" s="80">
        <v>8</v>
      </c>
      <c r="U151" s="80"/>
      <c r="V151" s="80">
        <v>8</v>
      </c>
      <c r="W151" s="80">
        <v>8</v>
      </c>
      <c r="X151" s="80">
        <v>8</v>
      </c>
      <c r="Y151" s="80">
        <v>8</v>
      </c>
      <c r="Z151" s="80">
        <v>8</v>
      </c>
      <c r="AA151" s="80">
        <v>8</v>
      </c>
      <c r="AB151" s="80"/>
      <c r="AC151" s="80">
        <v>8</v>
      </c>
      <c r="AD151" s="80">
        <v>8</v>
      </c>
      <c r="AE151" s="80">
        <v>8</v>
      </c>
      <c r="AF151" s="80">
        <v>8</v>
      </c>
      <c r="AG151" s="80">
        <v>8</v>
      </c>
      <c r="AH151" s="80">
        <v>8</v>
      </c>
      <c r="AI151" s="80"/>
      <c r="AJ151" s="80"/>
      <c r="AK151" s="378">
        <f t="shared" ref="AK151" si="186">((SUM(F151:AJ151))/8)-(SUMIF($F$6:$AJ$6,"C.Nhật",F151:AJ151)/8)</f>
        <v>20</v>
      </c>
      <c r="AL151" s="378">
        <f t="shared" ref="AL151" si="187">SUM(F152:AJ152)/8*1.5</f>
        <v>0</v>
      </c>
      <c r="AM151" s="380">
        <f t="shared" ref="AM151" si="188">SUMIF($F$6:$AJ$6,"C.Nhật",$F151:$AJ152)/8*2</f>
        <v>10</v>
      </c>
      <c r="AN151" s="382">
        <f t="shared" ref="AN151" si="189">SUM(AK151:AM152)</f>
        <v>30</v>
      </c>
      <c r="AO151" s="384">
        <v>0</v>
      </c>
      <c r="AP151" s="382"/>
      <c r="AQ151" s="382"/>
      <c r="AR151" s="382"/>
      <c r="AS151" s="372"/>
      <c r="AT151" s="35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379"/>
      <c r="AL152" s="379"/>
      <c r="AM152" s="381"/>
      <c r="AN152" s="383"/>
      <c r="AO152" s="385"/>
      <c r="AP152" s="383"/>
      <c r="AQ152" s="383"/>
      <c r="AR152" s="383"/>
      <c r="AS152" s="373"/>
      <c r="AT152" s="35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si="181"/>
        <v>30</v>
      </c>
      <c r="B153" s="386" t="s">
        <v>129</v>
      </c>
      <c r="C153" s="374" t="str">
        <f>VLOOKUP(B153,DS,2,0)</f>
        <v>Sơn Pép</v>
      </c>
      <c r="D153" s="376" t="str">
        <f>VLOOKUP(B153,DS,3,0)</f>
        <v>Công nhân</v>
      </c>
      <c r="E153" s="79" t="s">
        <v>33</v>
      </c>
      <c r="F153" s="80">
        <v>8</v>
      </c>
      <c r="G153" s="80"/>
      <c r="H153" s="80">
        <v>8</v>
      </c>
      <c r="I153" s="80">
        <v>8</v>
      </c>
      <c r="J153" s="80">
        <v>8</v>
      </c>
      <c r="K153" s="80">
        <v>8</v>
      </c>
      <c r="L153" s="80">
        <v>8</v>
      </c>
      <c r="M153" s="80">
        <v>8</v>
      </c>
      <c r="N153" s="80"/>
      <c r="O153" s="80">
        <v>8</v>
      </c>
      <c r="P153" s="80">
        <v>8</v>
      </c>
      <c r="Q153" s="80">
        <v>8</v>
      </c>
      <c r="R153" s="80">
        <v>8</v>
      </c>
      <c r="S153" s="80">
        <v>8</v>
      </c>
      <c r="T153" s="80">
        <v>8</v>
      </c>
      <c r="U153" s="80"/>
      <c r="V153" s="80">
        <v>8</v>
      </c>
      <c r="W153" s="80"/>
      <c r="X153" s="80">
        <v>8</v>
      </c>
      <c r="Y153" s="80">
        <v>8</v>
      </c>
      <c r="Z153" s="80">
        <v>8</v>
      </c>
      <c r="AA153" s="80">
        <v>8</v>
      </c>
      <c r="AB153" s="80"/>
      <c r="AC153" s="80">
        <v>8</v>
      </c>
      <c r="AD153" s="80">
        <v>8</v>
      </c>
      <c r="AE153" s="80">
        <v>8</v>
      </c>
      <c r="AF153" s="80">
        <v>8</v>
      </c>
      <c r="AG153" s="80">
        <v>8</v>
      </c>
      <c r="AH153" s="80">
        <v>8</v>
      </c>
      <c r="AI153" s="80"/>
      <c r="AJ153" s="80"/>
      <c r="AK153" s="378">
        <f t="shared" ref="AK153" si="190">((SUM(F153:AJ153))/8)-(SUMIF($F$6:$AJ$6,"C.Nhật",F153:AJ153)/8)</f>
        <v>19</v>
      </c>
      <c r="AL153" s="378">
        <f t="shared" ref="AL153" si="191">SUM(F154:AJ154)/8*1.5</f>
        <v>0</v>
      </c>
      <c r="AM153" s="380">
        <f t="shared" ref="AM153" si="192">SUMIF($F$6:$AJ$6,"C.Nhật",$F153:$AJ154)/8*2</f>
        <v>10</v>
      </c>
      <c r="AN153" s="382">
        <f t="shared" ref="AN153" si="193">SUM(AK153:AM154)</f>
        <v>29</v>
      </c>
      <c r="AO153" s="384">
        <v>0</v>
      </c>
      <c r="AP153" s="382"/>
      <c r="AQ153" s="382"/>
      <c r="AR153" s="382"/>
      <c r="AS153" s="372"/>
      <c r="AT153" s="35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379"/>
      <c r="AL154" s="379"/>
      <c r="AM154" s="381"/>
      <c r="AN154" s="383"/>
      <c r="AO154" s="385"/>
      <c r="AP154" s="383"/>
      <c r="AQ154" s="383"/>
      <c r="AR154" s="383"/>
      <c r="AS154" s="373"/>
      <c r="AT154" s="35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si="176"/>
        <v>31</v>
      </c>
      <c r="B155" s="386" t="s">
        <v>131</v>
      </c>
      <c r="C155" s="374" t="str">
        <f>VLOOKUP(B155,DS,2,0)</f>
        <v>Sơn Lét</v>
      </c>
      <c r="D155" s="376" t="str">
        <f>VLOOKUP(B155,DS,3,0)</f>
        <v>Công nhân</v>
      </c>
      <c r="E155" s="79" t="s">
        <v>33</v>
      </c>
      <c r="F155" s="80">
        <v>8</v>
      </c>
      <c r="G155" s="80"/>
      <c r="H155" s="80">
        <v>8</v>
      </c>
      <c r="I155" s="80">
        <v>8</v>
      </c>
      <c r="J155" s="80">
        <v>8</v>
      </c>
      <c r="K155" s="80">
        <v>8</v>
      </c>
      <c r="L155" s="80">
        <v>8</v>
      </c>
      <c r="M155" s="80">
        <v>8</v>
      </c>
      <c r="N155" s="80"/>
      <c r="O155" s="80">
        <v>8</v>
      </c>
      <c r="P155" s="80">
        <v>8</v>
      </c>
      <c r="Q155" s="80">
        <v>8</v>
      </c>
      <c r="R155" s="80">
        <v>8</v>
      </c>
      <c r="S155" s="80">
        <v>8</v>
      </c>
      <c r="T155" s="80">
        <v>8</v>
      </c>
      <c r="U155" s="80"/>
      <c r="V155" s="80">
        <v>8</v>
      </c>
      <c r="W155" s="80">
        <v>8</v>
      </c>
      <c r="X155" s="80">
        <v>8</v>
      </c>
      <c r="Y155" s="80">
        <v>8</v>
      </c>
      <c r="Z155" s="80">
        <v>8</v>
      </c>
      <c r="AA155" s="80">
        <v>8</v>
      </c>
      <c r="AB155" s="80"/>
      <c r="AC155" s="80">
        <v>8</v>
      </c>
      <c r="AD155" s="80">
        <v>8</v>
      </c>
      <c r="AE155" s="80">
        <v>8</v>
      </c>
      <c r="AF155" s="80">
        <v>8</v>
      </c>
      <c r="AG155" s="80">
        <v>8</v>
      </c>
      <c r="AH155" s="80">
        <v>8</v>
      </c>
      <c r="AI155" s="80"/>
      <c r="AJ155" s="80"/>
      <c r="AK155" s="378">
        <f t="shared" ref="AK155" si="194">((SUM(F155:AJ155))/8)-(SUMIF($F$6:$AJ$6,"C.Nhật",F155:AJ155)/8)</f>
        <v>20</v>
      </c>
      <c r="AL155" s="378">
        <f t="shared" ref="AL155" si="195">SUM(F156:AJ156)/8*1.5</f>
        <v>0</v>
      </c>
      <c r="AM155" s="380">
        <f t="shared" ref="AM155" si="196">SUMIF($F$6:$AJ$6,"C.Nhật",$F155:$AJ156)/8*2</f>
        <v>10</v>
      </c>
      <c r="AN155" s="382">
        <f t="shared" ref="AN155" si="197">SUM(AK155:AM156)</f>
        <v>30</v>
      </c>
      <c r="AO155" s="384">
        <v>0</v>
      </c>
      <c r="AP155" s="382"/>
      <c r="AQ155" s="382"/>
      <c r="AR155" s="382"/>
      <c r="AS155" s="372"/>
      <c r="AT155" s="35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379"/>
      <c r="AL156" s="379"/>
      <c r="AM156" s="381"/>
      <c r="AN156" s="383"/>
      <c r="AO156" s="385"/>
      <c r="AP156" s="383"/>
      <c r="AQ156" s="383"/>
      <c r="AR156" s="383"/>
      <c r="AS156" s="373"/>
      <c r="AT156" s="35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si="181"/>
        <v>32</v>
      </c>
      <c r="B157" s="386" t="s">
        <v>132</v>
      </c>
      <c r="C157" s="374" t="str">
        <f>VLOOKUP(B157,DS,2,0)</f>
        <v>Trần Nhiên</v>
      </c>
      <c r="D157" s="376" t="str">
        <f>VLOOKUP(B157,DS,3,0)</f>
        <v>Công nhân</v>
      </c>
      <c r="E157" s="79" t="s">
        <v>33</v>
      </c>
      <c r="F157" s="80">
        <v>8</v>
      </c>
      <c r="G157" s="80"/>
      <c r="H157" s="80">
        <v>8</v>
      </c>
      <c r="I157" s="80">
        <v>8</v>
      </c>
      <c r="J157" s="80">
        <v>8</v>
      </c>
      <c r="K157" s="80"/>
      <c r="L157" s="80">
        <v>8</v>
      </c>
      <c r="M157" s="80">
        <v>8</v>
      </c>
      <c r="N157" s="80"/>
      <c r="O157" s="80">
        <v>8</v>
      </c>
      <c r="P157" s="80">
        <v>8</v>
      </c>
      <c r="Q157" s="80">
        <v>8</v>
      </c>
      <c r="R157" s="80">
        <v>8</v>
      </c>
      <c r="S157" s="80">
        <v>8</v>
      </c>
      <c r="T157" s="80">
        <v>8</v>
      </c>
      <c r="U157" s="80"/>
      <c r="V157" s="80">
        <v>8</v>
      </c>
      <c r="W157" s="80">
        <v>8</v>
      </c>
      <c r="X157" s="80">
        <v>8</v>
      </c>
      <c r="Y157" s="80">
        <v>8</v>
      </c>
      <c r="Z157" s="80">
        <v>8</v>
      </c>
      <c r="AA157" s="80">
        <v>8</v>
      </c>
      <c r="AB157" s="80"/>
      <c r="AC157" s="80">
        <v>8</v>
      </c>
      <c r="AD157" s="80">
        <v>8</v>
      </c>
      <c r="AE157" s="80">
        <v>8</v>
      </c>
      <c r="AF157" s="80">
        <v>8</v>
      </c>
      <c r="AG157" s="80">
        <v>8</v>
      </c>
      <c r="AH157" s="80">
        <v>8</v>
      </c>
      <c r="AI157" s="80"/>
      <c r="AJ157" s="80"/>
      <c r="AK157" s="378">
        <f t="shared" ref="AK157" si="198">((SUM(F157:AJ157))/8)-(SUMIF($F$6:$AJ$6,"C.Nhật",F157:AJ157)/8)</f>
        <v>19</v>
      </c>
      <c r="AL157" s="378">
        <f t="shared" ref="AL157" si="199">SUM(F158:AJ158)/8*1.5</f>
        <v>0</v>
      </c>
      <c r="AM157" s="380">
        <f t="shared" ref="AM157" si="200">SUMIF($F$6:$AJ$6,"C.Nhật",$F157:$AJ158)/8*2</f>
        <v>10</v>
      </c>
      <c r="AN157" s="382">
        <f t="shared" ref="AN157" si="201">SUM(AK157:AM158)</f>
        <v>29</v>
      </c>
      <c r="AO157" s="384">
        <v>0</v>
      </c>
      <c r="AP157" s="382"/>
      <c r="AQ157" s="382"/>
      <c r="AR157" s="382"/>
      <c r="AS157" s="372"/>
      <c r="AT157" s="35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379"/>
      <c r="AL158" s="379"/>
      <c r="AM158" s="381"/>
      <c r="AN158" s="383"/>
      <c r="AO158" s="385"/>
      <c r="AP158" s="383"/>
      <c r="AQ158" s="383"/>
      <c r="AR158" s="383"/>
      <c r="AS158" s="373"/>
      <c r="AT158" s="35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si="176"/>
        <v>33</v>
      </c>
      <c r="B159" s="386" t="s">
        <v>133</v>
      </c>
      <c r="C159" s="374" t="str">
        <f>VLOOKUP(B159,DS,2,0)</f>
        <v>Thạch Giang</v>
      </c>
      <c r="D159" s="376" t="str">
        <f>VLOOKUP(B159,DS,3,0)</f>
        <v>Công nhân</v>
      </c>
      <c r="E159" s="79" t="s">
        <v>33</v>
      </c>
      <c r="F159" s="80">
        <v>8</v>
      </c>
      <c r="G159" s="80"/>
      <c r="H159" s="80">
        <v>8</v>
      </c>
      <c r="I159" s="80">
        <v>8</v>
      </c>
      <c r="J159" s="80">
        <v>8</v>
      </c>
      <c r="K159" s="80">
        <v>8</v>
      </c>
      <c r="L159" s="80">
        <v>8</v>
      </c>
      <c r="M159" s="80">
        <v>8</v>
      </c>
      <c r="N159" s="80"/>
      <c r="O159" s="80">
        <v>8</v>
      </c>
      <c r="P159" s="80">
        <v>8</v>
      </c>
      <c r="Q159" s="80">
        <v>8</v>
      </c>
      <c r="R159" s="80">
        <v>8</v>
      </c>
      <c r="S159" s="80">
        <v>8</v>
      </c>
      <c r="T159" s="80">
        <v>8</v>
      </c>
      <c r="U159" s="80"/>
      <c r="V159" s="80">
        <v>8</v>
      </c>
      <c r="W159" s="80">
        <v>8</v>
      </c>
      <c r="X159" s="80">
        <v>8</v>
      </c>
      <c r="Y159" s="80">
        <v>8</v>
      </c>
      <c r="Z159" s="80">
        <v>8</v>
      </c>
      <c r="AA159" s="80">
        <v>8</v>
      </c>
      <c r="AB159" s="80"/>
      <c r="AC159" s="80">
        <v>8</v>
      </c>
      <c r="AD159" s="80">
        <v>8</v>
      </c>
      <c r="AE159" s="80">
        <v>8</v>
      </c>
      <c r="AF159" s="80">
        <v>8</v>
      </c>
      <c r="AG159" s="80">
        <v>8</v>
      </c>
      <c r="AH159" s="80">
        <v>8</v>
      </c>
      <c r="AI159" s="80"/>
      <c r="AJ159" s="80"/>
      <c r="AK159" s="378">
        <f t="shared" ref="AK159" si="202">((SUM(F159:AJ159))/8)-(SUMIF($F$6:$AJ$6,"C.Nhật",F159:AJ159)/8)</f>
        <v>20</v>
      </c>
      <c r="AL159" s="378">
        <f t="shared" ref="AL159" si="203">SUM(F160:AJ160)/8*1.5</f>
        <v>0</v>
      </c>
      <c r="AM159" s="380">
        <f t="shared" ref="AM159" si="204">SUMIF($F$6:$AJ$6,"C.Nhật",$F159:$AJ160)/8*2</f>
        <v>10</v>
      </c>
      <c r="AN159" s="382">
        <f t="shared" ref="AN159" si="205">SUM(AK159:AM160)</f>
        <v>30</v>
      </c>
      <c r="AO159" s="384">
        <v>0</v>
      </c>
      <c r="AP159" s="382"/>
      <c r="AQ159" s="382"/>
      <c r="AR159" s="382"/>
      <c r="AS159" s="372"/>
      <c r="AT159" s="35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379"/>
      <c r="AL160" s="379"/>
      <c r="AM160" s="381"/>
      <c r="AN160" s="383"/>
      <c r="AO160" s="385"/>
      <c r="AP160" s="383"/>
      <c r="AQ160" s="383"/>
      <c r="AR160" s="383"/>
      <c r="AS160" s="373"/>
      <c r="AT160" s="35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si="181"/>
        <v>34</v>
      </c>
      <c r="B161" s="386" t="s">
        <v>134</v>
      </c>
      <c r="C161" s="374" t="str">
        <f>VLOOKUP(B161,DS,2,0)</f>
        <v>Thạch Quyền</v>
      </c>
      <c r="D161" s="376" t="str">
        <f>VLOOKUP(B161,DS,3,0)</f>
        <v>Công nhân</v>
      </c>
      <c r="E161" s="79" t="s">
        <v>33</v>
      </c>
      <c r="F161" s="80">
        <v>8</v>
      </c>
      <c r="G161" s="80"/>
      <c r="H161" s="80">
        <v>8</v>
      </c>
      <c r="I161" s="80">
        <v>8</v>
      </c>
      <c r="J161" s="80">
        <v>8</v>
      </c>
      <c r="K161" s="80">
        <v>8</v>
      </c>
      <c r="L161" s="80">
        <v>8</v>
      </c>
      <c r="M161" s="80">
        <v>8</v>
      </c>
      <c r="N161" s="80"/>
      <c r="O161" s="80">
        <v>8</v>
      </c>
      <c r="P161" s="80">
        <v>8</v>
      </c>
      <c r="Q161" s="80">
        <v>8</v>
      </c>
      <c r="R161" s="80">
        <v>8</v>
      </c>
      <c r="S161" s="80">
        <v>8</v>
      </c>
      <c r="T161" s="80">
        <v>8</v>
      </c>
      <c r="U161" s="80"/>
      <c r="V161" s="80">
        <v>8</v>
      </c>
      <c r="W161" s="80">
        <v>8</v>
      </c>
      <c r="X161" s="80">
        <v>8</v>
      </c>
      <c r="Y161" s="80">
        <v>8</v>
      </c>
      <c r="Z161" s="80">
        <v>8</v>
      </c>
      <c r="AA161" s="80">
        <v>8</v>
      </c>
      <c r="AB161" s="80"/>
      <c r="AC161" s="80"/>
      <c r="AD161" s="80">
        <v>8</v>
      </c>
      <c r="AE161" s="80">
        <v>8</v>
      </c>
      <c r="AF161" s="80">
        <v>8</v>
      </c>
      <c r="AG161" s="80">
        <v>8</v>
      </c>
      <c r="AH161" s="80">
        <v>8</v>
      </c>
      <c r="AI161" s="80"/>
      <c r="AJ161" s="80"/>
      <c r="AK161" s="378">
        <f t="shared" ref="AK161" si="206">((SUM(F161:AJ161))/8)-(SUMIF($F$6:$AJ$6,"C.Nhật",F161:AJ161)/8)</f>
        <v>19</v>
      </c>
      <c r="AL161" s="378">
        <f t="shared" ref="AL161" si="207">SUM(F162:AJ162)/8*1.5</f>
        <v>0</v>
      </c>
      <c r="AM161" s="380">
        <f t="shared" ref="AM161" si="208">SUMIF($F$6:$AJ$6,"C.Nhật",$F161:$AJ162)/8*2</f>
        <v>10</v>
      </c>
      <c r="AN161" s="382">
        <f t="shared" ref="AN161" si="209">SUM(AK161:AM162)</f>
        <v>29</v>
      </c>
      <c r="AO161" s="384">
        <v>0</v>
      </c>
      <c r="AP161" s="382"/>
      <c r="AQ161" s="382"/>
      <c r="AR161" s="382"/>
      <c r="AS161" s="372"/>
      <c r="AT161" s="314"/>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379"/>
      <c r="AL162" s="379"/>
      <c r="AM162" s="381"/>
      <c r="AN162" s="383"/>
      <c r="AO162" s="385"/>
      <c r="AP162" s="383"/>
      <c r="AQ162" s="383"/>
      <c r="AR162" s="383"/>
      <c r="AS162" s="373"/>
      <c r="AT162" s="314"/>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si="176"/>
        <v>35</v>
      </c>
      <c r="B163" s="386" t="s">
        <v>135</v>
      </c>
      <c r="C163" s="374" t="str">
        <f>VLOOKUP(B163,DS,2,0)</f>
        <v>Lâm Lin</v>
      </c>
      <c r="D163" s="376" t="str">
        <f>VLOOKUP(B163,DS,3,0)</f>
        <v>Công nhân</v>
      </c>
      <c r="E163" s="79" t="s">
        <v>33</v>
      </c>
      <c r="F163" s="80">
        <v>8</v>
      </c>
      <c r="G163" s="80"/>
      <c r="H163" s="80">
        <v>8</v>
      </c>
      <c r="I163" s="80">
        <v>8</v>
      </c>
      <c r="J163" s="80">
        <v>8</v>
      </c>
      <c r="K163" s="80">
        <v>8</v>
      </c>
      <c r="L163" s="80">
        <v>8</v>
      </c>
      <c r="M163" s="80">
        <v>8</v>
      </c>
      <c r="N163" s="80"/>
      <c r="O163" s="80">
        <v>8</v>
      </c>
      <c r="P163" s="80">
        <v>8</v>
      </c>
      <c r="Q163" s="80">
        <v>8</v>
      </c>
      <c r="R163" s="80">
        <v>8</v>
      </c>
      <c r="S163" s="80">
        <v>8</v>
      </c>
      <c r="T163" s="80">
        <v>8</v>
      </c>
      <c r="U163" s="80"/>
      <c r="V163" s="80">
        <v>8</v>
      </c>
      <c r="W163" s="80">
        <v>8</v>
      </c>
      <c r="X163" s="80">
        <v>8</v>
      </c>
      <c r="Y163" s="80">
        <v>8</v>
      </c>
      <c r="Z163" s="80">
        <v>8</v>
      </c>
      <c r="AA163" s="80">
        <v>8</v>
      </c>
      <c r="AB163" s="80"/>
      <c r="AC163" s="80">
        <v>8</v>
      </c>
      <c r="AD163" s="80">
        <v>8</v>
      </c>
      <c r="AE163" s="80">
        <v>8</v>
      </c>
      <c r="AF163" s="80">
        <v>8</v>
      </c>
      <c r="AG163" s="80">
        <v>8</v>
      </c>
      <c r="AH163" s="80">
        <v>8</v>
      </c>
      <c r="AI163" s="80"/>
      <c r="AJ163" s="80"/>
      <c r="AK163" s="378">
        <f t="shared" ref="AK163" si="210">((SUM(F163:AJ163))/8)-(SUMIF($F$6:$AJ$6,"C.Nhật",F163:AJ163)/8)</f>
        <v>20</v>
      </c>
      <c r="AL163" s="378">
        <f t="shared" ref="AL163" si="211">SUM(F164:AJ164)/8*1.5</f>
        <v>0</v>
      </c>
      <c r="AM163" s="380">
        <f t="shared" ref="AM163" si="212">SUMIF($F$6:$AJ$6,"C.Nhật",$F163:$AJ164)/8*2</f>
        <v>10</v>
      </c>
      <c r="AN163" s="382">
        <f t="shared" ref="AN163" si="213">SUM(AK163:AM164)</f>
        <v>30</v>
      </c>
      <c r="AO163" s="384">
        <v>0</v>
      </c>
      <c r="AP163" s="382"/>
      <c r="AQ163" s="382"/>
      <c r="AR163" s="382"/>
      <c r="AS163" s="372"/>
      <c r="AT163" s="314"/>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379"/>
      <c r="AL164" s="379"/>
      <c r="AM164" s="381"/>
      <c r="AN164" s="383"/>
      <c r="AO164" s="385"/>
      <c r="AP164" s="383"/>
      <c r="AQ164" s="383"/>
      <c r="AR164" s="383"/>
      <c r="AS164" s="373"/>
      <c r="AT164" s="314"/>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si="181"/>
        <v>36</v>
      </c>
      <c r="B165" s="386" t="s">
        <v>136</v>
      </c>
      <c r="C165" s="374" t="str">
        <f>VLOOKUP(B165,DS,2,0)</f>
        <v>Lâm Chanh Đa Ra</v>
      </c>
      <c r="D165" s="376" t="str">
        <f>VLOOKUP(B165,DS,3,0)</f>
        <v>Công nhân</v>
      </c>
      <c r="E165" s="79" t="s">
        <v>33</v>
      </c>
      <c r="F165" s="80">
        <v>8</v>
      </c>
      <c r="G165" s="80"/>
      <c r="H165" s="80">
        <v>8</v>
      </c>
      <c r="I165" s="80">
        <v>8</v>
      </c>
      <c r="J165" s="80">
        <v>8</v>
      </c>
      <c r="K165" s="80">
        <v>8</v>
      </c>
      <c r="L165" s="80">
        <v>8</v>
      </c>
      <c r="M165" s="80">
        <v>8</v>
      </c>
      <c r="N165" s="80"/>
      <c r="O165" s="80">
        <v>8</v>
      </c>
      <c r="P165" s="80">
        <v>8</v>
      </c>
      <c r="Q165" s="80">
        <v>8</v>
      </c>
      <c r="R165" s="80">
        <v>8</v>
      </c>
      <c r="S165" s="80">
        <v>8</v>
      </c>
      <c r="T165" s="80">
        <v>8</v>
      </c>
      <c r="U165" s="80"/>
      <c r="V165" s="80">
        <v>8</v>
      </c>
      <c r="W165" s="80">
        <v>8</v>
      </c>
      <c r="X165" s="80">
        <v>8</v>
      </c>
      <c r="Y165" s="80">
        <v>8</v>
      </c>
      <c r="Z165" s="80">
        <v>8</v>
      </c>
      <c r="AA165" s="80">
        <v>8</v>
      </c>
      <c r="AB165" s="80"/>
      <c r="AC165" s="80">
        <v>8</v>
      </c>
      <c r="AD165" s="80">
        <v>8</v>
      </c>
      <c r="AE165" s="80">
        <v>8</v>
      </c>
      <c r="AF165" s="80">
        <v>8</v>
      </c>
      <c r="AG165" s="80">
        <v>8</v>
      </c>
      <c r="AH165" s="80">
        <v>8</v>
      </c>
      <c r="AI165" s="80"/>
      <c r="AJ165" s="80"/>
      <c r="AK165" s="378">
        <f t="shared" ref="AK165" si="214">((SUM(F165:AJ165))/8)-(SUMIF($F$6:$AJ$6,"C.Nhật",F165:AJ165)/8)</f>
        <v>20</v>
      </c>
      <c r="AL165" s="378">
        <f t="shared" ref="AL165" si="215">SUM(F166:AJ166)/8*1.5</f>
        <v>0</v>
      </c>
      <c r="AM165" s="380">
        <f t="shared" ref="AM165" si="216">SUMIF($F$6:$AJ$6,"C.Nhật",$F165:$AJ166)/8*2</f>
        <v>10</v>
      </c>
      <c r="AN165" s="382">
        <f t="shared" ref="AN165" si="217">SUM(AK165:AM166)</f>
        <v>30</v>
      </c>
      <c r="AO165" s="384">
        <v>0</v>
      </c>
      <c r="AP165" s="382"/>
      <c r="AQ165" s="382"/>
      <c r="AR165" s="382"/>
      <c r="AS165" s="372"/>
      <c r="AT165" s="314"/>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379"/>
      <c r="AL166" s="379"/>
      <c r="AM166" s="381"/>
      <c r="AN166" s="383"/>
      <c r="AO166" s="385"/>
      <c r="AP166" s="383"/>
      <c r="AQ166" s="383"/>
      <c r="AR166" s="383"/>
      <c r="AS166" s="373"/>
      <c r="AT166" s="314"/>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78" customFormat="1" ht="18" customHeight="1">
      <c r="A167" s="386">
        <f t="shared" si="176"/>
        <v>37</v>
      </c>
      <c r="B167" s="386" t="s">
        <v>180</v>
      </c>
      <c r="C167" s="374" t="e">
        <f>VLOOKUP(B167,DS,2,0)</f>
        <v>#N/A</v>
      </c>
      <c r="D167" s="376" t="e">
        <f>VLOOKUP(B167,DS,3,0)</f>
        <v>#N/A</v>
      </c>
      <c r="E167" s="79" t="s">
        <v>33</v>
      </c>
      <c r="F167" s="80">
        <v>8</v>
      </c>
      <c r="G167" s="80"/>
      <c r="H167" s="80">
        <v>8</v>
      </c>
      <c r="I167" s="80">
        <v>8</v>
      </c>
      <c r="J167" s="80">
        <v>8</v>
      </c>
      <c r="K167" s="80">
        <v>8</v>
      </c>
      <c r="L167" s="80">
        <v>8</v>
      </c>
      <c r="M167" s="80">
        <v>8</v>
      </c>
      <c r="N167" s="80"/>
      <c r="O167" s="80">
        <v>8</v>
      </c>
      <c r="P167" s="80">
        <v>8</v>
      </c>
      <c r="Q167" s="80">
        <v>8</v>
      </c>
      <c r="R167" s="80">
        <v>8</v>
      </c>
      <c r="S167" s="80">
        <v>8</v>
      </c>
      <c r="T167" s="80">
        <v>8</v>
      </c>
      <c r="U167" s="80"/>
      <c r="V167" s="80">
        <v>8</v>
      </c>
      <c r="W167" s="80">
        <v>8</v>
      </c>
      <c r="X167" s="80">
        <v>8</v>
      </c>
      <c r="Y167" s="80">
        <v>8</v>
      </c>
      <c r="Z167" s="80">
        <v>8</v>
      </c>
      <c r="AA167" s="80">
        <v>8</v>
      </c>
      <c r="AB167" s="80"/>
      <c r="AC167" s="80">
        <v>8</v>
      </c>
      <c r="AD167" s="80">
        <v>8</v>
      </c>
      <c r="AE167" s="80">
        <v>8</v>
      </c>
      <c r="AF167" s="80">
        <v>8</v>
      </c>
      <c r="AG167" s="80">
        <v>8</v>
      </c>
      <c r="AH167" s="80"/>
      <c r="AI167" s="80"/>
      <c r="AJ167" s="80"/>
      <c r="AK167" s="378">
        <f t="shared" ref="AK167" si="218">((SUM(F167:AJ167))/8)-(SUMIF($F$6:$AJ$6,"C.Nhật",F167:AJ167)/8)</f>
        <v>20</v>
      </c>
      <c r="AL167" s="378">
        <f t="shared" ref="AL167" si="219">SUM(F168:AJ168)/8*1.5</f>
        <v>0</v>
      </c>
      <c r="AM167" s="380">
        <f t="shared" ref="AM167" si="220">SUMIF($F$6:$AJ$6,"C.Nhật",$F167:$AJ168)/8*2</f>
        <v>8</v>
      </c>
      <c r="AN167" s="382">
        <f t="shared" ref="AN167" si="221">SUM(AK167:AM168)</f>
        <v>28</v>
      </c>
      <c r="AO167" s="384">
        <v>0</v>
      </c>
      <c r="AP167" s="382"/>
      <c r="AQ167" s="382"/>
      <c r="AR167" s="382"/>
      <c r="AS167" s="372"/>
      <c r="AT167" s="314"/>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s="78" customFormat="1" ht="18" customHeight="1">
      <c r="A168" s="387"/>
      <c r="B168" s="387"/>
      <c r="C168" s="375"/>
      <c r="D168" s="377"/>
      <c r="E168" s="81" t="s">
        <v>32</v>
      </c>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379"/>
      <c r="AL168" s="379"/>
      <c r="AM168" s="381"/>
      <c r="AN168" s="383"/>
      <c r="AO168" s="385"/>
      <c r="AP168" s="383"/>
      <c r="AQ168" s="383"/>
      <c r="AR168" s="383"/>
      <c r="AS168" s="373"/>
      <c r="AT168" s="314"/>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s="83" customFormat="1" ht="12.75">
      <c r="A169" s="19"/>
      <c r="B169" s="84"/>
      <c r="C169" s="4"/>
      <c r="D169" s="132"/>
      <c r="E169" s="4"/>
      <c r="F169" s="88"/>
      <c r="G169" s="88"/>
      <c r="H169" s="85"/>
      <c r="I169" s="85"/>
      <c r="J169" s="140"/>
      <c r="K169" s="88"/>
      <c r="L169" s="85"/>
      <c r="M169" s="88"/>
      <c r="N169" s="88"/>
      <c r="O169" s="88"/>
      <c r="P169" s="88"/>
      <c r="Q169" s="85"/>
      <c r="R169" s="88"/>
      <c r="S169" s="88"/>
      <c r="T169" s="140"/>
      <c r="U169" s="88"/>
      <c r="V169" s="88"/>
      <c r="W169" s="88"/>
      <c r="X169" s="84"/>
      <c r="Y169" s="88"/>
      <c r="Z169" s="88"/>
      <c r="AA169" s="88"/>
      <c r="AB169" s="88"/>
      <c r="AC169" s="88"/>
      <c r="AD169" s="85"/>
      <c r="AE169" s="88"/>
      <c r="AF169" s="88"/>
      <c r="AG169" s="88"/>
      <c r="AH169" s="88"/>
      <c r="AI169" s="88"/>
      <c r="AJ169" s="88"/>
      <c r="AK169" s="4"/>
      <c r="AL169" s="4"/>
      <c r="AM169" s="117"/>
      <c r="AN169" s="87"/>
      <c r="AO169" s="87"/>
      <c r="AP169" s="87"/>
      <c r="AQ169" s="87"/>
      <c r="AR169" s="87"/>
      <c r="AS169" s="4"/>
      <c r="AT169" s="123"/>
    </row>
    <row r="170" spans="1:90" s="83" customFormat="1" ht="12.75">
      <c r="A170" s="19" t="s">
        <v>14</v>
      </c>
      <c r="B170" s="84"/>
      <c r="C170" s="4"/>
      <c r="D170" s="132"/>
      <c r="E170" s="4"/>
      <c r="F170" s="88"/>
      <c r="G170" s="88"/>
      <c r="H170" s="85"/>
      <c r="I170" s="85"/>
      <c r="J170" s="140"/>
      <c r="K170" s="88"/>
      <c r="L170" s="85"/>
      <c r="M170" s="88"/>
      <c r="N170" s="88"/>
      <c r="O170" s="88"/>
      <c r="P170" s="88"/>
      <c r="Q170" s="85"/>
      <c r="R170" s="88"/>
      <c r="S170" s="88"/>
      <c r="T170" s="140"/>
      <c r="U170" s="88"/>
      <c r="V170" s="88"/>
      <c r="W170" s="88"/>
      <c r="X170" s="84"/>
      <c r="Y170" s="88"/>
      <c r="Z170" s="88"/>
      <c r="AA170" s="88"/>
      <c r="AB170" s="88"/>
      <c r="AC170" s="88"/>
      <c r="AD170" s="85"/>
      <c r="AE170" s="88"/>
      <c r="AF170" s="88"/>
      <c r="AG170" s="88"/>
      <c r="AH170" s="88"/>
      <c r="AI170" s="88"/>
      <c r="AJ170" s="88"/>
      <c r="AK170" s="4"/>
      <c r="AL170" s="4"/>
      <c r="AM170" s="117"/>
      <c r="AN170" s="87"/>
      <c r="AO170" s="87"/>
      <c r="AP170" s="87"/>
      <c r="AQ170" s="87"/>
      <c r="AR170" s="87"/>
      <c r="AS170" s="4"/>
      <c r="AT170" s="123"/>
    </row>
    <row r="171" spans="1:90" s="83" customFormat="1" ht="12.75">
      <c r="A171" s="16"/>
      <c r="B171" s="16"/>
      <c r="C171" s="4"/>
      <c r="D171" s="132"/>
      <c r="E171" s="4"/>
      <c r="F171" s="88"/>
      <c r="G171" s="88"/>
      <c r="H171" s="141"/>
      <c r="I171" s="141"/>
      <c r="J171" s="141"/>
      <c r="K171" s="88"/>
      <c r="L171" s="141"/>
      <c r="M171" s="88"/>
      <c r="N171" s="88"/>
      <c r="O171" s="88"/>
      <c r="P171" s="88"/>
      <c r="Q171" s="88"/>
      <c r="R171" s="88"/>
      <c r="S171" s="88"/>
      <c r="T171" s="88"/>
      <c r="U171" s="88"/>
      <c r="V171" s="88"/>
      <c r="W171" s="88"/>
      <c r="X171" s="88"/>
      <c r="Y171" s="88"/>
      <c r="Z171" s="88"/>
      <c r="AA171" s="88"/>
      <c r="AB171" s="88"/>
      <c r="AC171" s="88"/>
      <c r="AD171" s="141"/>
      <c r="AE171" s="88"/>
      <c r="AF171" s="88"/>
      <c r="AG171" s="88"/>
      <c r="AH171" s="88"/>
      <c r="AI171" s="88"/>
      <c r="AJ171" s="88"/>
      <c r="AK171" s="4"/>
      <c r="AL171" s="4"/>
      <c r="AM171" s="117"/>
      <c r="AN171" s="89"/>
      <c r="AO171" s="89"/>
      <c r="AP171" s="89"/>
      <c r="AQ171" s="89"/>
      <c r="AR171" s="89"/>
      <c r="AS171" s="4"/>
      <c r="AT171" s="123"/>
    </row>
    <row r="172" spans="1:90" s="86" customFormat="1" ht="15" customHeight="1">
      <c r="A172" s="16"/>
      <c r="B172" s="16"/>
      <c r="C172" s="4"/>
      <c r="D172" s="132"/>
      <c r="E172" s="4"/>
      <c r="F172" s="88"/>
      <c r="G172" s="88"/>
      <c r="H172" s="141"/>
      <c r="I172" s="141"/>
      <c r="J172" s="141"/>
      <c r="K172" s="88"/>
      <c r="L172" s="141"/>
      <c r="M172" s="88"/>
      <c r="N172" s="88"/>
      <c r="O172" s="88"/>
      <c r="P172" s="88"/>
      <c r="Q172" s="88"/>
      <c r="R172" s="88"/>
      <c r="S172" s="88"/>
      <c r="T172" s="88"/>
      <c r="U172" s="88"/>
      <c r="V172" s="88"/>
      <c r="W172" s="88"/>
      <c r="X172" s="88"/>
      <c r="Y172" s="88"/>
      <c r="Z172" s="88"/>
      <c r="AA172" s="88"/>
      <c r="AB172" s="88"/>
      <c r="AC172" s="88"/>
      <c r="AD172" s="141"/>
      <c r="AE172" s="88"/>
      <c r="AF172" s="88"/>
      <c r="AG172" s="88"/>
      <c r="AH172" s="88"/>
      <c r="AI172" s="88"/>
      <c r="AJ172" s="88"/>
      <c r="AK172" s="4"/>
      <c r="AL172" s="4"/>
      <c r="AM172" s="117"/>
      <c r="AN172" s="89"/>
      <c r="AO172" s="89"/>
      <c r="AP172" s="89"/>
      <c r="AQ172" s="89"/>
      <c r="AR172" s="89"/>
      <c r="AS172" s="4"/>
      <c r="AT172" s="4"/>
    </row>
    <row r="173" spans="1:90" s="86" customFormat="1" ht="11.25">
      <c r="A173" s="16"/>
      <c r="B173" s="16"/>
      <c r="C173" s="4"/>
      <c r="D173" s="132"/>
      <c r="E173" s="4"/>
      <c r="F173" s="88"/>
      <c r="G173" s="88"/>
      <c r="H173" s="141"/>
      <c r="I173" s="141"/>
      <c r="J173" s="141"/>
      <c r="K173" s="88"/>
      <c r="L173" s="141"/>
      <c r="M173" s="88"/>
      <c r="N173" s="88"/>
      <c r="O173" s="88"/>
      <c r="P173" s="88"/>
      <c r="Q173" s="88"/>
      <c r="R173" s="88"/>
      <c r="S173" s="88"/>
      <c r="T173" s="88"/>
      <c r="U173" s="88"/>
      <c r="V173" s="88"/>
      <c r="W173" s="88"/>
      <c r="X173" s="88"/>
      <c r="Y173" s="88"/>
      <c r="Z173" s="88"/>
      <c r="AA173" s="88"/>
      <c r="AB173" s="88"/>
      <c r="AC173" s="88"/>
      <c r="AD173" s="141"/>
      <c r="AE173" s="88"/>
      <c r="AF173" s="88"/>
      <c r="AG173" s="88"/>
      <c r="AH173" s="88"/>
      <c r="AI173" s="88"/>
      <c r="AJ173" s="88"/>
      <c r="AK173" s="4"/>
      <c r="AL173" s="4"/>
      <c r="AM173" s="117"/>
      <c r="AN173" s="89"/>
      <c r="AO173" s="89"/>
      <c r="AP173" s="89"/>
      <c r="AQ173" s="89"/>
      <c r="AR173" s="89"/>
      <c r="AS173" s="4"/>
      <c r="AT173" s="4"/>
    </row>
    <row r="174" spans="1:90" s="86" customFormat="1" ht="11.25">
      <c r="A174" s="16"/>
      <c r="B174" s="16"/>
      <c r="C174" s="4"/>
      <c r="D174" s="132"/>
      <c r="E174" s="4"/>
      <c r="F174" s="88"/>
      <c r="G174" s="88"/>
      <c r="H174" s="141"/>
      <c r="I174" s="141"/>
      <c r="J174" s="141"/>
      <c r="K174" s="88"/>
      <c r="L174" s="141"/>
      <c r="M174" s="88"/>
      <c r="N174" s="88"/>
      <c r="O174" s="88"/>
      <c r="P174" s="88"/>
      <c r="Q174" s="88"/>
      <c r="R174" s="88"/>
      <c r="S174" s="88"/>
      <c r="T174" s="88"/>
      <c r="U174" s="88"/>
      <c r="V174" s="88"/>
      <c r="W174" s="88"/>
      <c r="X174" s="88"/>
      <c r="Y174" s="88"/>
      <c r="Z174" s="88"/>
      <c r="AA174" s="88"/>
      <c r="AB174" s="88"/>
      <c r="AC174" s="88"/>
      <c r="AD174" s="141"/>
      <c r="AE174" s="88"/>
      <c r="AF174" s="88"/>
      <c r="AG174" s="88"/>
      <c r="AH174" s="88"/>
      <c r="AI174" s="88"/>
      <c r="AJ174" s="88"/>
      <c r="AK174" s="4"/>
      <c r="AL174" s="4"/>
      <c r="AM174" s="117"/>
      <c r="AN174" s="89"/>
      <c r="AO174" s="89"/>
      <c r="AP174" s="89"/>
      <c r="AQ174" s="89"/>
      <c r="AR174" s="89"/>
      <c r="AS174" s="4"/>
      <c r="AT174" s="4"/>
    </row>
    <row r="175" spans="1:90" s="86" customFormat="1" ht="11.25">
      <c r="A175" s="13"/>
      <c r="B175" s="13"/>
      <c r="C175" s="19"/>
      <c r="D175" s="133"/>
      <c r="E175" s="90"/>
      <c r="F175" s="140"/>
      <c r="G175" s="142"/>
      <c r="H175" s="85"/>
      <c r="I175" s="85"/>
      <c r="J175" s="85"/>
      <c r="K175" s="142"/>
      <c r="L175" s="85"/>
      <c r="M175" s="142"/>
      <c r="N175" s="142"/>
      <c r="O175" s="142"/>
      <c r="P175" s="142"/>
      <c r="Q175" s="85"/>
      <c r="R175" s="140"/>
      <c r="S175" s="142"/>
      <c r="T175" s="142"/>
      <c r="U175" s="85"/>
      <c r="V175" s="142"/>
      <c r="W175" s="142"/>
      <c r="X175" s="85"/>
      <c r="Y175" s="142"/>
      <c r="Z175" s="142"/>
      <c r="AA175" s="142"/>
      <c r="AB175" s="142"/>
      <c r="AC175" s="142"/>
      <c r="AD175" s="85"/>
      <c r="AE175" s="142"/>
      <c r="AF175" s="142"/>
      <c r="AG175" s="142"/>
      <c r="AH175" s="142"/>
      <c r="AI175" s="142"/>
      <c r="AJ175" s="142"/>
      <c r="AK175" s="90"/>
      <c r="AM175" s="118"/>
      <c r="AN175" s="13"/>
      <c r="AO175" s="13"/>
      <c r="AP175" s="13"/>
      <c r="AQ175" s="13"/>
      <c r="AR175" s="13"/>
      <c r="AS175" s="19"/>
      <c r="AT175" s="4"/>
    </row>
    <row r="176" spans="1:90" s="86" customFormat="1" ht="12.75">
      <c r="A176" s="2"/>
      <c r="B176" s="2" t="s">
        <v>0</v>
      </c>
      <c r="C176" s="2"/>
      <c r="D176" s="311"/>
      <c r="E176" s="2"/>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4"/>
      <c r="AI176" s="144"/>
      <c r="AJ176" s="144"/>
      <c r="AK176" s="2"/>
      <c r="AL176" s="2"/>
      <c r="AM176" s="119"/>
      <c r="AN176" s="2"/>
      <c r="AO176" s="2"/>
      <c r="AP176" s="2"/>
      <c r="AQ176" s="2"/>
      <c r="AR176" s="2"/>
      <c r="AS176" s="2"/>
      <c r="AT176" s="4"/>
    </row>
    <row r="177" spans="1:91" s="86" customFormat="1" ht="12.75">
      <c r="A177" s="2"/>
      <c r="B177" s="2"/>
      <c r="C177" s="2" t="s">
        <v>48</v>
      </c>
      <c r="D177" s="311"/>
      <c r="E177" s="2"/>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4"/>
      <c r="AI177" s="144"/>
      <c r="AJ177" s="144"/>
      <c r="AK177" s="2"/>
      <c r="AL177" s="2"/>
      <c r="AM177" s="119"/>
      <c r="AN177" s="2"/>
      <c r="AO177" s="2"/>
      <c r="AP177" s="2"/>
      <c r="AQ177" s="2"/>
      <c r="AR177" s="2"/>
      <c r="AS177" s="2"/>
      <c r="AT177" s="19"/>
    </row>
    <row r="178" spans="1:91" ht="15" customHeight="1">
      <c r="C178" s="2" t="s">
        <v>49</v>
      </c>
    </row>
    <row r="179" spans="1:91" ht="15" customHeight="1">
      <c r="C179" s="2" t="s">
        <v>50</v>
      </c>
    </row>
    <row r="180" spans="1:91" ht="15" customHeight="1">
      <c r="C180" s="2" t="s">
        <v>51</v>
      </c>
    </row>
    <row r="181" spans="1:91" ht="15" customHeight="1">
      <c r="C181" s="2" t="s">
        <v>52</v>
      </c>
    </row>
    <row r="182" spans="1:91" ht="15" customHeight="1">
      <c r="C182" s="2" t="s">
        <v>53</v>
      </c>
    </row>
    <row r="183" spans="1:91" s="311" customFormat="1" ht="15" customHeight="1">
      <c r="A183" s="2"/>
      <c r="B183" s="2"/>
      <c r="C183" s="2" t="s">
        <v>54</v>
      </c>
      <c r="E183" s="2"/>
      <c r="F183" s="143"/>
      <c r="G183" s="143"/>
      <c r="H183" s="143"/>
      <c r="I183" s="143"/>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4"/>
      <c r="AI183" s="144"/>
      <c r="AJ183" s="144"/>
      <c r="AK183" s="2"/>
      <c r="AL183" s="2"/>
      <c r="AM183" s="119"/>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row>
    <row r="184" spans="1:91" s="311" customFormat="1" ht="15" customHeight="1">
      <c r="A184" s="2"/>
      <c r="B184" s="2"/>
      <c r="C184" s="2" t="s">
        <v>55</v>
      </c>
      <c r="E184" s="2"/>
      <c r="F184" s="143"/>
      <c r="G184" s="143"/>
      <c r="H184" s="143"/>
      <c r="I184" s="143"/>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4"/>
      <c r="AI184" s="144"/>
      <c r="AJ184" s="144"/>
      <c r="AK184" s="2"/>
      <c r="AL184" s="2"/>
      <c r="AM184" s="119"/>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row>
    <row r="185" spans="1:91" s="311" customFormat="1" ht="15" customHeight="1">
      <c r="A185" s="2"/>
      <c r="B185" s="2"/>
      <c r="C185" s="2" t="s">
        <v>56</v>
      </c>
      <c r="E185" s="2"/>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4"/>
      <c r="AI185" s="144"/>
      <c r="AJ185" s="144"/>
      <c r="AK185" s="2"/>
      <c r="AL185" s="2"/>
      <c r="AM185" s="119"/>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row>
  </sheetData>
  <protectedRanges>
    <protectedRange password="CC78" sqref="A1:A3" name="Range1_2_1"/>
    <protectedRange password="CC78" sqref="A8:A17" name="Range1_1"/>
    <protectedRange password="CC78" sqref="C8:E17 A8:A17" name="Range1_6"/>
    <protectedRange password="CC78" sqref="B8:B17" name="Range1_4"/>
    <protectedRange password="CC78" sqref="J22:J23" name="Range1_1_1_1"/>
    <protectedRange password="CC78" sqref="J24" name="Range1_3_1_1"/>
    <protectedRange password="CC78" sqref="A45:A47 A88:A90" name="Range1_2_1_1"/>
    <protectedRange password="CC78" sqref="A52:A65" name="Range1_1_1"/>
    <protectedRange password="CC78" sqref="C52:E65 A52:A65" name="Range1_6_1"/>
    <protectedRange password="CC78" sqref="B52:B65" name="Range1_4_1"/>
    <protectedRange password="CC78" sqref="J70:J71" name="Range1_1_1_1_1"/>
    <protectedRange password="CC78" sqref="J72" name="Range1_3_1_1_1"/>
    <protectedRange password="CC78" sqref="A95:A168" name="Range1_1_2"/>
    <protectedRange password="CC78" sqref="C95:E168 A95:A168" name="Range1_6_2"/>
    <protectedRange password="CC78" sqref="B95:B104 B123:B134" name="Range1_4_2"/>
    <protectedRange password="CC78" sqref="J173:J174" name="Range1_1_1_1_2"/>
    <protectedRange password="CC78" sqref="J175" name="Range1_3_1_1_2"/>
    <protectedRange password="CC78" sqref="B135:B168" name="Range1_4_2_1_1"/>
  </protectedRanges>
  <autoFilter ref="A7:AS7"/>
  <mergeCells count="679">
    <mergeCell ref="AP151:AP152"/>
    <mergeCell ref="AQ151:AQ152"/>
    <mergeCell ref="AR151:AR152"/>
    <mergeCell ref="AS151:AS152"/>
    <mergeCell ref="A151:A152"/>
    <mergeCell ref="B151:B152"/>
    <mergeCell ref="C151:C152"/>
    <mergeCell ref="D151:D152"/>
    <mergeCell ref="AK151:AK152"/>
    <mergeCell ref="AL151:AL152"/>
    <mergeCell ref="AM151:AM152"/>
    <mergeCell ref="AN151:AN152"/>
    <mergeCell ref="AO151:AO152"/>
    <mergeCell ref="AP147:AP148"/>
    <mergeCell ref="AQ147:AQ148"/>
    <mergeCell ref="AR147:AR148"/>
    <mergeCell ref="AS147:AS148"/>
    <mergeCell ref="A149:A150"/>
    <mergeCell ref="B149:B150"/>
    <mergeCell ref="C149:C150"/>
    <mergeCell ref="D149:D150"/>
    <mergeCell ref="AK149:AK150"/>
    <mergeCell ref="AL149:AL150"/>
    <mergeCell ref="AM149:AM150"/>
    <mergeCell ref="AN149:AN150"/>
    <mergeCell ref="AO149:AO150"/>
    <mergeCell ref="AP149:AP150"/>
    <mergeCell ref="AQ149:AQ150"/>
    <mergeCell ref="AR149:AR150"/>
    <mergeCell ref="AS149:AS150"/>
    <mergeCell ref="A147:A148"/>
    <mergeCell ref="B147:B148"/>
    <mergeCell ref="C147:C148"/>
    <mergeCell ref="D147:D148"/>
    <mergeCell ref="AK147:AK148"/>
    <mergeCell ref="AL147:AL148"/>
    <mergeCell ref="AM147:AM148"/>
    <mergeCell ref="AN147:AN148"/>
    <mergeCell ref="AO147:AO148"/>
    <mergeCell ref="AP157:AP158"/>
    <mergeCell ref="AQ157:AQ158"/>
    <mergeCell ref="AR157:AR158"/>
    <mergeCell ref="AS157:AS158"/>
    <mergeCell ref="A159:A160"/>
    <mergeCell ref="B159:B160"/>
    <mergeCell ref="C159:C160"/>
    <mergeCell ref="D159:D160"/>
    <mergeCell ref="AK159:AK160"/>
    <mergeCell ref="AL159:AL160"/>
    <mergeCell ref="AM159:AM160"/>
    <mergeCell ref="AN159:AN160"/>
    <mergeCell ref="AO159:AO160"/>
    <mergeCell ref="AP159:AP160"/>
    <mergeCell ref="AQ159:AQ160"/>
    <mergeCell ref="AR159:AR160"/>
    <mergeCell ref="AS159:AS160"/>
    <mergeCell ref="A157:A158"/>
    <mergeCell ref="B157:B158"/>
    <mergeCell ref="C157:C158"/>
    <mergeCell ref="D157:D158"/>
    <mergeCell ref="AK157:AK158"/>
    <mergeCell ref="AL157:AL158"/>
    <mergeCell ref="AM157:AM158"/>
    <mergeCell ref="AN157:AN158"/>
    <mergeCell ref="AO157:AO158"/>
    <mergeCell ref="AP153:AP154"/>
    <mergeCell ref="AQ153:AQ154"/>
    <mergeCell ref="AR153:AR154"/>
    <mergeCell ref="AS153:AS154"/>
    <mergeCell ref="A155:A156"/>
    <mergeCell ref="B155:B156"/>
    <mergeCell ref="C155:C156"/>
    <mergeCell ref="D155:D156"/>
    <mergeCell ref="AK155:AK156"/>
    <mergeCell ref="AL155:AL156"/>
    <mergeCell ref="AM155:AM156"/>
    <mergeCell ref="AN155:AN156"/>
    <mergeCell ref="AO155:AO156"/>
    <mergeCell ref="AP155:AP156"/>
    <mergeCell ref="AQ155:AQ156"/>
    <mergeCell ref="AR155:AR156"/>
    <mergeCell ref="AS155:AS156"/>
    <mergeCell ref="A153:A154"/>
    <mergeCell ref="B153:B154"/>
    <mergeCell ref="C153:C154"/>
    <mergeCell ref="D153:D154"/>
    <mergeCell ref="AK153:AK154"/>
    <mergeCell ref="AL153:AL154"/>
    <mergeCell ref="AM153:AM154"/>
    <mergeCell ref="AN153:AN154"/>
    <mergeCell ref="AO153:AO154"/>
    <mergeCell ref="AT5:AT6"/>
    <mergeCell ref="A8:A9"/>
    <mergeCell ref="B8:B9"/>
    <mergeCell ref="C8:C9"/>
    <mergeCell ref="D8:D9"/>
    <mergeCell ref="AK8:AK9"/>
    <mergeCell ref="AL8:AL9"/>
    <mergeCell ref="AS8:AS9"/>
    <mergeCell ref="AM8:AM9"/>
    <mergeCell ref="AN8:AN9"/>
    <mergeCell ref="AO8:AO9"/>
    <mergeCell ref="AP8:AP9"/>
    <mergeCell ref="AQ8:AQ9"/>
    <mergeCell ref="AR8:AR9"/>
    <mergeCell ref="AS10:AS11"/>
    <mergeCell ref="A12:A13"/>
    <mergeCell ref="B12:B13"/>
    <mergeCell ref="C12:C13"/>
    <mergeCell ref="AM1:AS1"/>
    <mergeCell ref="A5:A6"/>
    <mergeCell ref="B5:B6"/>
    <mergeCell ref="C5:C6"/>
    <mergeCell ref="D5:D6"/>
    <mergeCell ref="E5:E6"/>
    <mergeCell ref="AK5:AM5"/>
    <mergeCell ref="AN5:AN6"/>
    <mergeCell ref="AO5:AO6"/>
    <mergeCell ref="AP5:AP6"/>
    <mergeCell ref="AQ5:AQ6"/>
    <mergeCell ref="AR5:AR6"/>
    <mergeCell ref="AS5:AS6"/>
    <mergeCell ref="AP10:AP11"/>
    <mergeCell ref="AQ10:AQ11"/>
    <mergeCell ref="AR10:AR11"/>
    <mergeCell ref="A10:A11"/>
    <mergeCell ref="B10:B11"/>
    <mergeCell ref="C10:C11"/>
    <mergeCell ref="D10:D11"/>
    <mergeCell ref="AK10:AK11"/>
    <mergeCell ref="AL10:AL11"/>
    <mergeCell ref="AM10:AM11"/>
    <mergeCell ref="AN10:AN11"/>
    <mergeCell ref="AO10:AO11"/>
    <mergeCell ref="AP12:AP13"/>
    <mergeCell ref="AQ12:AQ13"/>
    <mergeCell ref="AR12:AR13"/>
    <mergeCell ref="AS12:AS13"/>
    <mergeCell ref="A14:A15"/>
    <mergeCell ref="B14:B15"/>
    <mergeCell ref="C14:C15"/>
    <mergeCell ref="D14:D15"/>
    <mergeCell ref="AK14:AK15"/>
    <mergeCell ref="AL14:AL15"/>
    <mergeCell ref="AS14:AS15"/>
    <mergeCell ref="AM14:AM15"/>
    <mergeCell ref="AN14:AN15"/>
    <mergeCell ref="AO14:AO15"/>
    <mergeCell ref="AP14:AP15"/>
    <mergeCell ref="AQ14:AQ15"/>
    <mergeCell ref="AR14:AR15"/>
    <mergeCell ref="D12:D13"/>
    <mergeCell ref="AK12:AK13"/>
    <mergeCell ref="AL12:AL13"/>
    <mergeCell ref="AM12:AM13"/>
    <mergeCell ref="AN12:AN13"/>
    <mergeCell ref="AO12:AO13"/>
    <mergeCell ref="AP16:AP17"/>
    <mergeCell ref="AQ16:AQ17"/>
    <mergeCell ref="AR16:AR17"/>
    <mergeCell ref="AS16:AS17"/>
    <mergeCell ref="AM45:AS45"/>
    <mergeCell ref="A49:A50"/>
    <mergeCell ref="B49:B50"/>
    <mergeCell ref="C49:C50"/>
    <mergeCell ref="D49:D50"/>
    <mergeCell ref="E49:E50"/>
    <mergeCell ref="AS49:AS50"/>
    <mergeCell ref="A16:A17"/>
    <mergeCell ref="B16:B17"/>
    <mergeCell ref="C16:C17"/>
    <mergeCell ref="D16:D17"/>
    <mergeCell ref="AK16:AK17"/>
    <mergeCell ref="AL16:AL17"/>
    <mergeCell ref="AM16:AM17"/>
    <mergeCell ref="AN16:AN17"/>
    <mergeCell ref="AO16:AO17"/>
    <mergeCell ref="AT49:AT50"/>
    <mergeCell ref="A52:A53"/>
    <mergeCell ref="B52:B53"/>
    <mergeCell ref="C52:C53"/>
    <mergeCell ref="D52:D53"/>
    <mergeCell ref="AK52:AK53"/>
    <mergeCell ref="AL52:AL53"/>
    <mergeCell ref="AM52:AM53"/>
    <mergeCell ref="AN52:AN53"/>
    <mergeCell ref="AK49:AM49"/>
    <mergeCell ref="AN49:AN50"/>
    <mergeCell ref="AO49:AO50"/>
    <mergeCell ref="AP49:AP50"/>
    <mergeCell ref="AQ49:AQ50"/>
    <mergeCell ref="AR49:AR50"/>
    <mergeCell ref="AO52:AO53"/>
    <mergeCell ref="AP52:AP53"/>
    <mergeCell ref="AQ52:AQ53"/>
    <mergeCell ref="AR52:AR53"/>
    <mergeCell ref="AS52:AS53"/>
    <mergeCell ref="A54:A55"/>
    <mergeCell ref="B54:B55"/>
    <mergeCell ref="C54:C55"/>
    <mergeCell ref="D54:D55"/>
    <mergeCell ref="AK54:AK55"/>
    <mergeCell ref="AR54:AR55"/>
    <mergeCell ref="AS54:AS55"/>
    <mergeCell ref="A56:A57"/>
    <mergeCell ref="B56:B57"/>
    <mergeCell ref="C56:C57"/>
    <mergeCell ref="D56:D57"/>
    <mergeCell ref="AK56:AK57"/>
    <mergeCell ref="AL56:AL57"/>
    <mergeCell ref="AM56:AM57"/>
    <mergeCell ref="AN56:AN57"/>
    <mergeCell ref="AL54:AL55"/>
    <mergeCell ref="AM54:AM55"/>
    <mergeCell ref="AN54:AN55"/>
    <mergeCell ref="AO54:AO55"/>
    <mergeCell ref="AP54:AP55"/>
    <mergeCell ref="AQ54:AQ55"/>
    <mergeCell ref="AO56:AO57"/>
    <mergeCell ref="AP56:AP57"/>
    <mergeCell ref="AQ56:AQ57"/>
    <mergeCell ref="AL58:AL59"/>
    <mergeCell ref="AM58:AM59"/>
    <mergeCell ref="AN58:AN59"/>
    <mergeCell ref="AR56:AR57"/>
    <mergeCell ref="AS56:AS57"/>
    <mergeCell ref="A58:A59"/>
    <mergeCell ref="B58:B59"/>
    <mergeCell ref="C58:C59"/>
    <mergeCell ref="D58:D59"/>
    <mergeCell ref="AK58:AK59"/>
    <mergeCell ref="AR58:AR59"/>
    <mergeCell ref="AS58:AS59"/>
    <mergeCell ref="AO58:AO59"/>
    <mergeCell ref="AP58:AP59"/>
    <mergeCell ref="AQ58:AQ59"/>
    <mergeCell ref="AO60:AO61"/>
    <mergeCell ref="AP60:AP61"/>
    <mergeCell ref="AQ60:AQ61"/>
    <mergeCell ref="AR60:AR61"/>
    <mergeCell ref="AS60:AS61"/>
    <mergeCell ref="A62:A63"/>
    <mergeCell ref="B62:B63"/>
    <mergeCell ref="C62:C63"/>
    <mergeCell ref="D62:D63"/>
    <mergeCell ref="AK62:AK63"/>
    <mergeCell ref="A60:A61"/>
    <mergeCell ref="B60:B61"/>
    <mergeCell ref="C60:C61"/>
    <mergeCell ref="D60:D61"/>
    <mergeCell ref="AK60:AK61"/>
    <mergeCell ref="AL60:AL61"/>
    <mergeCell ref="AM60:AM61"/>
    <mergeCell ref="AN60:AN61"/>
    <mergeCell ref="AO64:AO65"/>
    <mergeCell ref="AP64:AP65"/>
    <mergeCell ref="AQ64:AQ65"/>
    <mergeCell ref="AR64:AR65"/>
    <mergeCell ref="AS64:AS65"/>
    <mergeCell ref="AM88:AS88"/>
    <mergeCell ref="AR62:AR63"/>
    <mergeCell ref="AS62:AS63"/>
    <mergeCell ref="A64:A65"/>
    <mergeCell ref="B64:B65"/>
    <mergeCell ref="C64:C65"/>
    <mergeCell ref="D64:D65"/>
    <mergeCell ref="AK64:AK65"/>
    <mergeCell ref="AL64:AL65"/>
    <mergeCell ref="AM64:AM65"/>
    <mergeCell ref="AN64:AN65"/>
    <mergeCell ref="AL62:AL63"/>
    <mergeCell ref="AM62:AM63"/>
    <mergeCell ref="AN62:AN63"/>
    <mergeCell ref="AO62:AO63"/>
    <mergeCell ref="AP62:AP63"/>
    <mergeCell ref="AQ62:AQ63"/>
    <mergeCell ref="AT92:AT93"/>
    <mergeCell ref="A95:A96"/>
    <mergeCell ref="B95:B96"/>
    <mergeCell ref="C95:C96"/>
    <mergeCell ref="D95:D96"/>
    <mergeCell ref="AK95:AK96"/>
    <mergeCell ref="AL95:AL96"/>
    <mergeCell ref="AM95:AM96"/>
    <mergeCell ref="AN95:AN96"/>
    <mergeCell ref="AO95:AO96"/>
    <mergeCell ref="AN92:AN93"/>
    <mergeCell ref="AO92:AO93"/>
    <mergeCell ref="AP92:AP93"/>
    <mergeCell ref="AQ92:AQ93"/>
    <mergeCell ref="AR92:AR93"/>
    <mergeCell ref="AS92:AS93"/>
    <mergeCell ref="A92:A93"/>
    <mergeCell ref="B92:B93"/>
    <mergeCell ref="C92:C93"/>
    <mergeCell ref="D92:D93"/>
    <mergeCell ref="E92:E93"/>
    <mergeCell ref="AK92:AM92"/>
    <mergeCell ref="AP95:AP96"/>
    <mergeCell ref="AQ95:AQ96"/>
    <mergeCell ref="D99:D100"/>
    <mergeCell ref="AK99:AK100"/>
    <mergeCell ref="AL99:AL100"/>
    <mergeCell ref="AM99:AM100"/>
    <mergeCell ref="AN99:AN100"/>
    <mergeCell ref="AO99:AO100"/>
    <mergeCell ref="AR95:AR96"/>
    <mergeCell ref="AS95:AS96"/>
    <mergeCell ref="A97:A98"/>
    <mergeCell ref="B97:B98"/>
    <mergeCell ref="C97:C98"/>
    <mergeCell ref="D97:D98"/>
    <mergeCell ref="AK97:AK98"/>
    <mergeCell ref="AL97:AL98"/>
    <mergeCell ref="AS97:AS98"/>
    <mergeCell ref="AM97:AM98"/>
    <mergeCell ref="AN97:AN98"/>
    <mergeCell ref="AO97:AO98"/>
    <mergeCell ref="AP97:AP98"/>
    <mergeCell ref="AQ97:AQ98"/>
    <mergeCell ref="AR97:AR98"/>
    <mergeCell ref="AL103:AL104"/>
    <mergeCell ref="AM103:AM104"/>
    <mergeCell ref="AN103:AN104"/>
    <mergeCell ref="AO103:AO104"/>
    <mergeCell ref="AP99:AP100"/>
    <mergeCell ref="AQ99:AQ100"/>
    <mergeCell ref="AR99:AR100"/>
    <mergeCell ref="AS99:AS100"/>
    <mergeCell ref="A101:A102"/>
    <mergeCell ref="B101:B102"/>
    <mergeCell ref="C101:C102"/>
    <mergeCell ref="D101:D102"/>
    <mergeCell ref="AK101:AK102"/>
    <mergeCell ref="AL101:AL102"/>
    <mergeCell ref="AS101:AS102"/>
    <mergeCell ref="AM101:AM102"/>
    <mergeCell ref="AN101:AN102"/>
    <mergeCell ref="AO101:AO102"/>
    <mergeCell ref="AP101:AP102"/>
    <mergeCell ref="AQ101:AQ102"/>
    <mergeCell ref="AR101:AR102"/>
    <mergeCell ref="A99:A100"/>
    <mergeCell ref="B99:B100"/>
    <mergeCell ref="C99:C100"/>
    <mergeCell ref="AN107:AN108"/>
    <mergeCell ref="AO107:AO108"/>
    <mergeCell ref="AP103:AP104"/>
    <mergeCell ref="AQ103:AQ104"/>
    <mergeCell ref="AR103:AR104"/>
    <mergeCell ref="AS103:AS104"/>
    <mergeCell ref="A105:A106"/>
    <mergeCell ref="B105:B106"/>
    <mergeCell ref="C105:C106"/>
    <mergeCell ref="D105:D106"/>
    <mergeCell ref="AK105:AK106"/>
    <mergeCell ref="AL105:AL106"/>
    <mergeCell ref="AS105:AS106"/>
    <mergeCell ref="AM105:AM106"/>
    <mergeCell ref="AN105:AN106"/>
    <mergeCell ref="AO105:AO106"/>
    <mergeCell ref="AP105:AP106"/>
    <mergeCell ref="AQ105:AQ106"/>
    <mergeCell ref="AR105:AR106"/>
    <mergeCell ref="A103:A104"/>
    <mergeCell ref="B103:B104"/>
    <mergeCell ref="C103:C104"/>
    <mergeCell ref="D103:D104"/>
    <mergeCell ref="AK103:AK104"/>
    <mergeCell ref="AP107:AP108"/>
    <mergeCell ref="AQ107:AQ108"/>
    <mergeCell ref="AR107:AR108"/>
    <mergeCell ref="AS107:AS108"/>
    <mergeCell ref="A109:A110"/>
    <mergeCell ref="B109:B110"/>
    <mergeCell ref="C109:C110"/>
    <mergeCell ref="D109:D110"/>
    <mergeCell ref="AK109:AK110"/>
    <mergeCell ref="AL109:AL110"/>
    <mergeCell ref="AS109:AS110"/>
    <mergeCell ref="AM109:AM110"/>
    <mergeCell ref="AN109:AN110"/>
    <mergeCell ref="AO109:AO110"/>
    <mergeCell ref="AP109:AP110"/>
    <mergeCell ref="AQ109:AQ110"/>
    <mergeCell ref="AR109:AR110"/>
    <mergeCell ref="A107:A108"/>
    <mergeCell ref="B107:B108"/>
    <mergeCell ref="C107:C108"/>
    <mergeCell ref="D107:D108"/>
    <mergeCell ref="AK107:AK108"/>
    <mergeCell ref="AL107:AL108"/>
    <mergeCell ref="AM107:AM108"/>
    <mergeCell ref="AP111:AP112"/>
    <mergeCell ref="AQ111:AQ112"/>
    <mergeCell ref="AR111:AR112"/>
    <mergeCell ref="AS111:AS112"/>
    <mergeCell ref="A113:A114"/>
    <mergeCell ref="B113:B114"/>
    <mergeCell ref="C113:C114"/>
    <mergeCell ref="D113:D114"/>
    <mergeCell ref="AK113:AK114"/>
    <mergeCell ref="AL113:AL114"/>
    <mergeCell ref="A111:A112"/>
    <mergeCell ref="B111:B112"/>
    <mergeCell ref="C111:C112"/>
    <mergeCell ref="D111:D112"/>
    <mergeCell ref="AK111:AK112"/>
    <mergeCell ref="AL111:AL112"/>
    <mergeCell ref="AM111:AM112"/>
    <mergeCell ref="AN111:AN112"/>
    <mergeCell ref="AO111:AO112"/>
    <mergeCell ref="A117:A118"/>
    <mergeCell ref="B117:B118"/>
    <mergeCell ref="C117:C118"/>
    <mergeCell ref="D117:D118"/>
    <mergeCell ref="AK117:AK118"/>
    <mergeCell ref="AL117:AL118"/>
    <mergeCell ref="AS113:AS114"/>
    <mergeCell ref="A115:A116"/>
    <mergeCell ref="B115:B116"/>
    <mergeCell ref="C115:C116"/>
    <mergeCell ref="D115:D116"/>
    <mergeCell ref="AK115:AK116"/>
    <mergeCell ref="AL115:AL116"/>
    <mergeCell ref="AM115:AM116"/>
    <mergeCell ref="AN115:AN116"/>
    <mergeCell ref="AO115:AO116"/>
    <mergeCell ref="AM113:AM114"/>
    <mergeCell ref="AN113:AN114"/>
    <mergeCell ref="AO113:AO114"/>
    <mergeCell ref="AP113:AP114"/>
    <mergeCell ref="AQ113:AQ114"/>
    <mergeCell ref="AR113:AR114"/>
    <mergeCell ref="AS117:AS118"/>
    <mergeCell ref="AM117:AM118"/>
    <mergeCell ref="AN117:AN118"/>
    <mergeCell ref="AO117:AO118"/>
    <mergeCell ref="AP117:AP118"/>
    <mergeCell ref="AQ117:AQ118"/>
    <mergeCell ref="AR117:AR118"/>
    <mergeCell ref="AP115:AP116"/>
    <mergeCell ref="AQ115:AQ116"/>
    <mergeCell ref="AR115:AR116"/>
    <mergeCell ref="AS115:AS116"/>
    <mergeCell ref="AS119:AS120"/>
    <mergeCell ref="A121:A122"/>
    <mergeCell ref="B121:B122"/>
    <mergeCell ref="C121:C122"/>
    <mergeCell ref="D121:D122"/>
    <mergeCell ref="AK121:AK122"/>
    <mergeCell ref="AL121:AL122"/>
    <mergeCell ref="AM121:AM122"/>
    <mergeCell ref="AN121:AN122"/>
    <mergeCell ref="AO121:AO122"/>
    <mergeCell ref="AM119:AM120"/>
    <mergeCell ref="AN119:AN120"/>
    <mergeCell ref="AO119:AO120"/>
    <mergeCell ref="AP119:AP120"/>
    <mergeCell ref="AQ119:AQ120"/>
    <mergeCell ref="AR119:AR120"/>
    <mergeCell ref="A119:A120"/>
    <mergeCell ref="B119:B120"/>
    <mergeCell ref="C119:C120"/>
    <mergeCell ref="D119:D120"/>
    <mergeCell ref="AK119:AK120"/>
    <mergeCell ref="AL119:AL120"/>
    <mergeCell ref="AP121:AP122"/>
    <mergeCell ref="AQ121:AQ122"/>
    <mergeCell ref="AN125:AN126"/>
    <mergeCell ref="AO125:AO126"/>
    <mergeCell ref="AR121:AR122"/>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P125:AP126"/>
    <mergeCell ref="AQ125:AQ126"/>
    <mergeCell ref="AR125:AR126"/>
    <mergeCell ref="AS125:AS126"/>
    <mergeCell ref="A125:A126"/>
    <mergeCell ref="B125:B126"/>
    <mergeCell ref="C125:C126"/>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D125:D126"/>
    <mergeCell ref="AK125:AK126"/>
    <mergeCell ref="AL125:AL126"/>
    <mergeCell ref="AM125:AM126"/>
    <mergeCell ref="AP129:AP130"/>
    <mergeCell ref="AQ129:AQ130"/>
    <mergeCell ref="AR129:AR130"/>
    <mergeCell ref="AS129:AS130"/>
    <mergeCell ref="A131:A132"/>
    <mergeCell ref="B131:B132"/>
    <mergeCell ref="C131:C132"/>
    <mergeCell ref="D131:D132"/>
    <mergeCell ref="AK131:AK132"/>
    <mergeCell ref="AL131:AL132"/>
    <mergeCell ref="A129:A130"/>
    <mergeCell ref="B129:B130"/>
    <mergeCell ref="C129:C130"/>
    <mergeCell ref="D129:D130"/>
    <mergeCell ref="AK129:AK130"/>
    <mergeCell ref="AL129:AL130"/>
    <mergeCell ref="AM129:AM130"/>
    <mergeCell ref="AN129:AN130"/>
    <mergeCell ref="AO129:AO130"/>
    <mergeCell ref="A127:A128"/>
    <mergeCell ref="AP133:AP134"/>
    <mergeCell ref="AQ133:AQ134"/>
    <mergeCell ref="AR133:AR134"/>
    <mergeCell ref="AS133:AS134"/>
    <mergeCell ref="AS131:AS132"/>
    <mergeCell ref="A133:A134"/>
    <mergeCell ref="B133:B134"/>
    <mergeCell ref="C133:C134"/>
    <mergeCell ref="D133:D134"/>
    <mergeCell ref="AK133:AK134"/>
    <mergeCell ref="AL133:AL134"/>
    <mergeCell ref="AM133:AM134"/>
    <mergeCell ref="AN133:AN134"/>
    <mergeCell ref="AO133:AO134"/>
    <mergeCell ref="AM131:AM132"/>
    <mergeCell ref="AN131:AN132"/>
    <mergeCell ref="AO131:AO132"/>
    <mergeCell ref="AP131:AP132"/>
    <mergeCell ref="AQ131:AQ132"/>
    <mergeCell ref="AR131:AR132"/>
    <mergeCell ref="AS135:AS136"/>
    <mergeCell ref="A137:A138"/>
    <mergeCell ref="B137:B138"/>
    <mergeCell ref="C137:C138"/>
    <mergeCell ref="D137:D138"/>
    <mergeCell ref="AK137:AK138"/>
    <mergeCell ref="AL137:AL138"/>
    <mergeCell ref="AM137:AM138"/>
    <mergeCell ref="AN137:AN138"/>
    <mergeCell ref="AO137:AO138"/>
    <mergeCell ref="AM135:AM136"/>
    <mergeCell ref="AN135:AN136"/>
    <mergeCell ref="AO135:AO136"/>
    <mergeCell ref="AP135:AP136"/>
    <mergeCell ref="AQ135:AQ136"/>
    <mergeCell ref="AR135:AR136"/>
    <mergeCell ref="A135:A136"/>
    <mergeCell ref="B135:B136"/>
    <mergeCell ref="C135:C136"/>
    <mergeCell ref="D135:D136"/>
    <mergeCell ref="AK135:AK136"/>
    <mergeCell ref="AL135:AL136"/>
    <mergeCell ref="AP137:AP138"/>
    <mergeCell ref="AQ137:AQ138"/>
    <mergeCell ref="AL141:AL142"/>
    <mergeCell ref="AM141:AM142"/>
    <mergeCell ref="AN141:AN142"/>
    <mergeCell ref="AO141:AO142"/>
    <mergeCell ref="AR137:AR138"/>
    <mergeCell ref="AS137:AS138"/>
    <mergeCell ref="A139:A140"/>
    <mergeCell ref="B139:B140"/>
    <mergeCell ref="C139:C140"/>
    <mergeCell ref="D139:D140"/>
    <mergeCell ref="AK139:AK140"/>
    <mergeCell ref="AL139:AL140"/>
    <mergeCell ref="AS139:AS140"/>
    <mergeCell ref="AM139:AM140"/>
    <mergeCell ref="AN139:AN140"/>
    <mergeCell ref="AO139:AO140"/>
    <mergeCell ref="AP139:AP140"/>
    <mergeCell ref="AQ139:AQ140"/>
    <mergeCell ref="AR139:AR140"/>
    <mergeCell ref="AN145:AN146"/>
    <mergeCell ref="AO145:AO146"/>
    <mergeCell ref="AP141:AP142"/>
    <mergeCell ref="AQ141:AQ142"/>
    <mergeCell ref="AR141:AR142"/>
    <mergeCell ref="AS141:AS142"/>
    <mergeCell ref="A143:A144"/>
    <mergeCell ref="B143:B144"/>
    <mergeCell ref="C143:C144"/>
    <mergeCell ref="D143:D144"/>
    <mergeCell ref="AK143:AK144"/>
    <mergeCell ref="AL143:AL144"/>
    <mergeCell ref="AS143:AS144"/>
    <mergeCell ref="AM143:AM144"/>
    <mergeCell ref="AN143:AN144"/>
    <mergeCell ref="AO143:AO144"/>
    <mergeCell ref="AP143:AP144"/>
    <mergeCell ref="AQ143:AQ144"/>
    <mergeCell ref="AR143:AR144"/>
    <mergeCell ref="A141:A142"/>
    <mergeCell ref="B141:B142"/>
    <mergeCell ref="C141:C142"/>
    <mergeCell ref="D141:D142"/>
    <mergeCell ref="AK141:AK142"/>
    <mergeCell ref="AP145:AP146"/>
    <mergeCell ref="AQ145:AQ146"/>
    <mergeCell ref="AR145:AR146"/>
    <mergeCell ref="AS145:AS146"/>
    <mergeCell ref="A161:A162"/>
    <mergeCell ref="B161:B162"/>
    <mergeCell ref="C161:C162"/>
    <mergeCell ref="D161:D162"/>
    <mergeCell ref="AK161:AK162"/>
    <mergeCell ref="AL161:AL162"/>
    <mergeCell ref="AS161:AS162"/>
    <mergeCell ref="AM161:AM162"/>
    <mergeCell ref="AN161:AN162"/>
    <mergeCell ref="AO161:AO162"/>
    <mergeCell ref="AP161:AP162"/>
    <mergeCell ref="AQ161:AQ162"/>
    <mergeCell ref="AR161:AR162"/>
    <mergeCell ref="A145:A146"/>
    <mergeCell ref="B145:B146"/>
    <mergeCell ref="C145:C146"/>
    <mergeCell ref="D145:D146"/>
    <mergeCell ref="AK145:AK146"/>
    <mergeCell ref="AL145:AL146"/>
    <mergeCell ref="AM145:AM146"/>
    <mergeCell ref="AP163:AP164"/>
    <mergeCell ref="AQ163:AQ164"/>
    <mergeCell ref="AR163:AR164"/>
    <mergeCell ref="AS163:AS164"/>
    <mergeCell ref="A165:A166"/>
    <mergeCell ref="B165:B166"/>
    <mergeCell ref="C165:C166"/>
    <mergeCell ref="D165:D166"/>
    <mergeCell ref="AK165:AK166"/>
    <mergeCell ref="AL165:AL166"/>
    <mergeCell ref="A163:A164"/>
    <mergeCell ref="B163:B164"/>
    <mergeCell ref="C163:C164"/>
    <mergeCell ref="D163:D164"/>
    <mergeCell ref="AK163:AK164"/>
    <mergeCell ref="AL163:AL164"/>
    <mergeCell ref="AM163:AM164"/>
    <mergeCell ref="AN163:AN164"/>
    <mergeCell ref="AO163:AO164"/>
    <mergeCell ref="AP167:AP168"/>
    <mergeCell ref="AQ167:AQ168"/>
    <mergeCell ref="AR167:AR168"/>
    <mergeCell ref="AS167:AS168"/>
    <mergeCell ref="AS165:AS166"/>
    <mergeCell ref="A167:A168"/>
    <mergeCell ref="B167:B168"/>
    <mergeCell ref="C167:C168"/>
    <mergeCell ref="D167:D168"/>
    <mergeCell ref="AK167:AK168"/>
    <mergeCell ref="AL167:AL168"/>
    <mergeCell ref="AM167:AM168"/>
    <mergeCell ref="AN167:AN168"/>
    <mergeCell ref="AO167:AO168"/>
    <mergeCell ref="AM165:AM166"/>
    <mergeCell ref="AN165:AN166"/>
    <mergeCell ref="AO165:AO166"/>
    <mergeCell ref="AP165:AP166"/>
    <mergeCell ref="AQ165:AQ166"/>
    <mergeCell ref="AR165:AR166"/>
  </mergeCells>
  <conditionalFormatting sqref="F5:AJ6 F8:AJ17 F95:AJ168">
    <cfRule type="expression" dxfId="254" priority="40" stopIfTrue="1">
      <formula>IF(WEEKDAY(F$5)=1,TRUE,FALSE)</formula>
    </cfRule>
  </conditionalFormatting>
  <conditionalFormatting sqref="F49:AJ50 F52:AJ65">
    <cfRule type="expression" dxfId="253" priority="39" stopIfTrue="1">
      <formula>IF(WEEKDAY(F$5)=1,TRUE,FALSE)</formula>
    </cfRule>
  </conditionalFormatting>
  <conditionalFormatting sqref="F92:AJ93">
    <cfRule type="expression" dxfId="252" priority="38" stopIfTrue="1">
      <formula>IF(WEEKDAY(F$5)=1,TRUE,FALSE)</formula>
    </cfRule>
  </conditionalFormatting>
  <conditionalFormatting sqref="F8:AJ17 F95:AJ168">
    <cfRule type="expression" dxfId="251" priority="37" stopIfTrue="1">
      <formula>IF(WEEKDAY(F$5)=1,TRUE,FALSE)</formula>
    </cfRule>
  </conditionalFormatting>
  <conditionalFormatting sqref="F52:AJ65">
    <cfRule type="expression" dxfId="250" priority="36" stopIfTrue="1">
      <formula>IF(WEEKDAY(F$5)=1,TRUE,FALSE)</formula>
    </cfRule>
  </conditionalFormatting>
  <conditionalFormatting sqref="F135:AJ168">
    <cfRule type="expression" dxfId="249" priority="35" stopIfTrue="1">
      <formula>IF(WEEKDAY(F$5)=1,TRUE,FALSE)</formula>
    </cfRule>
  </conditionalFormatting>
  <conditionalFormatting sqref="F52:AJ65">
    <cfRule type="expression" dxfId="248" priority="33" stopIfTrue="1">
      <formula>IF(WEEKDAY(F$5)=1,TRUE,FALSE)</formula>
    </cfRule>
  </conditionalFormatting>
  <conditionalFormatting sqref="F52:AJ65">
    <cfRule type="expression" dxfId="247" priority="29" stopIfTrue="1">
      <formula>IF(WEEKDAY(F$5)=1,TRUE,FALSE)</formula>
    </cfRule>
  </conditionalFormatting>
  <conditionalFormatting sqref="F52:AI65">
    <cfRule type="expression" dxfId="246" priority="25" stopIfTrue="1">
      <formula>IF(WEEKDAY(F$5)=1,TRUE,FALSE)</formula>
    </cfRule>
  </conditionalFormatting>
  <conditionalFormatting sqref="F135:AI168">
    <cfRule type="expression" dxfId="245" priority="23" stopIfTrue="1">
      <formula>IF(WEEKDAY(F$5)=1,TRUE,FALSE)</formula>
    </cfRule>
  </conditionalFormatting>
  <conditionalFormatting sqref="F52:AJ65">
    <cfRule type="expression" dxfId="244" priority="21" stopIfTrue="1">
      <formula>IF(WEEKDAY(F$5)=1,TRUE,FALSE)</formula>
    </cfRule>
  </conditionalFormatting>
  <conditionalFormatting sqref="F135:AJ168">
    <cfRule type="expression" dxfId="243" priority="19" stopIfTrue="1">
      <formula>IF(WEEKDAY(F$5)=1,TRUE,FALSE)</formula>
    </cfRule>
  </conditionalFormatting>
  <conditionalFormatting sqref="F8:AI17">
    <cfRule type="expression" dxfId="242" priority="17" stopIfTrue="1">
      <formula>IF(WEEKDAY(F$5)=1,TRUE,FALSE)</formula>
    </cfRule>
  </conditionalFormatting>
  <conditionalFormatting sqref="F52:AI65">
    <cfRule type="expression" dxfId="241" priority="16" stopIfTrue="1">
      <formula>IF(WEEKDAY(F$5)=1,TRUE,FALSE)</formula>
    </cfRule>
  </conditionalFormatting>
  <conditionalFormatting sqref="F52:AI65">
    <cfRule type="expression" dxfId="240" priority="13" stopIfTrue="1">
      <formula>IF(WEEKDAY(F$5)=1,TRUE,FALSE)</formula>
    </cfRule>
  </conditionalFormatting>
  <conditionalFormatting sqref="F52:AI65">
    <cfRule type="expression" dxfId="239" priority="12" stopIfTrue="1">
      <formula>IF(WEEKDAY(F$5)=1,TRUE,FALSE)</formula>
    </cfRule>
  </conditionalFormatting>
  <conditionalFormatting sqref="F52:AI65">
    <cfRule type="expression" dxfId="238" priority="11" stopIfTrue="1">
      <formula>IF(WEEKDAY(F$5)=1,TRUE,FALSE)</formula>
    </cfRule>
  </conditionalFormatting>
  <conditionalFormatting sqref="F95:AI168">
    <cfRule type="expression" dxfId="237" priority="10" stopIfTrue="1">
      <formula>IF(WEEKDAY(F$5)=1,TRUE,FALSE)</formula>
    </cfRule>
  </conditionalFormatting>
  <conditionalFormatting sqref="F95:AI168">
    <cfRule type="expression" dxfId="236" priority="9" stopIfTrue="1">
      <formula>IF(WEEKDAY(F$5)=1,TRUE,FALSE)</formula>
    </cfRule>
  </conditionalFormatting>
  <conditionalFormatting sqref="F95:AI168">
    <cfRule type="expression" dxfId="235" priority="8" stopIfTrue="1">
      <formula>IF(WEEKDAY(F$5)=1,TRUE,FALSE)</formula>
    </cfRule>
  </conditionalFormatting>
  <conditionalFormatting sqref="F95:AI168">
    <cfRule type="expression" dxfId="234" priority="7" stopIfTrue="1">
      <formula>IF(WEEKDAY(F$5)=1,TRUE,FALSE)</formula>
    </cfRule>
  </conditionalFormatting>
  <conditionalFormatting sqref="F95:AI168">
    <cfRule type="expression" dxfId="233" priority="6" stopIfTrue="1">
      <formula>IF(WEEKDAY(F$5)=1,TRUE,FALSE)</formula>
    </cfRule>
  </conditionalFormatting>
  <conditionalFormatting sqref="F95:AI168">
    <cfRule type="expression" dxfId="232" priority="5" stopIfTrue="1">
      <formula>IF(WEEKDAY(F$5)=1,TRUE,FALSE)</formula>
    </cfRule>
  </conditionalFormatting>
  <conditionalFormatting sqref="F95:AI168">
    <cfRule type="expression" dxfId="231" priority="4" stopIfTrue="1">
      <formula>IF(WEEKDAY(F$5)=1,TRUE,FALSE)</formula>
    </cfRule>
  </conditionalFormatting>
  <conditionalFormatting sqref="F95:AI168">
    <cfRule type="expression" dxfId="230" priority="3" stopIfTrue="1">
      <formula>IF(WEEKDAY(F$5)=1,TRUE,FALSE)</formula>
    </cfRule>
  </conditionalFormatting>
  <conditionalFormatting sqref="F95:AI168">
    <cfRule type="expression" dxfId="229" priority="2" stopIfTrue="1">
      <formula>IF(WEEKDAY(F$5)=1,TRUE,FALSE)</formula>
    </cfRule>
  </conditionalFormatting>
  <conditionalFormatting sqref="F95:AI168">
    <cfRule type="expression" dxfId="228"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23.xml><?xml version="1.0" encoding="utf-8"?>
<worksheet xmlns="http://schemas.openxmlformats.org/spreadsheetml/2006/main" xmlns:r="http://schemas.openxmlformats.org/officeDocument/2006/relationships">
  <sheetPr>
    <tabColor theme="3" tint="-0.249977111117893"/>
  </sheetPr>
  <dimension ref="A1:AE291"/>
  <sheetViews>
    <sheetView zoomScaleNormal="70" workbookViewId="0">
      <pane xSplit="3" ySplit="9" topLeftCell="H151" activePane="bottomRight" state="frozen"/>
      <selection activeCell="AI100" sqref="AI100"/>
      <selection pane="topRight" activeCell="AI100" sqref="AI100"/>
      <selection pane="bottomLeft" activeCell="AI100" sqref="AI100"/>
      <selection pane="bottomRight" activeCell="B126" sqref="B126:B162"/>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16"/>
      <c r="C1" s="316"/>
      <c r="D1" s="435" t="str">
        <f>"BẢNG THANH TOÁN LƯƠNG THÁNG"&amp;" "&amp;TEXT($E$4,"mm")&amp;" / "&amp;TEXT($E$4,"yyyy")</f>
        <v>BẢNG THANH TOÁN LƯƠNG THÁNG 11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16"/>
      <c r="C2" s="316"/>
      <c r="D2" s="316"/>
      <c r="E2" s="94"/>
      <c r="F2" s="316"/>
      <c r="G2" s="316"/>
      <c r="H2" s="316"/>
      <c r="I2" s="316"/>
      <c r="J2" s="95"/>
      <c r="K2" s="316"/>
      <c r="L2" s="316"/>
      <c r="M2" s="316"/>
      <c r="N2" s="316"/>
      <c r="O2" s="316"/>
      <c r="P2" s="316"/>
      <c r="Q2" s="316"/>
      <c r="R2" s="316"/>
      <c r="S2" s="316"/>
      <c r="T2" s="69"/>
      <c r="U2" s="93">
        <v>25</v>
      </c>
      <c r="V2" s="130">
        <v>30</v>
      </c>
      <c r="W2" s="96"/>
      <c r="X2" s="96"/>
      <c r="Y2" s="5"/>
      <c r="Z2" s="5"/>
    </row>
    <row r="3" spans="1:31" s="4" customFormat="1" ht="15" customHeight="1">
      <c r="A3" s="161" t="s">
        <v>65</v>
      </c>
      <c r="B3" s="316"/>
      <c r="C3" s="316"/>
      <c r="D3" s="316"/>
      <c r="E3" s="94"/>
      <c r="F3" s="316"/>
      <c r="G3" s="316"/>
      <c r="H3" s="316"/>
      <c r="I3" s="316"/>
      <c r="J3" s="95"/>
      <c r="K3" s="316"/>
      <c r="L3" s="316"/>
      <c r="M3" s="316"/>
      <c r="N3" s="316"/>
      <c r="O3" s="316"/>
      <c r="P3" s="316"/>
      <c r="Q3" s="316"/>
      <c r="R3" s="316"/>
      <c r="S3" s="316"/>
      <c r="T3" s="69"/>
      <c r="U3" s="153"/>
      <c r="V3" s="154"/>
      <c r="W3" s="96"/>
      <c r="X3" s="96"/>
      <c r="Y3" s="5"/>
      <c r="Z3" s="5"/>
    </row>
    <row r="4" spans="1:31" s="4" customFormat="1" ht="15" customHeight="1">
      <c r="A4" s="161" t="str">
        <f>TH!A3</f>
        <v>MST: 1100878093</v>
      </c>
      <c r="B4" s="316"/>
      <c r="C4" s="316"/>
      <c r="D4" s="316"/>
      <c r="E4" s="327">
        <f>'CC - 11'!$E$4</f>
        <v>42309</v>
      </c>
      <c r="F4" s="316"/>
      <c r="G4" s="316"/>
      <c r="H4" s="316"/>
      <c r="I4" s="316"/>
      <c r="J4" s="95"/>
      <c r="K4" s="316"/>
      <c r="L4" s="92"/>
      <c r="M4" s="316"/>
      <c r="N4" s="316"/>
      <c r="O4" s="316"/>
      <c r="P4" s="316"/>
      <c r="Q4" s="14"/>
      <c r="R4" s="316"/>
      <c r="S4" s="316"/>
      <c r="T4" s="316"/>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313" t="s">
        <v>41</v>
      </c>
      <c r="G8" s="312" t="s">
        <v>19</v>
      </c>
      <c r="H8" s="313" t="s">
        <v>18</v>
      </c>
      <c r="I8" s="31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f>ROW()-9</f>
        <v>1</v>
      </c>
      <c r="B10" s="46" t="s">
        <v>67</v>
      </c>
      <c r="C10" s="102" t="str">
        <f t="shared" ref="C10:C14" si="0">VLOOKUP(B10,DS,2,0)</f>
        <v>Mai Út Hiền</v>
      </c>
      <c r="D10" s="135" t="str">
        <f t="shared" ref="D10:D14" si="1">VLOOKUP(B10,DS,3,0)</f>
        <v>Cơ Điện</v>
      </c>
      <c r="E10" s="103">
        <f t="shared" ref="E10:E14" si="2">VLOOKUP(B10,DS,4,0)</f>
        <v>4336000</v>
      </c>
      <c r="F10" s="108">
        <f>VLOOKUP(B10,'CC - 11'!$B$8:$AS$17,36,0)</f>
        <v>20</v>
      </c>
      <c r="G10" s="243">
        <f t="shared" ref="G10:G14" si="3">ROUND(E10/$U$2*F10,0)</f>
        <v>3468800</v>
      </c>
      <c r="H10" s="108">
        <f>(VLOOKUP(B10,'CC - 11'!$B$8:$AS$17,37,0)+VLOOKUP(B10,'CC - 11'!$B$8:$AS$17,38,0))</f>
        <v>10</v>
      </c>
      <c r="I10" s="243">
        <f t="shared" ref="I10:I14" si="4">ROUND(E10/$U$2*H10,0)</f>
        <v>1734400</v>
      </c>
      <c r="J10" s="109">
        <f t="shared" ref="J10:J14" si="5">F10+H10</f>
        <v>30</v>
      </c>
      <c r="K10" s="47">
        <f>G10+I10</f>
        <v>5203200</v>
      </c>
      <c r="L10" s="103">
        <f>+F10*15000</f>
        <v>300000</v>
      </c>
      <c r="M10" s="49">
        <f t="shared" ref="M10:M14" si="6">K10+L10</f>
        <v>5503200</v>
      </c>
      <c r="N10" s="48">
        <f>IF(VLOOKUP(B10,DS,19,0)="x",E10*$N$5,0)</f>
        <v>0</v>
      </c>
      <c r="O10" s="48">
        <f>IF(VLOOKUP(B10,DS,19,0)="x",E10*$O$5,0)</f>
        <v>0</v>
      </c>
      <c r="P10" s="48">
        <f>IF(VLOOKUP(B10,DS,19,0)="x",E10*$P$5,0)</f>
        <v>0</v>
      </c>
      <c r="Q10" s="47">
        <f t="shared" ref="Q10:Q14" si="7">M10-SUM(N10:P10)</f>
        <v>5503200</v>
      </c>
      <c r="R10" s="47">
        <f t="shared" ref="R10:R14" si="8">VLOOKUP(B10,DS,23,0)</f>
        <v>0</v>
      </c>
      <c r="S10" s="55">
        <f t="shared" ref="S10:S14" si="9">Q10-R10</f>
        <v>5503200</v>
      </c>
      <c r="T10" s="47"/>
      <c r="U10" s="123"/>
      <c r="V10" s="45"/>
      <c r="W10" s="34"/>
      <c r="X10" s="5"/>
      <c r="Y10" s="5"/>
      <c r="Z10" s="5"/>
      <c r="AA10" s="4"/>
      <c r="AB10" s="4"/>
      <c r="AC10" s="4"/>
      <c r="AD10" s="4"/>
      <c r="AE10" s="4"/>
    </row>
    <row r="11" spans="1:31" s="44" customFormat="1" ht="23.25" customHeight="1">
      <c r="A11" s="46">
        <f t="shared" ref="A11:A14" si="10">ROW()-9</f>
        <v>2</v>
      </c>
      <c r="B11" s="46" t="s">
        <v>68</v>
      </c>
      <c r="C11" s="102" t="str">
        <f t="shared" si="0"/>
        <v>Nguyễn Thị Xuân Thảo</v>
      </c>
      <c r="D11" s="135" t="str">
        <f t="shared" si="1"/>
        <v>KCS</v>
      </c>
      <c r="E11" s="103">
        <f t="shared" si="2"/>
        <v>4056000</v>
      </c>
      <c r="F11" s="108">
        <f>VLOOKUP(B11,'CC - 11'!$B$8:$AS$17,36,0)</f>
        <v>20</v>
      </c>
      <c r="G11" s="243">
        <f t="shared" si="3"/>
        <v>3244800</v>
      </c>
      <c r="H11" s="108">
        <f>(VLOOKUP(B11,'CC - 11'!$B$8:$AS$17,37,0)+VLOOKUP(B11,'CC - 11'!$B$8:$AS$17,38,0))</f>
        <v>10</v>
      </c>
      <c r="I11" s="243">
        <f t="shared" si="4"/>
        <v>1622400</v>
      </c>
      <c r="J11" s="109">
        <f t="shared" si="5"/>
        <v>30</v>
      </c>
      <c r="K11" s="47">
        <f t="shared" ref="K11:K14" si="11">G11+I11</f>
        <v>4867200</v>
      </c>
      <c r="L11" s="103">
        <f t="shared" ref="L11:L14" si="12">+F11*15000</f>
        <v>300000</v>
      </c>
      <c r="M11" s="49">
        <f t="shared" si="6"/>
        <v>5167200</v>
      </c>
      <c r="N11" s="48">
        <f>IF(VLOOKUP(B11,DS,19,0)="x",E11*$N$5,0)</f>
        <v>0</v>
      </c>
      <c r="O11" s="48">
        <f>IF(VLOOKUP(B11,DS,19,0)="x",E11*$O$5,0)</f>
        <v>0</v>
      </c>
      <c r="P11" s="48">
        <f>IF(VLOOKUP(B11,DS,19,0)="x",E11*$P$5,0)</f>
        <v>0</v>
      </c>
      <c r="Q11" s="47">
        <f t="shared" si="7"/>
        <v>5167200</v>
      </c>
      <c r="R11" s="47">
        <f t="shared" si="8"/>
        <v>0</v>
      </c>
      <c r="S11" s="55">
        <f t="shared" si="9"/>
        <v>5167200</v>
      </c>
      <c r="T11" s="47"/>
      <c r="U11" s="123"/>
      <c r="V11" s="45"/>
      <c r="W11" s="34"/>
      <c r="X11" s="5"/>
      <c r="Y11" s="5"/>
      <c r="Z11" s="5"/>
      <c r="AA11" s="4"/>
      <c r="AB11" s="4"/>
      <c r="AC11" s="4"/>
      <c r="AD11" s="4"/>
      <c r="AE11" s="4"/>
    </row>
    <row r="12" spans="1:31" s="44" customFormat="1" ht="23.25" customHeight="1">
      <c r="A12" s="46">
        <f t="shared" si="10"/>
        <v>3</v>
      </c>
      <c r="B12" s="46" t="s">
        <v>69</v>
      </c>
      <c r="C12" s="102" t="str">
        <f t="shared" si="0"/>
        <v>Võ Thị Út</v>
      </c>
      <c r="D12" s="135" t="str">
        <f t="shared" si="1"/>
        <v>KCS</v>
      </c>
      <c r="E12" s="103">
        <f t="shared" si="2"/>
        <v>4400000</v>
      </c>
      <c r="F12" s="108">
        <f>VLOOKUP(B12,'CC - 11'!$B$8:$AS$17,36,0)</f>
        <v>20</v>
      </c>
      <c r="G12" s="243">
        <f t="shared" si="3"/>
        <v>3520000</v>
      </c>
      <c r="H12" s="108">
        <f>(VLOOKUP(B12,'CC - 11'!$B$8:$AS$17,37,0)+VLOOKUP(B12,'CC - 11'!$B$8:$AS$17,38,0))</f>
        <v>10</v>
      </c>
      <c r="I12" s="243">
        <f t="shared" si="4"/>
        <v>1760000</v>
      </c>
      <c r="J12" s="109">
        <f t="shared" si="5"/>
        <v>30</v>
      </c>
      <c r="K12" s="47">
        <f t="shared" si="11"/>
        <v>5280000</v>
      </c>
      <c r="L12" s="103">
        <f t="shared" si="12"/>
        <v>300000</v>
      </c>
      <c r="M12" s="49">
        <f t="shared" si="6"/>
        <v>5580000</v>
      </c>
      <c r="N12" s="48">
        <f>IF(VLOOKUP(B12,DS,19,0)="x",E12*$N$5,0)</f>
        <v>0</v>
      </c>
      <c r="O12" s="48">
        <f>IF(VLOOKUP(B12,DS,19,0)="x",E12*$O$5,0)</f>
        <v>0</v>
      </c>
      <c r="P12" s="48">
        <f>IF(VLOOKUP(B12,DS,19,0)="x",E12*$P$5,0)</f>
        <v>0</v>
      </c>
      <c r="Q12" s="47">
        <f t="shared" si="7"/>
        <v>5580000</v>
      </c>
      <c r="R12" s="47">
        <f t="shared" si="8"/>
        <v>0</v>
      </c>
      <c r="S12" s="55">
        <f t="shared" si="9"/>
        <v>5580000</v>
      </c>
      <c r="T12" s="47"/>
      <c r="U12" s="123"/>
      <c r="V12" s="45"/>
      <c r="W12" s="34"/>
      <c r="X12" s="5"/>
      <c r="Y12" s="5"/>
      <c r="Z12" s="5"/>
      <c r="AA12" s="4"/>
      <c r="AB12" s="4"/>
      <c r="AC12" s="4"/>
      <c r="AD12" s="4"/>
      <c r="AE12" s="4"/>
    </row>
    <row r="13" spans="1:31" s="44" customFormat="1" ht="23.25" customHeight="1">
      <c r="A13" s="46">
        <f t="shared" si="10"/>
        <v>4</v>
      </c>
      <c r="B13" s="46" t="s">
        <v>70</v>
      </c>
      <c r="C13" s="102" t="str">
        <f t="shared" si="0"/>
        <v>Nguyễn Thị Thiết</v>
      </c>
      <c r="D13" s="135" t="str">
        <f t="shared" si="1"/>
        <v>KCS</v>
      </c>
      <c r="E13" s="103">
        <f t="shared" si="2"/>
        <v>4056000</v>
      </c>
      <c r="F13" s="108">
        <f>VLOOKUP(B13,'CC - 11'!$B$8:$AS$17,36,0)</f>
        <v>20</v>
      </c>
      <c r="G13" s="243">
        <f t="shared" si="3"/>
        <v>3244800</v>
      </c>
      <c r="H13" s="108">
        <f>(VLOOKUP(B13,'CC - 11'!$B$8:$AS$17,37,0)+VLOOKUP(B13,'CC - 11'!$B$8:$AS$17,38,0))</f>
        <v>10</v>
      </c>
      <c r="I13" s="243">
        <f t="shared" si="4"/>
        <v>1622400</v>
      </c>
      <c r="J13" s="109">
        <f t="shared" si="5"/>
        <v>30</v>
      </c>
      <c r="K13" s="47">
        <f t="shared" si="11"/>
        <v>4867200</v>
      </c>
      <c r="L13" s="103">
        <f t="shared" si="12"/>
        <v>300000</v>
      </c>
      <c r="M13" s="49">
        <f t="shared" si="6"/>
        <v>5167200</v>
      </c>
      <c r="N13" s="48">
        <f>IF(VLOOKUP(B13,DS,19,0)="x",E13*$N$5,0)</f>
        <v>0</v>
      </c>
      <c r="O13" s="48">
        <f>IF(VLOOKUP(B13,DS,19,0)="x",E13*$O$5,0)</f>
        <v>0</v>
      </c>
      <c r="P13" s="48">
        <f>IF(VLOOKUP(B13,DS,19,0)="x",E13*$P$5,0)</f>
        <v>0</v>
      </c>
      <c r="Q13" s="47">
        <f t="shared" si="7"/>
        <v>5167200</v>
      </c>
      <c r="R13" s="47">
        <f t="shared" si="8"/>
        <v>0</v>
      </c>
      <c r="S13" s="55">
        <f t="shared" si="9"/>
        <v>5167200</v>
      </c>
      <c r="T13" s="47"/>
      <c r="U13" s="123"/>
      <c r="V13" s="45"/>
      <c r="W13" s="34"/>
      <c r="X13" s="5"/>
      <c r="Y13" s="5"/>
      <c r="Z13" s="5"/>
      <c r="AA13" s="4"/>
      <c r="AB13" s="4"/>
      <c r="AC13" s="4"/>
      <c r="AD13" s="4"/>
      <c r="AE13" s="4"/>
    </row>
    <row r="14" spans="1:31" s="44" customFormat="1" ht="23.25" customHeight="1">
      <c r="A14" s="46">
        <f t="shared" si="10"/>
        <v>5</v>
      </c>
      <c r="B14" s="46" t="s">
        <v>71</v>
      </c>
      <c r="C14" s="102" t="str">
        <f t="shared" si="0"/>
        <v>Nguyễn Trường Giang</v>
      </c>
      <c r="D14" s="135" t="str">
        <f t="shared" si="1"/>
        <v>Cơ Điện</v>
      </c>
      <c r="E14" s="103">
        <f t="shared" si="2"/>
        <v>3613000</v>
      </c>
      <c r="F14" s="108">
        <f>VLOOKUP(B14,'CC - 11'!$B$8:$AS$17,36,0)</f>
        <v>20</v>
      </c>
      <c r="G14" s="243">
        <f t="shared" si="3"/>
        <v>2890400</v>
      </c>
      <c r="H14" s="108">
        <f>(VLOOKUP(B14,'CC - 11'!$B$8:$AS$17,37,0)+VLOOKUP(B14,'CC - 11'!$B$8:$AS$17,38,0))</f>
        <v>10</v>
      </c>
      <c r="I14" s="243">
        <f t="shared" si="4"/>
        <v>1445200</v>
      </c>
      <c r="J14" s="109">
        <f t="shared" si="5"/>
        <v>30</v>
      </c>
      <c r="K14" s="47">
        <f t="shared" si="11"/>
        <v>4335600</v>
      </c>
      <c r="L14" s="103">
        <f t="shared" si="12"/>
        <v>300000</v>
      </c>
      <c r="M14" s="49">
        <f t="shared" si="6"/>
        <v>4635600</v>
      </c>
      <c r="N14" s="48">
        <f>IF(VLOOKUP(B14,DS,19,0)="x",E14*$N$5,0)</f>
        <v>0</v>
      </c>
      <c r="O14" s="48">
        <f>IF(VLOOKUP(B14,DS,19,0)="x",E14*$O$5,0)</f>
        <v>0</v>
      </c>
      <c r="P14" s="48">
        <f>IF(VLOOKUP(B14,DS,19,0)="x",E14*$P$5,0)</f>
        <v>0</v>
      </c>
      <c r="Q14" s="47">
        <f t="shared" si="7"/>
        <v>4635600</v>
      </c>
      <c r="R14" s="47">
        <f t="shared" si="8"/>
        <v>0</v>
      </c>
      <c r="S14" s="55">
        <f t="shared" si="9"/>
        <v>4635600</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48"/>
      <c r="O15" s="48"/>
      <c r="P15" s="48"/>
      <c r="Q15" s="52"/>
      <c r="R15" s="52"/>
      <c r="S15" s="52"/>
      <c r="T15" s="47"/>
      <c r="U15" s="123"/>
      <c r="V15" s="45"/>
      <c r="W15" s="45"/>
      <c r="X15" s="45"/>
      <c r="Y15" s="45"/>
      <c r="Z15" s="45"/>
    </row>
    <row r="16" spans="1:31" s="40" customFormat="1" ht="21" customHeight="1">
      <c r="A16" s="440" t="s">
        <v>26</v>
      </c>
      <c r="B16" s="440"/>
      <c r="C16" s="440"/>
      <c r="D16" s="440"/>
      <c r="E16" s="162">
        <f>SUM(E10:E15)</f>
        <v>20461000</v>
      </c>
      <c r="F16" s="162"/>
      <c r="G16" s="162">
        <f>SUM(G10:G15)</f>
        <v>16368800</v>
      </c>
      <c r="H16" s="162"/>
      <c r="I16" s="162">
        <f>SUM(I10:I15)</f>
        <v>8184400</v>
      </c>
      <c r="J16" s="32"/>
      <c r="K16" s="32">
        <f t="shared" ref="K16:S16" si="13">SUM(K10:K15)</f>
        <v>24553200</v>
      </c>
      <c r="L16" s="32">
        <f t="shared" si="13"/>
        <v>1500000</v>
      </c>
      <c r="M16" s="32">
        <f t="shared" si="13"/>
        <v>26053200</v>
      </c>
      <c r="N16" s="32">
        <f t="shared" si="13"/>
        <v>0</v>
      </c>
      <c r="O16" s="32">
        <f t="shared" si="13"/>
        <v>0</v>
      </c>
      <c r="P16" s="32">
        <f t="shared" si="13"/>
        <v>0</v>
      </c>
      <c r="Q16" s="32">
        <f t="shared" si="13"/>
        <v>26053200</v>
      </c>
      <c r="R16" s="32">
        <f t="shared" si="13"/>
        <v>0</v>
      </c>
      <c r="S16" s="32">
        <f t="shared" si="13"/>
        <v>26053200</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30   tháng   11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1" ht="12">
      <c r="M33" s="6"/>
      <c r="U33" s="123"/>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s="8" customFormat="1" ht="12">
      <c r="A47" s="6"/>
      <c r="B47" s="6"/>
      <c r="C47" s="6"/>
      <c r="D47" s="20"/>
      <c r="E47" s="21"/>
      <c r="F47" s="20"/>
      <c r="G47" s="21"/>
      <c r="H47" s="21"/>
      <c r="I47" s="21"/>
      <c r="J47" s="105"/>
      <c r="K47" s="6"/>
      <c r="L47" s="6"/>
      <c r="M47" s="6"/>
      <c r="N47" s="6"/>
      <c r="O47" s="6"/>
      <c r="P47" s="6"/>
      <c r="Q47" s="6"/>
      <c r="R47" s="6"/>
      <c r="S47" s="6"/>
      <c r="U47" s="123"/>
      <c r="AA47" s="6"/>
      <c r="AB47" s="6"/>
      <c r="AC47" s="6"/>
      <c r="AD47" s="6"/>
      <c r="AE47" s="6"/>
    </row>
    <row r="48" spans="1:31" s="8" customFormat="1" ht="12">
      <c r="A48" s="6"/>
      <c r="B48" s="6"/>
      <c r="C48" s="6"/>
      <c r="D48" s="20"/>
      <c r="E48" s="21"/>
      <c r="F48" s="20"/>
      <c r="G48" s="21"/>
      <c r="H48" s="21"/>
      <c r="I48" s="21"/>
      <c r="J48" s="105"/>
      <c r="K48" s="6"/>
      <c r="L48" s="6"/>
      <c r="M48" s="6"/>
      <c r="N48" s="6"/>
      <c r="O48" s="6"/>
      <c r="P48" s="6"/>
      <c r="Q48" s="6"/>
      <c r="R48" s="6"/>
      <c r="S48" s="6"/>
      <c r="U48" s="123"/>
      <c r="AA48" s="6"/>
      <c r="AB48" s="6"/>
      <c r="AC48" s="6"/>
      <c r="AD48" s="6"/>
      <c r="AE48" s="6"/>
    </row>
    <row r="49" spans="1:31" s="8" customFormat="1" ht="12">
      <c r="A49" s="6"/>
      <c r="B49" s="6"/>
      <c r="C49" s="6"/>
      <c r="D49" s="20"/>
      <c r="E49" s="21"/>
      <c r="F49" s="20"/>
      <c r="G49" s="21"/>
      <c r="H49" s="21"/>
      <c r="I49" s="21"/>
      <c r="J49" s="105"/>
      <c r="K49" s="6"/>
      <c r="L49" s="6"/>
      <c r="M49" s="6"/>
      <c r="N49" s="6"/>
      <c r="O49" s="6"/>
      <c r="P49" s="6"/>
      <c r="Q49" s="6"/>
      <c r="R49" s="6"/>
      <c r="S49" s="6"/>
      <c r="U49" s="123"/>
      <c r="AA49" s="6"/>
      <c r="AB49" s="6"/>
      <c r="AC49" s="6"/>
      <c r="AD49" s="6"/>
      <c r="AE49" s="6"/>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317"/>
      <c r="C59" s="317"/>
      <c r="D59" s="441" t="str">
        <f>D1</f>
        <v>BẢNG THANH TOÁN LƯƠNG THÁNG 11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317"/>
      <c r="C60" s="317"/>
      <c r="D60" s="317"/>
      <c r="E60" s="222"/>
      <c r="F60" s="317"/>
      <c r="G60" s="317"/>
      <c r="H60" s="317"/>
      <c r="I60" s="317"/>
      <c r="J60" s="223"/>
      <c r="K60" s="317"/>
      <c r="L60" s="317"/>
      <c r="M60" s="317"/>
      <c r="N60" s="317"/>
      <c r="O60" s="317"/>
      <c r="P60" s="317"/>
      <c r="Q60" s="317"/>
      <c r="R60" s="317"/>
      <c r="S60" s="317"/>
      <c r="T60" s="173"/>
      <c r="U60" s="123"/>
      <c r="V60" s="8"/>
      <c r="W60" s="220"/>
      <c r="X60" s="220"/>
      <c r="Y60" s="221"/>
      <c r="Z60" s="221"/>
    </row>
    <row r="61" spans="1:31" s="197" customFormat="1" ht="15" customHeight="1">
      <c r="A61" s="161" t="str">
        <f>$A$3</f>
        <v>Số điện thoại: 072.3850606 - Fax: 072.3850608</v>
      </c>
      <c r="B61" s="317"/>
      <c r="C61" s="317"/>
      <c r="D61" s="317"/>
      <c r="E61" s="222"/>
      <c r="F61" s="317"/>
      <c r="G61" s="317"/>
      <c r="H61" s="317"/>
      <c r="I61" s="317"/>
      <c r="J61" s="223"/>
      <c r="K61" s="317"/>
      <c r="L61" s="317"/>
      <c r="M61" s="317"/>
      <c r="N61" s="317"/>
      <c r="O61" s="317"/>
      <c r="P61" s="317"/>
      <c r="Q61" s="317"/>
      <c r="R61" s="317"/>
      <c r="S61" s="317"/>
      <c r="T61" s="173"/>
      <c r="U61" s="123"/>
      <c r="V61" s="8"/>
      <c r="W61" s="220"/>
      <c r="X61" s="220"/>
      <c r="Y61" s="221"/>
      <c r="Z61" s="221"/>
    </row>
    <row r="62" spans="1:31" s="197" customFormat="1" ht="15" customHeight="1">
      <c r="A62" s="161" t="str">
        <f>$A$4</f>
        <v>MST: 1100878093</v>
      </c>
      <c r="B62" s="317"/>
      <c r="C62" s="317"/>
      <c r="D62" s="317"/>
      <c r="E62" s="222"/>
      <c r="F62" s="317"/>
      <c r="G62" s="317"/>
      <c r="H62" s="317"/>
      <c r="I62" s="317"/>
      <c r="J62" s="223"/>
      <c r="K62" s="317"/>
      <c r="L62" s="224"/>
      <c r="M62" s="317"/>
      <c r="N62" s="317"/>
      <c r="O62" s="317"/>
      <c r="P62" s="317"/>
      <c r="Q62" s="225"/>
      <c r="R62" s="317"/>
      <c r="S62" s="317"/>
      <c r="T62" s="317"/>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123"/>
      <c r="V64" s="8"/>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204"/>
      <c r="V65" s="230"/>
      <c r="W65" s="230"/>
      <c r="X65" s="221"/>
      <c r="Y65" s="221"/>
      <c r="Z65" s="221"/>
      <c r="AA65" s="197"/>
      <c r="AB65" s="197"/>
      <c r="AC65" s="197"/>
      <c r="AD65" s="197"/>
      <c r="AE65" s="197"/>
    </row>
    <row r="66" spans="1:31" s="231" customFormat="1" ht="35.25" customHeight="1">
      <c r="A66" s="447"/>
      <c r="B66" s="447"/>
      <c r="C66" s="449"/>
      <c r="D66" s="449"/>
      <c r="E66" s="450"/>
      <c r="F66" s="318" t="s">
        <v>41</v>
      </c>
      <c r="G66" s="319" t="s">
        <v>19</v>
      </c>
      <c r="H66" s="318" t="s">
        <v>18</v>
      </c>
      <c r="I66" s="319" t="s">
        <v>19</v>
      </c>
      <c r="J66" s="460"/>
      <c r="K66" s="454"/>
      <c r="L66" s="431"/>
      <c r="M66" s="454"/>
      <c r="N66" s="462"/>
      <c r="O66" s="454"/>
      <c r="P66" s="454"/>
      <c r="Q66" s="454"/>
      <c r="R66" s="454"/>
      <c r="S66" s="454"/>
      <c r="T66" s="456"/>
      <c r="U66" s="204"/>
      <c r="V66" s="230"/>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204"/>
      <c r="V67" s="234"/>
      <c r="W67" s="234"/>
      <c r="X67" s="235"/>
      <c r="Y67" s="235"/>
      <c r="Z67" s="235"/>
      <c r="AA67" s="236"/>
      <c r="AB67" s="236"/>
      <c r="AC67" s="236"/>
      <c r="AD67" s="236"/>
      <c r="AE67" s="236"/>
    </row>
    <row r="68" spans="1:31" s="249" customFormat="1" ht="23.25" customHeight="1">
      <c r="A68" s="238">
        <f>ROW()-67</f>
        <v>1</v>
      </c>
      <c r="B68" s="238" t="s">
        <v>78</v>
      </c>
      <c r="C68" s="239" t="str">
        <f t="shared" ref="C68:C74" si="14">VLOOKUP(B68,DS,2,0)</f>
        <v>Nguyễn Thiện Duy</v>
      </c>
      <c r="D68" s="240" t="str">
        <f t="shared" ref="D68:D74" si="15">VLOOKUP(B68,DS,3,0)</f>
        <v>Giám đốc</v>
      </c>
      <c r="E68" s="241">
        <f t="shared" ref="E68:E74" si="16">VLOOKUP(B68,DS,4,0)</f>
        <v>10851000</v>
      </c>
      <c r="F68" s="242">
        <f>VLOOKUP(B68,'CC - 11'!B52:AS65,36,0)</f>
        <v>20</v>
      </c>
      <c r="G68" s="243">
        <f t="shared" ref="G68:G74" si="17">ROUND(E68/$U$2*F68,0)</f>
        <v>8680800</v>
      </c>
      <c r="H68" s="242">
        <f>(VLOOKUP(B68,'CC - 11'!B52:AS65,37,0)+VLOOKUP(B68,'CC - 11'!B52:AS65,38,0))</f>
        <v>10</v>
      </c>
      <c r="I68" s="243">
        <f t="shared" ref="I68:I74" si="18">ROUND(E68/$U$2*H68,0)</f>
        <v>4340400</v>
      </c>
      <c r="J68" s="244">
        <f t="shared" ref="J68:J74" si="19">F68+H68</f>
        <v>30</v>
      </c>
      <c r="K68" s="243">
        <f>G68+I68</f>
        <v>13021200</v>
      </c>
      <c r="L68" s="103">
        <f t="shared" ref="L68:L74" si="20">+F68*15000</f>
        <v>300000</v>
      </c>
      <c r="M68" s="246">
        <f t="shared" ref="M68:M74" si="21">K68+SUM(L68:L68)</f>
        <v>13321200</v>
      </c>
      <c r="N68" s="48">
        <f t="shared" ref="N68:N74" si="22">IF(VLOOKUP(B68,DS,19,0)="x",E68*$N$5,0)</f>
        <v>0</v>
      </c>
      <c r="O68" s="48">
        <f t="shared" ref="O68:O74" si="23">IF(VLOOKUP(B68,DS,19,0)="x",E68*$O$5,0)</f>
        <v>0</v>
      </c>
      <c r="P68" s="48">
        <f t="shared" ref="P68:P74" si="24">IF(VLOOKUP(B68,DS,19,0)="x",E68*$P$5,0)</f>
        <v>0</v>
      </c>
      <c r="Q68" s="243">
        <f t="shared" ref="Q68:Q74" si="25">M68-SUM(N68:P68)</f>
        <v>13321200</v>
      </c>
      <c r="R68" s="243">
        <f t="shared" ref="R68:R74" si="26">VLOOKUP(B68,DS,23,0)</f>
        <v>0</v>
      </c>
      <c r="S68" s="247">
        <f>Q68-R68</f>
        <v>13321200</v>
      </c>
      <c r="T68" s="243"/>
      <c r="U68" s="204"/>
      <c r="V68" s="248"/>
      <c r="W68" s="230"/>
      <c r="X68" s="221"/>
      <c r="Y68" s="221"/>
      <c r="Z68" s="221"/>
      <c r="AA68" s="197"/>
      <c r="AB68" s="197"/>
      <c r="AC68" s="197"/>
      <c r="AD68" s="197"/>
      <c r="AE68" s="197"/>
    </row>
    <row r="69" spans="1:31" s="249" customFormat="1" ht="23.25" customHeight="1">
      <c r="A69" s="238">
        <f t="shared" ref="A69:A73" si="27">ROW()-67</f>
        <v>2</v>
      </c>
      <c r="B69" s="238" t="s">
        <v>80</v>
      </c>
      <c r="C69" s="239" t="str">
        <f t="shared" si="14"/>
        <v>Nguyễn Văn Sẽ</v>
      </c>
      <c r="D69" s="240" t="str">
        <f t="shared" si="15"/>
        <v>Kỹ Thuật</v>
      </c>
      <c r="E69" s="241">
        <f t="shared" si="16"/>
        <v>4895000</v>
      </c>
      <c r="F69" s="242">
        <f>VLOOKUP(B69,'CC - 11'!B53:AS66,36,0)</f>
        <v>20</v>
      </c>
      <c r="G69" s="243">
        <f t="shared" si="17"/>
        <v>3916000</v>
      </c>
      <c r="H69" s="242">
        <f>(VLOOKUP(B69,'CC - 11'!B53:AS66,37,0)+VLOOKUP(B69,'CC - 11'!B53:AS66,38,0))</f>
        <v>10</v>
      </c>
      <c r="I69" s="243">
        <f t="shared" si="18"/>
        <v>1958000</v>
      </c>
      <c r="J69" s="244">
        <f t="shared" si="19"/>
        <v>30</v>
      </c>
      <c r="K69" s="243">
        <f t="shared" ref="K69:K74" si="28">G69+I69</f>
        <v>5874000</v>
      </c>
      <c r="L69" s="103">
        <f t="shared" si="20"/>
        <v>300000</v>
      </c>
      <c r="M69" s="246">
        <f t="shared" si="21"/>
        <v>6174000</v>
      </c>
      <c r="N69" s="48">
        <f t="shared" si="22"/>
        <v>0</v>
      </c>
      <c r="O69" s="48">
        <f t="shared" si="23"/>
        <v>0</v>
      </c>
      <c r="P69" s="48">
        <f t="shared" si="24"/>
        <v>0</v>
      </c>
      <c r="Q69" s="243">
        <f t="shared" si="25"/>
        <v>6174000</v>
      </c>
      <c r="R69" s="243">
        <f t="shared" si="26"/>
        <v>0</v>
      </c>
      <c r="S69" s="247">
        <f t="shared" ref="S69:S74" si="29">Q69-R69</f>
        <v>6174000</v>
      </c>
      <c r="T69" s="243"/>
      <c r="U69" s="204"/>
      <c r="V69" s="248"/>
      <c r="W69" s="230"/>
      <c r="X69" s="221"/>
      <c r="Y69" s="221"/>
      <c r="Z69" s="221"/>
      <c r="AA69" s="197"/>
      <c r="AB69" s="197"/>
      <c r="AC69" s="197"/>
      <c r="AD69" s="197"/>
      <c r="AE69" s="197"/>
    </row>
    <row r="70" spans="1:31" s="249" customFormat="1" ht="23.25" customHeight="1">
      <c r="A70" s="238">
        <f t="shared" si="27"/>
        <v>3</v>
      </c>
      <c r="B70" s="238" t="s">
        <v>82</v>
      </c>
      <c r="C70" s="239" t="str">
        <f t="shared" si="14"/>
        <v>Võ Uyên Phương</v>
      </c>
      <c r="D70" s="240" t="str">
        <f t="shared" si="15"/>
        <v>LĐ- TL</v>
      </c>
      <c r="E70" s="241">
        <f t="shared" si="16"/>
        <v>4895000</v>
      </c>
      <c r="F70" s="242">
        <f>VLOOKUP(B70,'CC - 11'!B54:AS67,36,0)</f>
        <v>20</v>
      </c>
      <c r="G70" s="243">
        <f t="shared" si="17"/>
        <v>3916000</v>
      </c>
      <c r="H70" s="242">
        <f>(VLOOKUP(B70,'CC - 11'!B54:AS67,37,0)+VLOOKUP(B70,'CC - 11'!B54:AS67,38,0))</f>
        <v>10</v>
      </c>
      <c r="I70" s="243">
        <f t="shared" si="18"/>
        <v>1958000</v>
      </c>
      <c r="J70" s="244">
        <f t="shared" si="19"/>
        <v>30</v>
      </c>
      <c r="K70" s="243">
        <f t="shared" si="28"/>
        <v>5874000</v>
      </c>
      <c r="L70" s="103">
        <f t="shared" si="20"/>
        <v>300000</v>
      </c>
      <c r="M70" s="246">
        <f t="shared" si="21"/>
        <v>6174000</v>
      </c>
      <c r="N70" s="48">
        <f t="shared" si="22"/>
        <v>0</v>
      </c>
      <c r="O70" s="48">
        <f t="shared" si="23"/>
        <v>0</v>
      </c>
      <c r="P70" s="48">
        <f t="shared" si="24"/>
        <v>0</v>
      </c>
      <c r="Q70" s="243">
        <f t="shared" si="25"/>
        <v>6174000</v>
      </c>
      <c r="R70" s="243">
        <f t="shared" si="26"/>
        <v>0</v>
      </c>
      <c r="S70" s="247">
        <f t="shared" si="29"/>
        <v>6174000</v>
      </c>
      <c r="T70" s="243"/>
      <c r="U70" s="204"/>
      <c r="V70" s="248"/>
      <c r="W70" s="230"/>
      <c r="X70" s="221"/>
      <c r="Y70" s="221"/>
      <c r="Z70" s="221"/>
      <c r="AA70" s="197"/>
      <c r="AB70" s="197"/>
      <c r="AC70" s="197"/>
      <c r="AD70" s="197"/>
      <c r="AE70" s="197"/>
    </row>
    <row r="71" spans="1:31" s="249" customFormat="1" ht="23.25" customHeight="1">
      <c r="A71" s="238">
        <f t="shared" si="27"/>
        <v>4</v>
      </c>
      <c r="B71" s="238" t="s">
        <v>85</v>
      </c>
      <c r="C71" s="239" t="str">
        <f t="shared" si="14"/>
        <v>Lê Nguyễn Huy Cường</v>
      </c>
      <c r="D71" s="240" t="str">
        <f t="shared" si="15"/>
        <v>XNK</v>
      </c>
      <c r="E71" s="241">
        <f t="shared" si="16"/>
        <v>4336000</v>
      </c>
      <c r="F71" s="242">
        <f>VLOOKUP(B71,'CC - 11'!B55:AS68,36,0)</f>
        <v>20</v>
      </c>
      <c r="G71" s="243">
        <f t="shared" si="17"/>
        <v>3468800</v>
      </c>
      <c r="H71" s="242">
        <f>(VLOOKUP(B71,'CC - 11'!B55:AS68,37,0)+VLOOKUP(B71,'CC - 11'!B55:AS68,38,0))</f>
        <v>10</v>
      </c>
      <c r="I71" s="243">
        <f t="shared" si="18"/>
        <v>1734400</v>
      </c>
      <c r="J71" s="244">
        <f t="shared" si="19"/>
        <v>30</v>
      </c>
      <c r="K71" s="243">
        <f t="shared" si="28"/>
        <v>5203200</v>
      </c>
      <c r="L71" s="103">
        <f t="shared" si="20"/>
        <v>300000</v>
      </c>
      <c r="M71" s="246">
        <f t="shared" si="21"/>
        <v>5503200</v>
      </c>
      <c r="N71" s="48">
        <f t="shared" si="22"/>
        <v>0</v>
      </c>
      <c r="O71" s="48">
        <f t="shared" si="23"/>
        <v>0</v>
      </c>
      <c r="P71" s="48">
        <f t="shared" si="24"/>
        <v>0</v>
      </c>
      <c r="Q71" s="243">
        <f t="shared" si="25"/>
        <v>5503200</v>
      </c>
      <c r="R71" s="243">
        <f t="shared" si="26"/>
        <v>0</v>
      </c>
      <c r="S71" s="247">
        <f t="shared" si="29"/>
        <v>5503200</v>
      </c>
      <c r="T71" s="243"/>
      <c r="U71" s="204"/>
      <c r="V71" s="248"/>
      <c r="W71" s="230"/>
      <c r="X71" s="221"/>
      <c r="Y71" s="221"/>
      <c r="Z71" s="221"/>
      <c r="AA71" s="197"/>
      <c r="AB71" s="197"/>
      <c r="AC71" s="197"/>
      <c r="AD71" s="197"/>
      <c r="AE71" s="197"/>
    </row>
    <row r="72" spans="1:31" s="249" customFormat="1" ht="23.25" customHeight="1">
      <c r="A72" s="238">
        <f t="shared" si="27"/>
        <v>5</v>
      </c>
      <c r="B72" s="238" t="s">
        <v>88</v>
      </c>
      <c r="C72" s="239" t="str">
        <f t="shared" si="14"/>
        <v>Nguyễn Văn Bé Tư</v>
      </c>
      <c r="D72" s="240" t="str">
        <f t="shared" si="15"/>
        <v>Tài xế</v>
      </c>
      <c r="E72" s="241">
        <f t="shared" si="16"/>
        <v>3496000</v>
      </c>
      <c r="F72" s="242">
        <f>VLOOKUP(B72,'CC - 11'!B56:AS69,36,0)</f>
        <v>20</v>
      </c>
      <c r="G72" s="243">
        <f t="shared" si="17"/>
        <v>2796800</v>
      </c>
      <c r="H72" s="242">
        <f>(VLOOKUP(B72,'CC - 11'!B56:AS69,37,0)+VLOOKUP(B72,'CC - 11'!B56:AS69,38,0))</f>
        <v>10</v>
      </c>
      <c r="I72" s="243">
        <f t="shared" si="18"/>
        <v>1398400</v>
      </c>
      <c r="J72" s="244">
        <f t="shared" si="19"/>
        <v>30</v>
      </c>
      <c r="K72" s="243">
        <f t="shared" si="28"/>
        <v>4195200</v>
      </c>
      <c r="L72" s="103">
        <f t="shared" si="20"/>
        <v>300000</v>
      </c>
      <c r="M72" s="246">
        <f t="shared" si="21"/>
        <v>4495200</v>
      </c>
      <c r="N72" s="48">
        <f t="shared" si="22"/>
        <v>0</v>
      </c>
      <c r="O72" s="48">
        <f t="shared" si="23"/>
        <v>0</v>
      </c>
      <c r="P72" s="48">
        <f t="shared" si="24"/>
        <v>0</v>
      </c>
      <c r="Q72" s="243">
        <f t="shared" si="25"/>
        <v>4495200</v>
      </c>
      <c r="R72" s="243">
        <f t="shared" si="26"/>
        <v>0</v>
      </c>
      <c r="S72" s="247">
        <f t="shared" si="29"/>
        <v>4495200</v>
      </c>
      <c r="T72" s="243"/>
      <c r="U72" s="204"/>
      <c r="V72" s="248"/>
      <c r="W72" s="230"/>
      <c r="X72" s="221"/>
      <c r="Y72" s="221"/>
      <c r="Z72" s="221"/>
      <c r="AA72" s="197"/>
      <c r="AB72" s="197"/>
      <c r="AC72" s="197"/>
      <c r="AD72" s="197"/>
      <c r="AE72" s="197"/>
    </row>
    <row r="73" spans="1:31" s="249" customFormat="1" ht="23.25" customHeight="1">
      <c r="A73" s="238">
        <f t="shared" si="27"/>
        <v>6</v>
      </c>
      <c r="B73" s="238" t="s">
        <v>198</v>
      </c>
      <c r="C73" s="239" t="e">
        <f t="shared" si="14"/>
        <v>#N/A</v>
      </c>
      <c r="D73" s="240" t="e">
        <f t="shared" si="15"/>
        <v>#N/A</v>
      </c>
      <c r="E73" s="241" t="e">
        <f t="shared" si="16"/>
        <v>#N/A</v>
      </c>
      <c r="F73" s="242">
        <f>VLOOKUP(B73,'CC - 11'!B57:AS70,36,0)</f>
        <v>20</v>
      </c>
      <c r="G73" s="243" t="e">
        <f t="shared" si="17"/>
        <v>#N/A</v>
      </c>
      <c r="H73" s="242">
        <f>(VLOOKUP(B73,'CC - 11'!B57:AS70,37,0)+VLOOKUP(B73,'CC - 11'!B57:AS70,38,0))</f>
        <v>10</v>
      </c>
      <c r="I73" s="243" t="e">
        <f t="shared" si="18"/>
        <v>#N/A</v>
      </c>
      <c r="J73" s="244">
        <f t="shared" si="19"/>
        <v>30</v>
      </c>
      <c r="K73" s="243" t="e">
        <f t="shared" si="28"/>
        <v>#N/A</v>
      </c>
      <c r="L73" s="103">
        <f t="shared" si="20"/>
        <v>300000</v>
      </c>
      <c r="M73" s="246" t="e">
        <f t="shared" si="21"/>
        <v>#N/A</v>
      </c>
      <c r="N73" s="48" t="e">
        <f t="shared" si="22"/>
        <v>#N/A</v>
      </c>
      <c r="O73" s="48" t="e">
        <f t="shared" si="23"/>
        <v>#N/A</v>
      </c>
      <c r="P73" s="48" t="e">
        <f t="shared" si="24"/>
        <v>#N/A</v>
      </c>
      <c r="Q73" s="243" t="e">
        <f t="shared" si="25"/>
        <v>#N/A</v>
      </c>
      <c r="R73" s="243" t="e">
        <f t="shared" si="26"/>
        <v>#N/A</v>
      </c>
      <c r="S73" s="247" t="e">
        <f t="shared" si="29"/>
        <v>#N/A</v>
      </c>
      <c r="T73" s="243"/>
      <c r="U73" s="204"/>
      <c r="V73" s="248"/>
      <c r="W73" s="230"/>
      <c r="X73" s="221"/>
      <c r="Y73" s="221"/>
      <c r="Z73" s="221"/>
      <c r="AA73" s="197"/>
      <c r="AB73" s="197"/>
      <c r="AC73" s="197"/>
      <c r="AD73" s="197"/>
      <c r="AE73" s="197"/>
    </row>
    <row r="74" spans="1:31" s="249" customFormat="1" ht="23.25" customHeight="1">
      <c r="A74" s="238">
        <f>ROW()-67</f>
        <v>7</v>
      </c>
      <c r="B74" s="238" t="s">
        <v>196</v>
      </c>
      <c r="C74" s="239" t="str">
        <f t="shared" si="14"/>
        <v>Nguyễn Thiện Duyệt</v>
      </c>
      <c r="D74" s="240" t="str">
        <f t="shared" si="15"/>
        <v>XNK</v>
      </c>
      <c r="E74" s="241">
        <f t="shared" si="16"/>
        <v>4056000</v>
      </c>
      <c r="F74" s="242">
        <f>VLOOKUP(B74,'CC - 11'!B58:AS71,36,0)</f>
        <v>20</v>
      </c>
      <c r="G74" s="243">
        <f t="shared" si="17"/>
        <v>3244800</v>
      </c>
      <c r="H74" s="242">
        <f>(VLOOKUP(B74,'CC - 11'!B58:AS71,37,0)+VLOOKUP(B74,'CC - 11'!B58:AS71,38,0))</f>
        <v>10</v>
      </c>
      <c r="I74" s="243">
        <f t="shared" si="18"/>
        <v>1622400</v>
      </c>
      <c r="J74" s="244">
        <f t="shared" si="19"/>
        <v>30</v>
      </c>
      <c r="K74" s="243">
        <f t="shared" si="28"/>
        <v>4867200</v>
      </c>
      <c r="L74" s="103">
        <f t="shared" si="20"/>
        <v>300000</v>
      </c>
      <c r="M74" s="246">
        <f t="shared" si="21"/>
        <v>5167200</v>
      </c>
      <c r="N74" s="48">
        <f t="shared" si="22"/>
        <v>0</v>
      </c>
      <c r="O74" s="48">
        <f t="shared" si="23"/>
        <v>0</v>
      </c>
      <c r="P74" s="48">
        <f t="shared" si="24"/>
        <v>0</v>
      </c>
      <c r="Q74" s="243">
        <f t="shared" si="25"/>
        <v>5167200</v>
      </c>
      <c r="R74" s="243">
        <f t="shared" si="26"/>
        <v>0</v>
      </c>
      <c r="S74" s="247">
        <f t="shared" si="29"/>
        <v>5167200</v>
      </c>
      <c r="T74" s="243"/>
      <c r="U74" s="204"/>
      <c r="V74" s="248"/>
      <c r="W74" s="230"/>
      <c r="X74" s="221"/>
      <c r="Y74" s="221"/>
      <c r="Z74" s="221"/>
      <c r="AA74" s="197"/>
      <c r="AB74" s="197"/>
      <c r="AC74" s="197"/>
      <c r="AD74" s="197"/>
      <c r="AE74" s="197"/>
    </row>
    <row r="75" spans="1:31" s="249" customFormat="1" ht="22.5" customHeight="1">
      <c r="A75" s="250"/>
      <c r="B75" s="250"/>
      <c r="C75" s="251"/>
      <c r="D75" s="252"/>
      <c r="E75" s="253"/>
      <c r="F75" s="253"/>
      <c r="G75" s="253"/>
      <c r="H75" s="253"/>
      <c r="I75" s="253"/>
      <c r="J75" s="254"/>
      <c r="K75" s="253"/>
      <c r="L75" s="253"/>
      <c r="M75" s="255"/>
      <c r="N75" s="245"/>
      <c r="O75" s="245"/>
      <c r="P75" s="245"/>
      <c r="Q75" s="253"/>
      <c r="R75" s="253"/>
      <c r="S75" s="253"/>
      <c r="T75" s="243"/>
      <c r="U75" s="204"/>
      <c r="V75" s="248"/>
      <c r="W75" s="248"/>
      <c r="X75" s="248"/>
      <c r="Y75" s="248"/>
      <c r="Z75" s="248"/>
    </row>
    <row r="76" spans="1:31" s="259" customFormat="1" ht="21" customHeight="1">
      <c r="A76" s="457" t="s">
        <v>26</v>
      </c>
      <c r="B76" s="458"/>
      <c r="C76" s="458"/>
      <c r="D76" s="458"/>
      <c r="E76" s="256" t="e">
        <f>SUM(E68:E75)</f>
        <v>#N/A</v>
      </c>
      <c r="F76" s="256"/>
      <c r="G76" s="256" t="e">
        <f>SUM(G68:G75)</f>
        <v>#N/A</v>
      </c>
      <c r="H76" s="256"/>
      <c r="I76" s="256" t="e">
        <f>SUM(I68:I75)</f>
        <v>#N/A</v>
      </c>
      <c r="J76" s="256"/>
      <c r="K76" s="257" t="e">
        <f t="shared" ref="K76:S76" si="30">SUM(K68:K75)</f>
        <v>#N/A</v>
      </c>
      <c r="L76" s="257">
        <f t="shared" si="30"/>
        <v>2100000</v>
      </c>
      <c r="M76" s="257" t="e">
        <f t="shared" si="30"/>
        <v>#N/A</v>
      </c>
      <c r="N76" s="257" t="e">
        <f t="shared" si="30"/>
        <v>#N/A</v>
      </c>
      <c r="O76" s="257" t="e">
        <f t="shared" si="30"/>
        <v>#N/A</v>
      </c>
      <c r="P76" s="257" t="e">
        <f t="shared" si="30"/>
        <v>#N/A</v>
      </c>
      <c r="Q76" s="257" t="e">
        <f t="shared" si="30"/>
        <v>#N/A</v>
      </c>
      <c r="R76" s="257" t="e">
        <f t="shared" si="30"/>
        <v>#N/A</v>
      </c>
      <c r="S76" s="257" t="e">
        <f t="shared" si="30"/>
        <v>#N/A</v>
      </c>
      <c r="T76" s="257"/>
      <c r="U76" s="204"/>
      <c r="V76" s="258"/>
      <c r="W76" s="258"/>
      <c r="X76" s="258"/>
      <c r="Y76" s="258"/>
      <c r="Z76" s="258"/>
    </row>
    <row r="77" spans="1:31" s="267" customFormat="1" ht="13.5" customHeight="1">
      <c r="A77" s="260"/>
      <c r="B77" s="260"/>
      <c r="C77" s="261"/>
      <c r="D77" s="262"/>
      <c r="E77" s="263"/>
      <c r="F77" s="261"/>
      <c r="G77" s="261"/>
      <c r="H77" s="261"/>
      <c r="I77" s="261"/>
      <c r="J77" s="264"/>
      <c r="K77" s="261"/>
      <c r="L77" s="261"/>
      <c r="M77" s="265"/>
      <c r="N77" s="261"/>
      <c r="O77" s="261"/>
      <c r="P77" s="261"/>
      <c r="Q77" s="261"/>
      <c r="R77" s="261"/>
      <c r="S77" s="261"/>
      <c r="T77" s="261"/>
      <c r="U77" s="204"/>
      <c r="V77" s="266"/>
      <c r="W77" s="266"/>
      <c r="X77" s="266"/>
      <c r="Y77" s="266"/>
      <c r="Z77" s="266"/>
    </row>
    <row r="78" spans="1:31" s="249" customFormat="1" ht="17.25" customHeight="1">
      <c r="A78" s="268"/>
      <c r="B78" s="268"/>
      <c r="C78" s="268"/>
      <c r="D78" s="269"/>
      <c r="E78" s="270"/>
      <c r="F78" s="268"/>
      <c r="G78" s="268"/>
      <c r="H78" s="268"/>
      <c r="I78" s="268"/>
      <c r="J78" s="271"/>
      <c r="K78" s="270"/>
      <c r="L78" s="268"/>
      <c r="M78" s="268"/>
      <c r="N78" s="268"/>
      <c r="O78" s="268"/>
      <c r="P78" s="268"/>
      <c r="Q78" s="268"/>
      <c r="R78" s="268"/>
      <c r="S78" s="272" t="str">
        <f>$S$18</f>
        <v>Long An, ngày  30   tháng   11   năm 2015</v>
      </c>
      <c r="T78" s="268"/>
      <c r="U78" s="273"/>
      <c r="V78" s="248"/>
      <c r="W78" s="248"/>
      <c r="X78" s="248"/>
      <c r="Y78" s="248"/>
      <c r="Z78" s="248"/>
    </row>
    <row r="79" spans="1:31" s="249" customFormat="1" ht="12.75">
      <c r="A79" s="274"/>
      <c r="B79" s="274"/>
      <c r="C79" s="273" t="s">
        <v>63</v>
      </c>
      <c r="D79" s="275"/>
      <c r="E79" s="224"/>
      <c r="F79" s="273"/>
      <c r="G79" s="224"/>
      <c r="H79" s="224"/>
      <c r="I79" s="224"/>
      <c r="J79" s="276"/>
      <c r="K79" s="248"/>
      <c r="L79" s="277"/>
      <c r="M79" s="290"/>
      <c r="N79" s="278"/>
      <c r="O79" s="278"/>
      <c r="P79" s="278"/>
      <c r="Q79" s="278"/>
      <c r="S79" s="278" t="s">
        <v>23</v>
      </c>
      <c r="T79" s="273"/>
      <c r="U79" s="273"/>
      <c r="V79" s="248"/>
      <c r="W79" s="248"/>
      <c r="X79" s="248"/>
      <c r="Y79" s="248"/>
      <c r="Z79" s="248"/>
    </row>
    <row r="80" spans="1:31" s="267" customFormat="1" ht="12">
      <c r="A80" s="260"/>
      <c r="B80" s="260"/>
      <c r="C80" s="279"/>
      <c r="D80" s="279"/>
      <c r="E80" s="280"/>
      <c r="F80" s="207"/>
      <c r="G80" s="280"/>
      <c r="H80" s="280"/>
      <c r="I80" s="280"/>
      <c r="J80" s="264"/>
      <c r="K80" s="266"/>
      <c r="L80" s="281"/>
      <c r="N80" s="282"/>
      <c r="O80" s="282"/>
      <c r="P80" s="282"/>
      <c r="Q80" s="282"/>
      <c r="S80" s="282"/>
      <c r="T80" s="207"/>
      <c r="U80" s="204"/>
      <c r="V80" s="266"/>
      <c r="W80" s="266"/>
      <c r="X80" s="266"/>
      <c r="Y80" s="266"/>
      <c r="Z80" s="26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s="4" customFormat="1" ht="41.25" customHeight="1">
      <c r="A117" s="161" t="str">
        <f>$A$1</f>
        <v>Công ty TNHH Hải sản An Lạc</v>
      </c>
      <c r="B117" s="316"/>
      <c r="C117" s="316"/>
      <c r="D117" s="435" t="str">
        <f>D1</f>
        <v>BẢNG THANH TOÁN LƯƠNG THÁNG 11 / 2015</v>
      </c>
      <c r="E117" s="435"/>
      <c r="F117" s="435"/>
      <c r="G117" s="435"/>
      <c r="H117" s="435"/>
      <c r="I117" s="435"/>
      <c r="J117" s="435"/>
      <c r="K117" s="435"/>
      <c r="L117" s="435"/>
      <c r="M117" s="435"/>
      <c r="N117" s="435"/>
      <c r="O117" s="435"/>
      <c r="P117" s="435"/>
      <c r="Q117" s="436"/>
      <c r="R117" s="437" t="s">
        <v>155</v>
      </c>
      <c r="S117" s="438"/>
      <c r="T117" s="439"/>
      <c r="U117" s="6"/>
      <c r="V117" s="8"/>
      <c r="W117" s="96"/>
      <c r="X117" s="96"/>
      <c r="Y117" s="5"/>
      <c r="Z117" s="5"/>
    </row>
    <row r="118" spans="1:31" s="4" customFormat="1" ht="15" customHeight="1">
      <c r="A118" s="161" t="str">
        <f>$A$2</f>
        <v>Địa chỉ: Lô A14, đường 4A, KCN Hải Sơn, Đức Hòa, Long An</v>
      </c>
      <c r="B118" s="316"/>
      <c r="C118" s="316"/>
      <c r="D118" s="316"/>
      <c r="E118" s="94"/>
      <c r="F118" s="316"/>
      <c r="G118" s="316"/>
      <c r="H118" s="316"/>
      <c r="I118" s="316"/>
      <c r="J118" s="95"/>
      <c r="K118" s="316"/>
      <c r="L118" s="316"/>
      <c r="M118" s="316"/>
      <c r="N118" s="316"/>
      <c r="O118" s="316"/>
      <c r="P118" s="316"/>
      <c r="Q118" s="316"/>
      <c r="R118" s="316"/>
      <c r="S118" s="316"/>
      <c r="T118" s="69"/>
      <c r="U118" s="6"/>
      <c r="V118" s="8"/>
      <c r="W118" s="96"/>
      <c r="X118" s="96"/>
      <c r="Y118" s="5"/>
      <c r="Z118" s="5"/>
    </row>
    <row r="119" spans="1:31" s="4" customFormat="1" ht="15" customHeight="1">
      <c r="A119" s="161" t="str">
        <f>$A$3</f>
        <v>Số điện thoại: 072.3850606 - Fax: 072.3850608</v>
      </c>
      <c r="B119" s="316"/>
      <c r="C119" s="316"/>
      <c r="D119" s="316"/>
      <c r="E119" s="94"/>
      <c r="F119" s="316"/>
      <c r="G119" s="316"/>
      <c r="H119" s="316"/>
      <c r="I119" s="316"/>
      <c r="J119" s="95"/>
      <c r="K119" s="316"/>
      <c r="L119" s="316"/>
      <c r="M119" s="316"/>
      <c r="N119" s="316"/>
      <c r="O119" s="316"/>
      <c r="P119" s="316"/>
      <c r="Q119" s="316"/>
      <c r="R119" s="316"/>
      <c r="S119" s="316"/>
      <c r="T119" s="69"/>
      <c r="U119" s="6"/>
      <c r="V119" s="8"/>
      <c r="W119" s="96"/>
      <c r="X119" s="96"/>
      <c r="Y119" s="5"/>
      <c r="Z119" s="5"/>
    </row>
    <row r="120" spans="1:31" s="4" customFormat="1" ht="15" customHeight="1">
      <c r="A120" s="161" t="str">
        <f>$A$4</f>
        <v>MST: 1100878093</v>
      </c>
      <c r="B120" s="316"/>
      <c r="C120" s="316"/>
      <c r="D120" s="316"/>
      <c r="E120" s="94"/>
      <c r="F120" s="316"/>
      <c r="G120" s="316"/>
      <c r="H120" s="316"/>
      <c r="I120" s="316"/>
      <c r="J120" s="95"/>
      <c r="K120" s="316"/>
      <c r="L120" s="92"/>
      <c r="M120" s="316"/>
      <c r="N120" s="316"/>
      <c r="O120" s="316"/>
      <c r="P120" s="316"/>
      <c r="Q120" s="14"/>
      <c r="R120" s="316"/>
      <c r="S120" s="316"/>
      <c r="T120" s="316"/>
      <c r="U120" s="6"/>
      <c r="V120" s="8"/>
      <c r="W120" s="96"/>
      <c r="X120" s="96"/>
      <c r="Y120" s="5"/>
      <c r="Z120" s="5"/>
    </row>
    <row r="121" spans="1:31" s="124" customFormat="1" ht="14.25" customHeight="1">
      <c r="A121" s="122"/>
      <c r="B121" s="123"/>
      <c r="C121" s="123"/>
      <c r="D121" s="123"/>
      <c r="E121" s="123"/>
      <c r="F121" s="123"/>
      <c r="G121" s="123"/>
      <c r="H121" s="123"/>
      <c r="I121" s="123"/>
      <c r="J121" s="123"/>
      <c r="K121" s="123"/>
      <c r="L121" s="123"/>
      <c r="M121" s="123"/>
      <c r="N121" s="123"/>
      <c r="O121" s="123"/>
      <c r="P121" s="123"/>
      <c r="Q121" s="123"/>
      <c r="R121" s="123"/>
      <c r="S121" s="123"/>
      <c r="T121" s="123"/>
      <c r="U121" s="6"/>
      <c r="V121" s="8"/>
      <c r="W121" s="125"/>
      <c r="X121" s="125"/>
      <c r="Y121" s="125"/>
      <c r="Z121" s="125"/>
    </row>
    <row r="122" spans="1:31" s="33" customFormat="1" ht="24" customHeight="1">
      <c r="A122" s="433" t="s">
        <v>20</v>
      </c>
      <c r="B122" s="433" t="s">
        <v>21</v>
      </c>
      <c r="C122" s="432" t="s">
        <v>1</v>
      </c>
      <c r="D122" s="432" t="s">
        <v>2</v>
      </c>
      <c r="E122" s="363" t="s">
        <v>58</v>
      </c>
      <c r="F122" s="424" t="s">
        <v>27</v>
      </c>
      <c r="G122" s="426"/>
      <c r="H122" s="426"/>
      <c r="I122" s="426"/>
      <c r="J122" s="426"/>
      <c r="K122" s="425"/>
      <c r="L122" s="368" t="s">
        <v>60</v>
      </c>
      <c r="M122" s="368" t="s">
        <v>5</v>
      </c>
      <c r="N122" s="432" t="s">
        <v>6</v>
      </c>
      <c r="O122" s="432"/>
      <c r="P122" s="432"/>
      <c r="Q122" s="368" t="s">
        <v>7</v>
      </c>
      <c r="R122" s="368" t="s">
        <v>8</v>
      </c>
      <c r="S122" s="368" t="s">
        <v>9</v>
      </c>
      <c r="T122" s="364" t="s">
        <v>10</v>
      </c>
      <c r="U122" s="6"/>
      <c r="V122" s="8"/>
      <c r="W122" s="34"/>
      <c r="X122" s="5"/>
      <c r="Y122" s="5"/>
      <c r="Z122" s="5"/>
      <c r="AA122" s="4"/>
      <c r="AB122" s="4"/>
      <c r="AC122" s="4"/>
      <c r="AD122" s="4"/>
      <c r="AE122" s="4"/>
    </row>
    <row r="123" spans="1:31" s="33" customFormat="1" ht="33.75" customHeight="1">
      <c r="A123" s="434"/>
      <c r="B123" s="434"/>
      <c r="C123" s="432"/>
      <c r="D123" s="432"/>
      <c r="E123" s="363"/>
      <c r="F123" s="424" t="s">
        <v>62</v>
      </c>
      <c r="G123" s="425"/>
      <c r="H123" s="424" t="s">
        <v>42</v>
      </c>
      <c r="I123" s="426"/>
      <c r="J123" s="427" t="s">
        <v>28</v>
      </c>
      <c r="K123" s="368" t="s">
        <v>4</v>
      </c>
      <c r="L123" s="369"/>
      <c r="M123" s="369"/>
      <c r="N123" s="429" t="s">
        <v>12</v>
      </c>
      <c r="O123" s="368" t="s">
        <v>13</v>
      </c>
      <c r="P123" s="368" t="s">
        <v>35</v>
      </c>
      <c r="Q123" s="369"/>
      <c r="R123" s="369"/>
      <c r="S123" s="369"/>
      <c r="T123" s="365"/>
      <c r="U123" s="123"/>
      <c r="V123" s="34"/>
      <c r="W123" s="34"/>
      <c r="X123" s="5"/>
      <c r="Y123" s="5"/>
      <c r="Z123" s="5"/>
      <c r="AA123" s="4"/>
      <c r="AB123" s="4"/>
      <c r="AC123" s="4"/>
      <c r="AD123" s="4"/>
      <c r="AE123" s="4"/>
    </row>
    <row r="124" spans="1:31" s="33" customFormat="1" ht="35.25" customHeight="1">
      <c r="A124" s="434"/>
      <c r="B124" s="434"/>
      <c r="C124" s="368"/>
      <c r="D124" s="368"/>
      <c r="E124" s="363"/>
      <c r="F124" s="313" t="s">
        <v>41</v>
      </c>
      <c r="G124" s="312" t="s">
        <v>19</v>
      </c>
      <c r="H124" s="313" t="s">
        <v>18</v>
      </c>
      <c r="I124" s="319" t="s">
        <v>19</v>
      </c>
      <c r="J124" s="428"/>
      <c r="K124" s="369"/>
      <c r="L124" s="431"/>
      <c r="M124" s="369"/>
      <c r="N124" s="430"/>
      <c r="O124" s="369"/>
      <c r="P124" s="369"/>
      <c r="Q124" s="369"/>
      <c r="R124" s="369"/>
      <c r="S124" s="369"/>
      <c r="T124" s="365"/>
      <c r="U124" s="123"/>
      <c r="V124" s="34"/>
      <c r="W124" s="34"/>
      <c r="X124" s="5"/>
      <c r="Y124" s="5"/>
      <c r="Z124" s="5"/>
      <c r="AA124" s="4"/>
      <c r="AB124" s="4"/>
      <c r="AC124" s="4"/>
      <c r="AD124" s="4"/>
      <c r="AE124" s="4"/>
    </row>
    <row r="125" spans="1:31" s="98" customFormat="1" ht="12.75" customHeight="1">
      <c r="A125" s="97">
        <v>1</v>
      </c>
      <c r="B125" s="97">
        <v>2</v>
      </c>
      <c r="C125" s="97">
        <v>3</v>
      </c>
      <c r="D125" s="97">
        <v>4</v>
      </c>
      <c r="E125" s="97">
        <v>5</v>
      </c>
      <c r="F125" s="97">
        <v>7</v>
      </c>
      <c r="G125" s="97">
        <v>8</v>
      </c>
      <c r="H125" s="97">
        <v>9</v>
      </c>
      <c r="I125" s="97">
        <v>10</v>
      </c>
      <c r="J125" s="97">
        <v>13</v>
      </c>
      <c r="K125" s="97">
        <v>14</v>
      </c>
      <c r="L125" s="97">
        <v>16</v>
      </c>
      <c r="M125" s="97">
        <v>20</v>
      </c>
      <c r="N125" s="97">
        <v>24</v>
      </c>
      <c r="O125" s="97">
        <v>25</v>
      </c>
      <c r="P125" s="97">
        <v>26</v>
      </c>
      <c r="Q125" s="97">
        <v>29</v>
      </c>
      <c r="R125" s="97">
        <v>30</v>
      </c>
      <c r="S125" s="97">
        <v>31</v>
      </c>
      <c r="T125" s="97">
        <v>32</v>
      </c>
      <c r="U125" s="123"/>
      <c r="V125" s="99"/>
      <c r="W125" s="99"/>
      <c r="X125" s="100"/>
      <c r="Y125" s="100"/>
      <c r="Z125" s="100"/>
      <c r="AA125" s="101"/>
      <c r="AB125" s="101"/>
      <c r="AC125" s="101"/>
      <c r="AD125" s="101"/>
      <c r="AE125" s="101"/>
    </row>
    <row r="126" spans="1:31" s="44" customFormat="1" ht="23.25" customHeight="1">
      <c r="A126" s="46">
        <f>ROW()-125</f>
        <v>1</v>
      </c>
      <c r="B126" s="163" t="s">
        <v>96</v>
      </c>
      <c r="C126" s="102" t="str">
        <f t="shared" ref="C126:C149" si="31">VLOOKUP(B126,DS,2,0)</f>
        <v xml:space="preserve"> Lâm Thị Mộng Kiều </v>
      </c>
      <c r="D126" s="135" t="str">
        <f t="shared" ref="D126:D149" si="32">VLOOKUP(B126,DS,3,0)</f>
        <v>Công nhân</v>
      </c>
      <c r="E126" s="103">
        <f t="shared" ref="E126:E149" si="33">VLOOKUP(B126,DS,4,0)</f>
        <v>3237000</v>
      </c>
      <c r="F126" s="108">
        <f>VLOOKUP(B126,'CC - 11'!$B$95:$AS$168,36,0)</f>
        <v>20</v>
      </c>
      <c r="G126" s="243">
        <f t="shared" ref="G126:G149" si="34">ROUND(E126/$U$2*F126,0)</f>
        <v>2589600</v>
      </c>
      <c r="H126" s="108">
        <f>(VLOOKUP(B126,'CC - 11'!$B$95:$AS$168,37,0)+VLOOKUP(B126,'CC - 11'!$B$95:$AS$168,38,0))</f>
        <v>8</v>
      </c>
      <c r="I126" s="243">
        <f t="shared" ref="I126:I149" si="35">ROUND(E126/$U$2*H126,0)</f>
        <v>1035840</v>
      </c>
      <c r="J126" s="109">
        <f>F126+H126</f>
        <v>28</v>
      </c>
      <c r="K126" s="47">
        <f>G126+I126</f>
        <v>3625440</v>
      </c>
      <c r="L126" s="103">
        <f t="shared" ref="L126:L149" si="36">+F126*15000</f>
        <v>300000</v>
      </c>
      <c r="M126" s="49">
        <f t="shared" ref="M126:M149" si="37">K126+L126</f>
        <v>3925440</v>
      </c>
      <c r="N126" s="48">
        <f t="shared" ref="N126:N162" si="38">IF(VLOOKUP(B126,DS,19,0)="x",E126*$N$5,0)</f>
        <v>0</v>
      </c>
      <c r="O126" s="48">
        <f t="shared" ref="O126:O162" si="39">IF(VLOOKUP(B126,DS,19,0)="x",E126*$O$5,0)</f>
        <v>0</v>
      </c>
      <c r="P126" s="48">
        <f t="shared" ref="P126:P162" si="40">IF(VLOOKUP(B126,DS,19,0)="x",E126*$P$5,0)</f>
        <v>0</v>
      </c>
      <c r="Q126" s="47">
        <f t="shared" ref="Q126:Q163" si="41">M126-SUM(N126:P126)</f>
        <v>3925440</v>
      </c>
      <c r="R126" s="47">
        <f t="shared" ref="R126:R149" si="42">VLOOKUP(B126,DS,23,0)</f>
        <v>0</v>
      </c>
      <c r="S126" s="55">
        <f>Q126-R126</f>
        <v>3925440</v>
      </c>
      <c r="T126" s="47"/>
      <c r="U126" s="123"/>
      <c r="V126" s="45"/>
      <c r="W126" s="34"/>
      <c r="X126" s="5"/>
      <c r="Y126" s="5"/>
      <c r="Z126" s="5"/>
      <c r="AA126" s="4"/>
      <c r="AB126" s="4"/>
      <c r="AC126" s="4"/>
      <c r="AD126" s="4"/>
      <c r="AE126" s="4"/>
    </row>
    <row r="127" spans="1:31" s="44" customFormat="1" ht="23.25" customHeight="1">
      <c r="A127" s="46">
        <f t="shared" ref="A127:A162" si="43">ROW()-125</f>
        <v>2</v>
      </c>
      <c r="B127" s="163" t="s">
        <v>97</v>
      </c>
      <c r="C127" s="102" t="str">
        <f t="shared" si="31"/>
        <v>Huỳnh Thị Hường</v>
      </c>
      <c r="D127" s="135" t="str">
        <f t="shared" si="32"/>
        <v>Công nhân</v>
      </c>
      <c r="E127" s="103">
        <f t="shared" si="33"/>
        <v>2943000</v>
      </c>
      <c r="F127" s="108">
        <f>VLOOKUP(B127,'CC - 11'!$B$95:$AS$168,36,0)</f>
        <v>20</v>
      </c>
      <c r="G127" s="243">
        <f t="shared" si="34"/>
        <v>2354400</v>
      </c>
      <c r="H127" s="108">
        <f>(VLOOKUP(B127,'CC - 11'!$B$95:$AS$168,37,0)+VLOOKUP(B127,'CC - 11'!$B$95:$AS$168,38,0))</f>
        <v>10</v>
      </c>
      <c r="I127" s="243">
        <f t="shared" si="35"/>
        <v>1177200</v>
      </c>
      <c r="J127" s="109">
        <f t="shared" ref="J127:K149" si="44">F127+H127</f>
        <v>30</v>
      </c>
      <c r="K127" s="47">
        <f t="shared" si="44"/>
        <v>3531600</v>
      </c>
      <c r="L127" s="103">
        <f t="shared" si="36"/>
        <v>300000</v>
      </c>
      <c r="M127" s="49">
        <f t="shared" si="37"/>
        <v>3831600</v>
      </c>
      <c r="N127" s="48">
        <f t="shared" si="38"/>
        <v>0</v>
      </c>
      <c r="O127" s="48">
        <f t="shared" si="39"/>
        <v>0</v>
      </c>
      <c r="P127" s="48">
        <f t="shared" si="40"/>
        <v>0</v>
      </c>
      <c r="Q127" s="47">
        <f t="shared" si="41"/>
        <v>3831600</v>
      </c>
      <c r="R127" s="47">
        <f t="shared" si="42"/>
        <v>0</v>
      </c>
      <c r="S127" s="55">
        <f t="shared" ref="S127:S149" si="45">Q127-R127</f>
        <v>3831600</v>
      </c>
      <c r="T127" s="47"/>
      <c r="U127" s="123"/>
      <c r="V127" s="45"/>
      <c r="W127" s="34"/>
      <c r="X127" s="5"/>
      <c r="Y127" s="5"/>
      <c r="Z127" s="5"/>
      <c r="AA127" s="4"/>
      <c r="AB127" s="4"/>
      <c r="AC127" s="4"/>
      <c r="AD127" s="4"/>
      <c r="AE127" s="4"/>
    </row>
    <row r="128" spans="1:31" s="44" customFormat="1" ht="23.25" customHeight="1">
      <c r="A128" s="46">
        <f t="shared" si="43"/>
        <v>3</v>
      </c>
      <c r="B128" s="163" t="s">
        <v>98</v>
      </c>
      <c r="C128" s="102" t="str">
        <f t="shared" si="31"/>
        <v>Nguyễn Thị Rong</v>
      </c>
      <c r="D128" s="135" t="str">
        <f t="shared" si="32"/>
        <v>Công nhân</v>
      </c>
      <c r="E128" s="103">
        <f t="shared" si="33"/>
        <v>2943000</v>
      </c>
      <c r="F128" s="108">
        <f>VLOOKUP(B128,'CC - 11'!$B$95:$AS$168,36,0)</f>
        <v>19</v>
      </c>
      <c r="G128" s="243">
        <f t="shared" si="34"/>
        <v>2236680</v>
      </c>
      <c r="H128" s="108">
        <f>(VLOOKUP(B128,'CC - 11'!$B$95:$AS$168,37,0)+VLOOKUP(B128,'CC - 11'!$B$95:$AS$168,38,0))</f>
        <v>10</v>
      </c>
      <c r="I128" s="243">
        <f t="shared" si="35"/>
        <v>1177200</v>
      </c>
      <c r="J128" s="109">
        <f t="shared" si="44"/>
        <v>29</v>
      </c>
      <c r="K128" s="47">
        <f t="shared" si="44"/>
        <v>3413880</v>
      </c>
      <c r="L128" s="103">
        <f t="shared" si="36"/>
        <v>285000</v>
      </c>
      <c r="M128" s="49">
        <f t="shared" si="37"/>
        <v>3698880</v>
      </c>
      <c r="N128" s="48">
        <f t="shared" si="38"/>
        <v>0</v>
      </c>
      <c r="O128" s="48">
        <f t="shared" si="39"/>
        <v>0</v>
      </c>
      <c r="P128" s="48">
        <f t="shared" si="40"/>
        <v>0</v>
      </c>
      <c r="Q128" s="47">
        <f t="shared" si="41"/>
        <v>3698880</v>
      </c>
      <c r="R128" s="47">
        <f t="shared" si="42"/>
        <v>0</v>
      </c>
      <c r="S128" s="55">
        <f t="shared" si="45"/>
        <v>3698880</v>
      </c>
      <c r="T128" s="47"/>
      <c r="U128" s="123"/>
      <c r="V128" s="45"/>
      <c r="W128" s="34"/>
      <c r="X128" s="5"/>
      <c r="Y128" s="5"/>
      <c r="Z128" s="5"/>
      <c r="AA128" s="4"/>
      <c r="AB128" s="4"/>
      <c r="AC128" s="4"/>
      <c r="AD128" s="4"/>
      <c r="AE128" s="4"/>
    </row>
    <row r="129" spans="1:31" s="44" customFormat="1" ht="23.25" customHeight="1">
      <c r="A129" s="46">
        <f t="shared" si="43"/>
        <v>4</v>
      </c>
      <c r="B129" s="163" t="s">
        <v>99</v>
      </c>
      <c r="C129" s="102" t="str">
        <f t="shared" si="31"/>
        <v>Sơn Thị Nil</v>
      </c>
      <c r="D129" s="135" t="str">
        <f t="shared" si="32"/>
        <v>Công nhân</v>
      </c>
      <c r="E129" s="103">
        <f t="shared" si="33"/>
        <v>2943000</v>
      </c>
      <c r="F129" s="108">
        <f>VLOOKUP(B129,'CC - 11'!$B$95:$AS$168,36,0)</f>
        <v>20</v>
      </c>
      <c r="G129" s="243">
        <f t="shared" si="34"/>
        <v>2354400</v>
      </c>
      <c r="H129" s="108">
        <f>(VLOOKUP(B129,'CC - 11'!$B$95:$AS$168,37,0)+VLOOKUP(B129,'CC - 11'!$B$95:$AS$168,38,0))</f>
        <v>10</v>
      </c>
      <c r="I129" s="243">
        <f t="shared" si="35"/>
        <v>1177200</v>
      </c>
      <c r="J129" s="109">
        <f t="shared" si="44"/>
        <v>30</v>
      </c>
      <c r="K129" s="47">
        <f t="shared" si="44"/>
        <v>3531600</v>
      </c>
      <c r="L129" s="103">
        <f t="shared" si="36"/>
        <v>300000</v>
      </c>
      <c r="M129" s="49">
        <f t="shared" si="37"/>
        <v>3831600</v>
      </c>
      <c r="N129" s="48">
        <f t="shared" si="38"/>
        <v>0</v>
      </c>
      <c r="O129" s="48">
        <f t="shared" si="39"/>
        <v>0</v>
      </c>
      <c r="P129" s="48">
        <f t="shared" si="40"/>
        <v>0</v>
      </c>
      <c r="Q129" s="47">
        <f t="shared" si="41"/>
        <v>3831600</v>
      </c>
      <c r="R129" s="47">
        <f t="shared" si="42"/>
        <v>0</v>
      </c>
      <c r="S129" s="55">
        <f t="shared" si="45"/>
        <v>3831600</v>
      </c>
      <c r="T129" s="47"/>
      <c r="U129" s="123"/>
      <c r="V129" s="45"/>
      <c r="W129" s="34"/>
      <c r="X129" s="5"/>
      <c r="Y129" s="5"/>
      <c r="Z129" s="5"/>
      <c r="AA129" s="4"/>
      <c r="AB129" s="4"/>
      <c r="AC129" s="4"/>
      <c r="AD129" s="4"/>
      <c r="AE129" s="4"/>
    </row>
    <row r="130" spans="1:31" s="44" customFormat="1" ht="23.25" customHeight="1">
      <c r="A130" s="46">
        <f t="shared" si="43"/>
        <v>5</v>
      </c>
      <c r="B130" s="163" t="s">
        <v>100</v>
      </c>
      <c r="C130" s="102" t="str">
        <f t="shared" si="31"/>
        <v>Huỳnh Thị Bé Tha</v>
      </c>
      <c r="D130" s="135" t="str">
        <f t="shared" si="32"/>
        <v>Công nhân</v>
      </c>
      <c r="E130" s="103">
        <f t="shared" si="33"/>
        <v>2943000</v>
      </c>
      <c r="F130" s="108">
        <f>VLOOKUP(B130,'CC - 11'!$B$95:$AS$168,36,0)</f>
        <v>20</v>
      </c>
      <c r="G130" s="243">
        <f t="shared" si="34"/>
        <v>2354400</v>
      </c>
      <c r="H130" s="108">
        <f>(VLOOKUP(B130,'CC - 11'!$B$95:$AS$168,37,0)+VLOOKUP(B130,'CC - 11'!$B$95:$AS$168,38,0))</f>
        <v>10</v>
      </c>
      <c r="I130" s="243">
        <f t="shared" si="35"/>
        <v>1177200</v>
      </c>
      <c r="J130" s="109">
        <f t="shared" si="44"/>
        <v>30</v>
      </c>
      <c r="K130" s="47">
        <f t="shared" si="44"/>
        <v>3531600</v>
      </c>
      <c r="L130" s="103">
        <f t="shared" si="36"/>
        <v>300000</v>
      </c>
      <c r="M130" s="49">
        <f t="shared" si="37"/>
        <v>3831600</v>
      </c>
      <c r="N130" s="48">
        <f t="shared" si="38"/>
        <v>0</v>
      </c>
      <c r="O130" s="48">
        <f t="shared" si="39"/>
        <v>0</v>
      </c>
      <c r="P130" s="48">
        <f t="shared" si="40"/>
        <v>0</v>
      </c>
      <c r="Q130" s="47">
        <f t="shared" si="41"/>
        <v>3831600</v>
      </c>
      <c r="R130" s="47">
        <f t="shared" si="42"/>
        <v>0</v>
      </c>
      <c r="S130" s="55">
        <f t="shared" si="45"/>
        <v>3831600</v>
      </c>
      <c r="T130" s="47"/>
      <c r="U130" s="123"/>
      <c r="V130" s="45"/>
      <c r="W130" s="34"/>
      <c r="X130" s="5"/>
      <c r="Y130" s="5"/>
      <c r="Z130" s="5"/>
      <c r="AA130" s="4"/>
      <c r="AB130" s="4"/>
      <c r="AC130" s="4"/>
      <c r="AD130" s="4"/>
      <c r="AE130" s="4"/>
    </row>
    <row r="131" spans="1:31" s="44" customFormat="1" ht="23.25" customHeight="1">
      <c r="A131" s="46">
        <f t="shared" si="43"/>
        <v>6</v>
      </c>
      <c r="B131" s="163" t="s">
        <v>101</v>
      </c>
      <c r="C131" s="102" t="str">
        <f t="shared" si="31"/>
        <v>Huỳnh Thị Bé Thi</v>
      </c>
      <c r="D131" s="135" t="str">
        <f t="shared" si="32"/>
        <v>Công nhân</v>
      </c>
      <c r="E131" s="103">
        <f t="shared" si="33"/>
        <v>2943000</v>
      </c>
      <c r="F131" s="108">
        <f>VLOOKUP(B131,'CC - 11'!$B$95:$AS$168,36,0)</f>
        <v>20</v>
      </c>
      <c r="G131" s="243">
        <f t="shared" si="34"/>
        <v>2354400</v>
      </c>
      <c r="H131" s="108">
        <f>(VLOOKUP(B131,'CC - 11'!$B$95:$AS$168,37,0)+VLOOKUP(B131,'CC - 11'!$B$95:$AS$168,38,0))</f>
        <v>8</v>
      </c>
      <c r="I131" s="243">
        <f t="shared" si="35"/>
        <v>941760</v>
      </c>
      <c r="J131" s="109">
        <f t="shared" si="44"/>
        <v>28</v>
      </c>
      <c r="K131" s="47">
        <f t="shared" si="44"/>
        <v>3296160</v>
      </c>
      <c r="L131" s="103">
        <f t="shared" si="36"/>
        <v>300000</v>
      </c>
      <c r="M131" s="49">
        <f t="shared" si="37"/>
        <v>3596160</v>
      </c>
      <c r="N131" s="48">
        <f t="shared" si="38"/>
        <v>0</v>
      </c>
      <c r="O131" s="48">
        <f t="shared" si="39"/>
        <v>0</v>
      </c>
      <c r="P131" s="48">
        <f t="shared" si="40"/>
        <v>0</v>
      </c>
      <c r="Q131" s="47">
        <f t="shared" si="41"/>
        <v>3596160</v>
      </c>
      <c r="R131" s="47">
        <f t="shared" si="42"/>
        <v>0</v>
      </c>
      <c r="S131" s="55">
        <f t="shared" si="45"/>
        <v>3596160</v>
      </c>
      <c r="T131" s="47"/>
      <c r="U131" s="123"/>
      <c r="V131" s="45"/>
      <c r="W131" s="34"/>
      <c r="X131" s="5"/>
      <c r="Y131" s="5"/>
      <c r="Z131" s="5"/>
      <c r="AA131" s="4"/>
      <c r="AB131" s="4"/>
      <c r="AC131" s="4"/>
      <c r="AD131" s="4"/>
      <c r="AE131" s="4"/>
    </row>
    <row r="132" spans="1:31" s="44" customFormat="1" ht="23.25" customHeight="1">
      <c r="A132" s="46">
        <f t="shared" si="43"/>
        <v>7</v>
      </c>
      <c r="B132" s="163" t="s">
        <v>102</v>
      </c>
      <c r="C132" s="102" t="str">
        <f t="shared" si="31"/>
        <v>Nguyễn Thị Kim Hồng</v>
      </c>
      <c r="D132" s="135" t="str">
        <f t="shared" si="32"/>
        <v>Công nhân</v>
      </c>
      <c r="E132" s="103">
        <f t="shared" si="33"/>
        <v>2943000</v>
      </c>
      <c r="F132" s="108">
        <f>VLOOKUP(B132,'CC - 11'!$B$95:$AS$168,36,0)</f>
        <v>20</v>
      </c>
      <c r="G132" s="243">
        <f t="shared" si="34"/>
        <v>2354400</v>
      </c>
      <c r="H132" s="108">
        <f>(VLOOKUP(B132,'CC - 11'!$B$95:$AS$168,37,0)+VLOOKUP(B132,'CC - 11'!$B$95:$AS$168,38,0))</f>
        <v>10</v>
      </c>
      <c r="I132" s="243">
        <f t="shared" si="35"/>
        <v>1177200</v>
      </c>
      <c r="J132" s="109">
        <f t="shared" si="44"/>
        <v>30</v>
      </c>
      <c r="K132" s="47">
        <f t="shared" si="44"/>
        <v>3531600</v>
      </c>
      <c r="L132" s="103">
        <f t="shared" si="36"/>
        <v>300000</v>
      </c>
      <c r="M132" s="49">
        <f t="shared" si="37"/>
        <v>3831600</v>
      </c>
      <c r="N132" s="48">
        <f t="shared" si="38"/>
        <v>0</v>
      </c>
      <c r="O132" s="48">
        <f t="shared" si="39"/>
        <v>0</v>
      </c>
      <c r="P132" s="48">
        <f t="shared" si="40"/>
        <v>0</v>
      </c>
      <c r="Q132" s="47">
        <f t="shared" si="41"/>
        <v>3831600</v>
      </c>
      <c r="R132" s="47">
        <f t="shared" si="42"/>
        <v>0</v>
      </c>
      <c r="S132" s="55">
        <f t="shared" si="45"/>
        <v>3831600</v>
      </c>
      <c r="T132" s="47"/>
      <c r="U132" s="123"/>
      <c r="V132" s="45"/>
      <c r="W132" s="34"/>
      <c r="X132" s="5"/>
      <c r="Y132" s="5"/>
      <c r="Z132" s="5"/>
      <c r="AA132" s="4"/>
      <c r="AB132" s="4"/>
      <c r="AC132" s="4"/>
      <c r="AD132" s="4"/>
      <c r="AE132" s="4"/>
    </row>
    <row r="133" spans="1:31" s="44" customFormat="1" ht="23.25" customHeight="1">
      <c r="A133" s="46">
        <f t="shared" si="43"/>
        <v>8</v>
      </c>
      <c r="B133" s="163" t="s">
        <v>103</v>
      </c>
      <c r="C133" s="102" t="str">
        <f t="shared" si="31"/>
        <v>Nguyễn Thị Lựu</v>
      </c>
      <c r="D133" s="135" t="str">
        <f t="shared" si="32"/>
        <v>Công nhân</v>
      </c>
      <c r="E133" s="103">
        <f t="shared" si="33"/>
        <v>2943000</v>
      </c>
      <c r="F133" s="108">
        <f>VLOOKUP(B133,'CC - 11'!$B$95:$AS$168,36,0)</f>
        <v>19</v>
      </c>
      <c r="G133" s="243">
        <f t="shared" si="34"/>
        <v>2236680</v>
      </c>
      <c r="H133" s="108">
        <f>(VLOOKUP(B133,'CC - 11'!$B$95:$AS$168,37,0)+VLOOKUP(B133,'CC - 11'!$B$95:$AS$168,38,0))</f>
        <v>10</v>
      </c>
      <c r="I133" s="243">
        <f t="shared" si="35"/>
        <v>1177200</v>
      </c>
      <c r="J133" s="109">
        <f t="shared" si="44"/>
        <v>29</v>
      </c>
      <c r="K133" s="47">
        <f t="shared" si="44"/>
        <v>3413880</v>
      </c>
      <c r="L133" s="103">
        <f t="shared" si="36"/>
        <v>285000</v>
      </c>
      <c r="M133" s="49">
        <f t="shared" si="37"/>
        <v>3698880</v>
      </c>
      <c r="N133" s="48">
        <f t="shared" si="38"/>
        <v>0</v>
      </c>
      <c r="O133" s="48">
        <f t="shared" si="39"/>
        <v>0</v>
      </c>
      <c r="P133" s="48">
        <f t="shared" si="40"/>
        <v>0</v>
      </c>
      <c r="Q133" s="47">
        <f t="shared" si="41"/>
        <v>3698880</v>
      </c>
      <c r="R133" s="47">
        <f t="shared" si="42"/>
        <v>0</v>
      </c>
      <c r="S133" s="55">
        <f t="shared" si="45"/>
        <v>3698880</v>
      </c>
      <c r="T133" s="47"/>
      <c r="U133" s="123"/>
      <c r="V133" s="45"/>
      <c r="W133" s="34"/>
      <c r="X133" s="5"/>
      <c r="Y133" s="5"/>
      <c r="Z133" s="5"/>
      <c r="AA133" s="4"/>
      <c r="AB133" s="4"/>
      <c r="AC133" s="4"/>
      <c r="AD133" s="4"/>
      <c r="AE133" s="4"/>
    </row>
    <row r="134" spans="1:31" s="44" customFormat="1" ht="23.25" customHeight="1">
      <c r="A134" s="46">
        <f t="shared" si="43"/>
        <v>9</v>
      </c>
      <c r="B134" s="163" t="s">
        <v>104</v>
      </c>
      <c r="C134" s="102" t="str">
        <f t="shared" si="31"/>
        <v>Lý Thị Được</v>
      </c>
      <c r="D134" s="135" t="str">
        <f t="shared" si="32"/>
        <v>Công nhân</v>
      </c>
      <c r="E134" s="103">
        <f t="shared" si="33"/>
        <v>2943000</v>
      </c>
      <c r="F134" s="108">
        <f>VLOOKUP(B134,'CC - 11'!$B$95:$AS$168,36,0)</f>
        <v>20</v>
      </c>
      <c r="G134" s="243">
        <f t="shared" si="34"/>
        <v>2354400</v>
      </c>
      <c r="H134" s="108">
        <f>(VLOOKUP(B134,'CC - 11'!$B$95:$AS$168,37,0)+VLOOKUP(B134,'CC - 11'!$B$95:$AS$168,38,0))</f>
        <v>10</v>
      </c>
      <c r="I134" s="243">
        <f t="shared" si="35"/>
        <v>1177200</v>
      </c>
      <c r="J134" s="109">
        <f t="shared" si="44"/>
        <v>30</v>
      </c>
      <c r="K134" s="47">
        <f t="shared" si="44"/>
        <v>3531600</v>
      </c>
      <c r="L134" s="103">
        <f t="shared" si="36"/>
        <v>300000</v>
      </c>
      <c r="M134" s="49">
        <f t="shared" si="37"/>
        <v>3831600</v>
      </c>
      <c r="N134" s="48">
        <f t="shared" si="38"/>
        <v>0</v>
      </c>
      <c r="O134" s="48">
        <f t="shared" si="39"/>
        <v>0</v>
      </c>
      <c r="P134" s="48">
        <f t="shared" si="40"/>
        <v>0</v>
      </c>
      <c r="Q134" s="47">
        <f t="shared" si="41"/>
        <v>3831600</v>
      </c>
      <c r="R134" s="47">
        <f t="shared" si="42"/>
        <v>0</v>
      </c>
      <c r="S134" s="55">
        <f t="shared" si="45"/>
        <v>3831600</v>
      </c>
      <c r="T134" s="47"/>
      <c r="U134" s="123"/>
      <c r="V134" s="45"/>
      <c r="W134" s="34"/>
      <c r="X134" s="5"/>
      <c r="Y134" s="5"/>
      <c r="Z134" s="5"/>
      <c r="AA134" s="4"/>
      <c r="AB134" s="4"/>
      <c r="AC134" s="4"/>
      <c r="AD134" s="4"/>
      <c r="AE134" s="4"/>
    </row>
    <row r="135" spans="1:31" s="44" customFormat="1" ht="23.25" customHeight="1">
      <c r="A135" s="46">
        <f t="shared" si="43"/>
        <v>10</v>
      </c>
      <c r="B135" s="163" t="s">
        <v>105</v>
      </c>
      <c r="C135" s="102" t="str">
        <f t="shared" si="31"/>
        <v>Lý La Quan</v>
      </c>
      <c r="D135" s="135" t="str">
        <f t="shared" si="32"/>
        <v>Công nhân</v>
      </c>
      <c r="E135" s="103">
        <f t="shared" si="33"/>
        <v>2943000</v>
      </c>
      <c r="F135" s="108">
        <f>VLOOKUP(B135,'CC - 11'!$B$95:$AS$168,36,0)</f>
        <v>19</v>
      </c>
      <c r="G135" s="243">
        <f t="shared" si="34"/>
        <v>2236680</v>
      </c>
      <c r="H135" s="108">
        <f>(VLOOKUP(B135,'CC - 11'!$B$95:$AS$168,37,0)+VLOOKUP(B135,'CC - 11'!$B$95:$AS$168,38,0))</f>
        <v>8</v>
      </c>
      <c r="I135" s="243">
        <f t="shared" si="35"/>
        <v>941760</v>
      </c>
      <c r="J135" s="109">
        <f t="shared" si="44"/>
        <v>27</v>
      </c>
      <c r="K135" s="47">
        <f t="shared" si="44"/>
        <v>3178440</v>
      </c>
      <c r="L135" s="103">
        <f t="shared" si="36"/>
        <v>285000</v>
      </c>
      <c r="M135" s="49">
        <f t="shared" si="37"/>
        <v>3463440</v>
      </c>
      <c r="N135" s="48">
        <f t="shared" si="38"/>
        <v>0</v>
      </c>
      <c r="O135" s="48">
        <f t="shared" si="39"/>
        <v>0</v>
      </c>
      <c r="P135" s="48">
        <f t="shared" si="40"/>
        <v>0</v>
      </c>
      <c r="Q135" s="47">
        <f t="shared" si="41"/>
        <v>3463440</v>
      </c>
      <c r="R135" s="47">
        <f t="shared" si="42"/>
        <v>0</v>
      </c>
      <c r="S135" s="55">
        <f t="shared" si="45"/>
        <v>3463440</v>
      </c>
      <c r="T135" s="47"/>
      <c r="U135" s="123"/>
      <c r="V135" s="45"/>
      <c r="W135" s="34"/>
      <c r="X135" s="5"/>
      <c r="Y135" s="5"/>
      <c r="Z135" s="5"/>
      <c r="AA135" s="4"/>
      <c r="AB135" s="4"/>
      <c r="AC135" s="4"/>
      <c r="AD135" s="4"/>
      <c r="AE135" s="4"/>
    </row>
    <row r="136" spans="1:31" s="44" customFormat="1" ht="23.25" customHeight="1">
      <c r="A136" s="46">
        <f t="shared" si="43"/>
        <v>11</v>
      </c>
      <c r="B136" s="163" t="s">
        <v>106</v>
      </c>
      <c r="C136" s="102" t="str">
        <f t="shared" si="31"/>
        <v>Trà Thị Soi</v>
      </c>
      <c r="D136" s="135" t="str">
        <f t="shared" si="32"/>
        <v>Công nhân</v>
      </c>
      <c r="E136" s="103">
        <f t="shared" si="33"/>
        <v>2943000</v>
      </c>
      <c r="F136" s="108">
        <f>VLOOKUP(B136,'CC - 11'!$B$95:$AS$168,36,0)</f>
        <v>20</v>
      </c>
      <c r="G136" s="243">
        <f t="shared" si="34"/>
        <v>2354400</v>
      </c>
      <c r="H136" s="108">
        <f>(VLOOKUP(B136,'CC - 11'!$B$95:$AS$168,37,0)+VLOOKUP(B136,'CC - 11'!$B$95:$AS$168,38,0))</f>
        <v>10</v>
      </c>
      <c r="I136" s="243">
        <f t="shared" si="35"/>
        <v>1177200</v>
      </c>
      <c r="J136" s="109">
        <f t="shared" si="44"/>
        <v>30</v>
      </c>
      <c r="K136" s="47">
        <f t="shared" si="44"/>
        <v>3531600</v>
      </c>
      <c r="L136" s="103">
        <f t="shared" si="36"/>
        <v>300000</v>
      </c>
      <c r="M136" s="49">
        <f t="shared" si="37"/>
        <v>3831600</v>
      </c>
      <c r="N136" s="48">
        <f t="shared" si="38"/>
        <v>0</v>
      </c>
      <c r="O136" s="48">
        <f t="shared" si="39"/>
        <v>0</v>
      </c>
      <c r="P136" s="48">
        <f t="shared" si="40"/>
        <v>0</v>
      </c>
      <c r="Q136" s="47">
        <f t="shared" si="41"/>
        <v>3831600</v>
      </c>
      <c r="R136" s="47">
        <f t="shared" si="42"/>
        <v>0</v>
      </c>
      <c r="S136" s="55">
        <f t="shared" si="45"/>
        <v>3831600</v>
      </c>
      <c r="T136" s="47"/>
      <c r="U136" s="123"/>
      <c r="V136" s="45"/>
      <c r="W136" s="34"/>
      <c r="X136" s="5"/>
      <c r="Y136" s="5"/>
      <c r="Z136" s="5"/>
      <c r="AA136" s="4"/>
      <c r="AB136" s="4"/>
      <c r="AC136" s="4"/>
      <c r="AD136" s="4"/>
      <c r="AE136" s="4"/>
    </row>
    <row r="137" spans="1:31" s="44" customFormat="1" ht="23.25" customHeight="1">
      <c r="A137" s="46">
        <f t="shared" si="43"/>
        <v>12</v>
      </c>
      <c r="B137" s="163" t="s">
        <v>107</v>
      </c>
      <c r="C137" s="102" t="str">
        <f t="shared" si="31"/>
        <v>Nguyễn Thị Diễm Hương</v>
      </c>
      <c r="D137" s="135" t="str">
        <f t="shared" si="32"/>
        <v>Công nhân</v>
      </c>
      <c r="E137" s="103">
        <f t="shared" si="33"/>
        <v>2943000</v>
      </c>
      <c r="F137" s="108">
        <f>VLOOKUP(B137,'CC - 11'!$B$95:$AS$168,36,0)</f>
        <v>20</v>
      </c>
      <c r="G137" s="243">
        <f t="shared" si="34"/>
        <v>2354400</v>
      </c>
      <c r="H137" s="108">
        <f>(VLOOKUP(B137,'CC - 11'!$B$95:$AS$168,37,0)+VLOOKUP(B137,'CC - 11'!$B$95:$AS$168,38,0))</f>
        <v>10</v>
      </c>
      <c r="I137" s="243">
        <f t="shared" si="35"/>
        <v>1177200</v>
      </c>
      <c r="J137" s="109">
        <f t="shared" si="44"/>
        <v>30</v>
      </c>
      <c r="K137" s="47">
        <f t="shared" si="44"/>
        <v>3531600</v>
      </c>
      <c r="L137" s="103">
        <f t="shared" si="36"/>
        <v>300000</v>
      </c>
      <c r="M137" s="49">
        <f t="shared" si="37"/>
        <v>3831600</v>
      </c>
      <c r="N137" s="48">
        <f t="shared" si="38"/>
        <v>0</v>
      </c>
      <c r="O137" s="48">
        <f t="shared" si="39"/>
        <v>0</v>
      </c>
      <c r="P137" s="48">
        <f t="shared" si="40"/>
        <v>0</v>
      </c>
      <c r="Q137" s="47">
        <f t="shared" si="41"/>
        <v>3831600</v>
      </c>
      <c r="R137" s="47">
        <f t="shared" si="42"/>
        <v>0</v>
      </c>
      <c r="S137" s="55">
        <f t="shared" si="45"/>
        <v>3831600</v>
      </c>
      <c r="T137" s="47"/>
      <c r="U137" s="123"/>
      <c r="V137" s="45"/>
      <c r="W137" s="34"/>
      <c r="X137" s="5"/>
      <c r="Y137" s="5"/>
      <c r="Z137" s="5"/>
      <c r="AA137" s="4"/>
      <c r="AB137" s="4"/>
      <c r="AC137" s="4"/>
      <c r="AD137" s="4"/>
      <c r="AE137" s="4"/>
    </row>
    <row r="138" spans="1:31" s="44" customFormat="1" ht="23.25" customHeight="1">
      <c r="A138" s="46">
        <f t="shared" si="43"/>
        <v>13</v>
      </c>
      <c r="B138" s="163" t="s">
        <v>108</v>
      </c>
      <c r="C138" s="102" t="str">
        <f t="shared" si="31"/>
        <v>Sơn Thị Muỗi Tron</v>
      </c>
      <c r="D138" s="135" t="str">
        <f t="shared" si="32"/>
        <v>Công nhân</v>
      </c>
      <c r="E138" s="103">
        <f t="shared" si="33"/>
        <v>2943000</v>
      </c>
      <c r="F138" s="108">
        <f>VLOOKUP(B138,'CC - 11'!$B$95:$AS$168,36,0)</f>
        <v>20</v>
      </c>
      <c r="G138" s="243">
        <f t="shared" si="34"/>
        <v>2354400</v>
      </c>
      <c r="H138" s="108">
        <f>(VLOOKUP(B138,'CC - 11'!$B$95:$AS$168,37,0)+VLOOKUP(B138,'CC - 11'!$B$95:$AS$168,38,0))</f>
        <v>10</v>
      </c>
      <c r="I138" s="243">
        <f t="shared" si="35"/>
        <v>1177200</v>
      </c>
      <c r="J138" s="109">
        <f t="shared" si="44"/>
        <v>30</v>
      </c>
      <c r="K138" s="47">
        <f t="shared" si="44"/>
        <v>3531600</v>
      </c>
      <c r="L138" s="103">
        <f t="shared" si="36"/>
        <v>300000</v>
      </c>
      <c r="M138" s="49">
        <f t="shared" si="37"/>
        <v>3831600</v>
      </c>
      <c r="N138" s="48">
        <f t="shared" si="38"/>
        <v>0</v>
      </c>
      <c r="O138" s="48">
        <f t="shared" si="39"/>
        <v>0</v>
      </c>
      <c r="P138" s="48">
        <f t="shared" si="40"/>
        <v>0</v>
      </c>
      <c r="Q138" s="47">
        <f t="shared" si="41"/>
        <v>3831600</v>
      </c>
      <c r="R138" s="47">
        <f t="shared" si="42"/>
        <v>0</v>
      </c>
      <c r="S138" s="55">
        <f t="shared" si="45"/>
        <v>3831600</v>
      </c>
      <c r="T138" s="47"/>
      <c r="U138" s="123"/>
      <c r="V138" s="45"/>
      <c r="W138" s="34"/>
      <c r="X138" s="5"/>
      <c r="Y138" s="5"/>
      <c r="Z138" s="5"/>
      <c r="AA138" s="4"/>
      <c r="AB138" s="4"/>
      <c r="AC138" s="4"/>
      <c r="AD138" s="4"/>
      <c r="AE138" s="4"/>
    </row>
    <row r="139" spans="1:31" s="44" customFormat="1" ht="23.25" customHeight="1">
      <c r="A139" s="46">
        <f t="shared" si="43"/>
        <v>14</v>
      </c>
      <c r="B139" s="163" t="s">
        <v>109</v>
      </c>
      <c r="C139" s="102" t="str">
        <f t="shared" si="31"/>
        <v>Sơn Thị Thương</v>
      </c>
      <c r="D139" s="135" t="str">
        <f t="shared" si="32"/>
        <v>Công nhân</v>
      </c>
      <c r="E139" s="103">
        <f t="shared" si="33"/>
        <v>2943000</v>
      </c>
      <c r="F139" s="108">
        <f>VLOOKUP(B139,'CC - 11'!$B$95:$AS$168,36,0)</f>
        <v>20</v>
      </c>
      <c r="G139" s="243">
        <f t="shared" si="34"/>
        <v>2354400</v>
      </c>
      <c r="H139" s="108">
        <f>(VLOOKUP(B139,'CC - 11'!$B$95:$AS$168,37,0)+VLOOKUP(B139,'CC - 11'!$B$95:$AS$168,38,0))</f>
        <v>10</v>
      </c>
      <c r="I139" s="243">
        <f t="shared" si="35"/>
        <v>1177200</v>
      </c>
      <c r="J139" s="109">
        <f t="shared" si="44"/>
        <v>30</v>
      </c>
      <c r="K139" s="47">
        <f t="shared" si="44"/>
        <v>3531600</v>
      </c>
      <c r="L139" s="103">
        <f t="shared" si="36"/>
        <v>300000</v>
      </c>
      <c r="M139" s="49">
        <f t="shared" si="37"/>
        <v>3831600</v>
      </c>
      <c r="N139" s="48">
        <f t="shared" si="38"/>
        <v>0</v>
      </c>
      <c r="O139" s="48">
        <f t="shared" si="39"/>
        <v>0</v>
      </c>
      <c r="P139" s="48">
        <f t="shared" si="40"/>
        <v>0</v>
      </c>
      <c r="Q139" s="47">
        <f t="shared" si="41"/>
        <v>3831600</v>
      </c>
      <c r="R139" s="47">
        <f t="shared" si="42"/>
        <v>0</v>
      </c>
      <c r="S139" s="55">
        <f t="shared" si="45"/>
        <v>3831600</v>
      </c>
      <c r="T139" s="47"/>
      <c r="U139" s="123"/>
      <c r="V139" s="45"/>
      <c r="W139" s="34"/>
      <c r="X139" s="5"/>
      <c r="Y139" s="5"/>
      <c r="Z139" s="5"/>
      <c r="AA139" s="4"/>
      <c r="AB139" s="4"/>
      <c r="AC139" s="4"/>
      <c r="AD139" s="4"/>
      <c r="AE139" s="4"/>
    </row>
    <row r="140" spans="1:31" s="44" customFormat="1" ht="23.25" customHeight="1">
      <c r="A140" s="46">
        <f t="shared" si="43"/>
        <v>15</v>
      </c>
      <c r="B140" s="163" t="s">
        <v>110</v>
      </c>
      <c r="C140" s="102" t="str">
        <f t="shared" si="31"/>
        <v>Thạch Thị Som Ươne</v>
      </c>
      <c r="D140" s="135" t="str">
        <f t="shared" si="32"/>
        <v>Công nhân</v>
      </c>
      <c r="E140" s="103">
        <f t="shared" si="33"/>
        <v>2943000</v>
      </c>
      <c r="F140" s="108">
        <f>VLOOKUP(B140,'CC - 11'!$B$95:$AS$168,36,0)</f>
        <v>20</v>
      </c>
      <c r="G140" s="243">
        <f t="shared" si="34"/>
        <v>2354400</v>
      </c>
      <c r="H140" s="108">
        <f>(VLOOKUP(B140,'CC - 11'!$B$95:$AS$168,37,0)+VLOOKUP(B140,'CC - 11'!$B$95:$AS$168,38,0))</f>
        <v>10</v>
      </c>
      <c r="I140" s="243">
        <f t="shared" si="35"/>
        <v>1177200</v>
      </c>
      <c r="J140" s="109">
        <f t="shared" si="44"/>
        <v>30</v>
      </c>
      <c r="K140" s="47">
        <f t="shared" si="44"/>
        <v>3531600</v>
      </c>
      <c r="L140" s="103">
        <f t="shared" si="36"/>
        <v>300000</v>
      </c>
      <c r="M140" s="49">
        <f t="shared" si="37"/>
        <v>3831600</v>
      </c>
      <c r="N140" s="48">
        <f t="shared" si="38"/>
        <v>0</v>
      </c>
      <c r="O140" s="48">
        <f t="shared" si="39"/>
        <v>0</v>
      </c>
      <c r="P140" s="48">
        <f t="shared" si="40"/>
        <v>0</v>
      </c>
      <c r="Q140" s="47">
        <f t="shared" si="41"/>
        <v>3831600</v>
      </c>
      <c r="R140" s="47">
        <f t="shared" si="42"/>
        <v>0</v>
      </c>
      <c r="S140" s="55">
        <f t="shared" si="45"/>
        <v>3831600</v>
      </c>
      <c r="T140" s="47"/>
      <c r="U140" s="123"/>
      <c r="V140" s="45"/>
      <c r="W140" s="34"/>
      <c r="X140" s="5"/>
      <c r="Y140" s="5"/>
      <c r="Z140" s="5"/>
      <c r="AA140" s="4"/>
      <c r="AB140" s="4"/>
      <c r="AC140" s="4"/>
      <c r="AD140" s="4"/>
      <c r="AE140" s="4"/>
    </row>
    <row r="141" spans="1:31" s="44" customFormat="1" ht="23.25" customHeight="1">
      <c r="A141" s="46">
        <f t="shared" si="43"/>
        <v>16</v>
      </c>
      <c r="B141" s="163" t="s">
        <v>111</v>
      </c>
      <c r="C141" s="102" t="str">
        <f t="shared" si="31"/>
        <v>Huỳnh Thị Như</v>
      </c>
      <c r="D141" s="135" t="str">
        <f t="shared" si="32"/>
        <v>Công nhân</v>
      </c>
      <c r="E141" s="103">
        <f t="shared" si="33"/>
        <v>2943000</v>
      </c>
      <c r="F141" s="108">
        <f>VLOOKUP(B141,'CC - 11'!$B$95:$AS$168,36,0)</f>
        <v>15</v>
      </c>
      <c r="G141" s="243">
        <f t="shared" si="34"/>
        <v>1765800</v>
      </c>
      <c r="H141" s="108">
        <f>(VLOOKUP(B141,'CC - 11'!$B$95:$AS$168,37,0)+VLOOKUP(B141,'CC - 11'!$B$95:$AS$168,38,0))</f>
        <v>10</v>
      </c>
      <c r="I141" s="243">
        <f t="shared" si="35"/>
        <v>1177200</v>
      </c>
      <c r="J141" s="109">
        <f t="shared" si="44"/>
        <v>25</v>
      </c>
      <c r="K141" s="47">
        <f t="shared" si="44"/>
        <v>2943000</v>
      </c>
      <c r="L141" s="103">
        <f t="shared" si="36"/>
        <v>225000</v>
      </c>
      <c r="M141" s="49">
        <f t="shared" si="37"/>
        <v>3168000</v>
      </c>
      <c r="N141" s="48">
        <f t="shared" si="38"/>
        <v>0</v>
      </c>
      <c r="O141" s="48">
        <f t="shared" si="39"/>
        <v>0</v>
      </c>
      <c r="P141" s="48">
        <f t="shared" si="40"/>
        <v>0</v>
      </c>
      <c r="Q141" s="47">
        <f t="shared" si="41"/>
        <v>3168000</v>
      </c>
      <c r="R141" s="47">
        <f t="shared" si="42"/>
        <v>0</v>
      </c>
      <c r="S141" s="55">
        <f t="shared" si="45"/>
        <v>3168000</v>
      </c>
      <c r="T141" s="47"/>
      <c r="U141" s="123"/>
      <c r="V141" s="45"/>
      <c r="W141" s="34"/>
      <c r="X141" s="5"/>
      <c r="Y141" s="5"/>
      <c r="Z141" s="5"/>
      <c r="AA141" s="4"/>
      <c r="AB141" s="4"/>
      <c r="AC141" s="4"/>
      <c r="AD141" s="4"/>
      <c r="AE141" s="4"/>
    </row>
    <row r="142" spans="1:31" s="44" customFormat="1" ht="23.25" customHeight="1">
      <c r="A142" s="46">
        <f t="shared" si="43"/>
        <v>17</v>
      </c>
      <c r="B142" s="163" t="s">
        <v>112</v>
      </c>
      <c r="C142" s="102" t="str">
        <f t="shared" si="31"/>
        <v>Sơn Thị Chành Ny</v>
      </c>
      <c r="D142" s="135" t="str">
        <f t="shared" si="32"/>
        <v>Công nhân</v>
      </c>
      <c r="E142" s="103">
        <f t="shared" si="33"/>
        <v>2943000</v>
      </c>
      <c r="F142" s="108">
        <f>VLOOKUP(B142,'CC - 11'!$B$95:$AS$168,36,0)</f>
        <v>20</v>
      </c>
      <c r="G142" s="243">
        <f t="shared" si="34"/>
        <v>2354400</v>
      </c>
      <c r="H142" s="108">
        <f>(VLOOKUP(B142,'CC - 11'!$B$95:$AS$168,37,0)+VLOOKUP(B142,'CC - 11'!$B$95:$AS$168,38,0))</f>
        <v>10</v>
      </c>
      <c r="I142" s="243">
        <f t="shared" si="35"/>
        <v>1177200</v>
      </c>
      <c r="J142" s="109">
        <f t="shared" si="44"/>
        <v>30</v>
      </c>
      <c r="K142" s="47">
        <f t="shared" si="44"/>
        <v>3531600</v>
      </c>
      <c r="L142" s="103">
        <f t="shared" si="36"/>
        <v>300000</v>
      </c>
      <c r="M142" s="49">
        <f t="shared" si="37"/>
        <v>3831600</v>
      </c>
      <c r="N142" s="48">
        <f t="shared" si="38"/>
        <v>0</v>
      </c>
      <c r="O142" s="48">
        <f t="shared" si="39"/>
        <v>0</v>
      </c>
      <c r="P142" s="48">
        <f t="shared" si="40"/>
        <v>0</v>
      </c>
      <c r="Q142" s="47">
        <f t="shared" si="41"/>
        <v>3831600</v>
      </c>
      <c r="R142" s="47">
        <f t="shared" si="42"/>
        <v>0</v>
      </c>
      <c r="S142" s="55">
        <f t="shared" si="45"/>
        <v>3831600</v>
      </c>
      <c r="T142" s="47"/>
      <c r="U142" s="123"/>
      <c r="V142" s="45"/>
      <c r="W142" s="34"/>
      <c r="X142" s="5"/>
      <c r="Y142" s="5"/>
      <c r="Z142" s="5"/>
      <c r="AA142" s="4"/>
      <c r="AB142" s="4"/>
      <c r="AC142" s="4"/>
      <c r="AD142" s="4"/>
      <c r="AE142" s="4"/>
    </row>
    <row r="143" spans="1:31" s="44" customFormat="1" ht="23.25" customHeight="1">
      <c r="A143" s="46">
        <f t="shared" si="43"/>
        <v>18</v>
      </c>
      <c r="B143" s="163" t="s">
        <v>113</v>
      </c>
      <c r="C143" s="102" t="str">
        <f t="shared" si="31"/>
        <v>Sơn Thị Chành Đa</v>
      </c>
      <c r="D143" s="135" t="str">
        <f t="shared" si="32"/>
        <v>Công nhân</v>
      </c>
      <c r="E143" s="103">
        <f t="shared" si="33"/>
        <v>2943000</v>
      </c>
      <c r="F143" s="108">
        <f>VLOOKUP(B143,'CC - 11'!$B$95:$AS$168,36,0)</f>
        <v>20</v>
      </c>
      <c r="G143" s="243">
        <f t="shared" si="34"/>
        <v>2354400</v>
      </c>
      <c r="H143" s="108">
        <f>(VLOOKUP(B143,'CC - 11'!$B$95:$AS$168,37,0)+VLOOKUP(B143,'CC - 11'!$B$95:$AS$168,38,0))</f>
        <v>10</v>
      </c>
      <c r="I143" s="243">
        <f t="shared" si="35"/>
        <v>1177200</v>
      </c>
      <c r="J143" s="109">
        <f t="shared" si="44"/>
        <v>30</v>
      </c>
      <c r="K143" s="47">
        <f t="shared" si="44"/>
        <v>3531600</v>
      </c>
      <c r="L143" s="103">
        <f t="shared" si="36"/>
        <v>300000</v>
      </c>
      <c r="M143" s="49">
        <f t="shared" si="37"/>
        <v>3831600</v>
      </c>
      <c r="N143" s="48">
        <f t="shared" si="38"/>
        <v>0</v>
      </c>
      <c r="O143" s="48">
        <f t="shared" si="39"/>
        <v>0</v>
      </c>
      <c r="P143" s="48">
        <f t="shared" si="40"/>
        <v>0</v>
      </c>
      <c r="Q143" s="47">
        <f t="shared" si="41"/>
        <v>3831600</v>
      </c>
      <c r="R143" s="47">
        <f t="shared" si="42"/>
        <v>0</v>
      </c>
      <c r="S143" s="55">
        <f t="shared" si="45"/>
        <v>3831600</v>
      </c>
      <c r="T143" s="47"/>
      <c r="U143" s="123"/>
      <c r="V143" s="45"/>
      <c r="W143" s="34"/>
      <c r="X143" s="5"/>
      <c r="Y143" s="5"/>
      <c r="Z143" s="5"/>
      <c r="AA143" s="4"/>
      <c r="AB143" s="4"/>
      <c r="AC143" s="4"/>
      <c r="AD143" s="4"/>
      <c r="AE143" s="4"/>
    </row>
    <row r="144" spans="1:31" s="44" customFormat="1" ht="23.25" customHeight="1">
      <c r="A144" s="46">
        <f t="shared" si="43"/>
        <v>19</v>
      </c>
      <c r="B144" s="163" t="s">
        <v>114</v>
      </c>
      <c r="C144" s="102" t="str">
        <f t="shared" si="31"/>
        <v>Trần Thị Bích Phượng</v>
      </c>
      <c r="D144" s="135" t="str">
        <f t="shared" si="32"/>
        <v>Công nhân</v>
      </c>
      <c r="E144" s="103">
        <f t="shared" si="33"/>
        <v>2943000</v>
      </c>
      <c r="F144" s="108">
        <f>VLOOKUP(B144,'CC - 11'!$B$95:$AS$168,36,0)</f>
        <v>20</v>
      </c>
      <c r="G144" s="243">
        <f t="shared" si="34"/>
        <v>2354400</v>
      </c>
      <c r="H144" s="108">
        <f>(VLOOKUP(B144,'CC - 11'!$B$95:$AS$168,37,0)+VLOOKUP(B144,'CC - 11'!$B$95:$AS$168,38,0))</f>
        <v>10</v>
      </c>
      <c r="I144" s="243">
        <f t="shared" si="35"/>
        <v>1177200</v>
      </c>
      <c r="J144" s="109">
        <f t="shared" si="44"/>
        <v>30</v>
      </c>
      <c r="K144" s="47">
        <f t="shared" si="44"/>
        <v>3531600</v>
      </c>
      <c r="L144" s="103">
        <f t="shared" si="36"/>
        <v>300000</v>
      </c>
      <c r="M144" s="49">
        <f t="shared" si="37"/>
        <v>3831600</v>
      </c>
      <c r="N144" s="48">
        <f t="shared" si="38"/>
        <v>0</v>
      </c>
      <c r="O144" s="48">
        <f t="shared" si="39"/>
        <v>0</v>
      </c>
      <c r="P144" s="48">
        <f t="shared" si="40"/>
        <v>0</v>
      </c>
      <c r="Q144" s="47">
        <f t="shared" si="41"/>
        <v>3831600</v>
      </c>
      <c r="R144" s="47">
        <f t="shared" si="42"/>
        <v>0</v>
      </c>
      <c r="S144" s="55">
        <f t="shared" si="45"/>
        <v>3831600</v>
      </c>
      <c r="T144" s="47"/>
      <c r="U144" s="123"/>
      <c r="V144" s="45"/>
      <c r="W144" s="34"/>
      <c r="X144" s="5"/>
      <c r="Y144" s="5"/>
      <c r="Z144" s="5"/>
      <c r="AA144" s="4"/>
      <c r="AB144" s="4"/>
      <c r="AC144" s="4"/>
      <c r="AD144" s="4"/>
      <c r="AE144" s="4"/>
    </row>
    <row r="145" spans="1:31" s="44" customFormat="1" ht="23.25" customHeight="1">
      <c r="A145" s="46">
        <f t="shared" si="43"/>
        <v>20</v>
      </c>
      <c r="B145" s="163" t="s">
        <v>116</v>
      </c>
      <c r="C145" s="102" t="str">
        <f t="shared" si="31"/>
        <v>Lâm Thị Sà Mít</v>
      </c>
      <c r="D145" s="135" t="str">
        <f t="shared" si="32"/>
        <v>Công nhân</v>
      </c>
      <c r="E145" s="103">
        <f t="shared" si="33"/>
        <v>2943000</v>
      </c>
      <c r="F145" s="108">
        <f>VLOOKUP(B145,'CC - 11'!$B$95:$AS$168,36,0)</f>
        <v>20</v>
      </c>
      <c r="G145" s="243">
        <f t="shared" si="34"/>
        <v>2354400</v>
      </c>
      <c r="H145" s="108">
        <f>(VLOOKUP(B145,'CC - 11'!$B$95:$AS$168,37,0)+VLOOKUP(B145,'CC - 11'!$B$95:$AS$168,38,0))</f>
        <v>10</v>
      </c>
      <c r="I145" s="243">
        <f t="shared" si="35"/>
        <v>1177200</v>
      </c>
      <c r="J145" s="109">
        <f t="shared" si="44"/>
        <v>30</v>
      </c>
      <c r="K145" s="47">
        <f t="shared" si="44"/>
        <v>3531600</v>
      </c>
      <c r="L145" s="103">
        <f t="shared" si="36"/>
        <v>300000</v>
      </c>
      <c r="M145" s="49">
        <f t="shared" si="37"/>
        <v>3831600</v>
      </c>
      <c r="N145" s="48">
        <f t="shared" si="38"/>
        <v>0</v>
      </c>
      <c r="O145" s="48">
        <f t="shared" si="39"/>
        <v>0</v>
      </c>
      <c r="P145" s="48">
        <f t="shared" si="40"/>
        <v>0</v>
      </c>
      <c r="Q145" s="47">
        <f t="shared" si="41"/>
        <v>3831600</v>
      </c>
      <c r="R145" s="47">
        <f t="shared" si="42"/>
        <v>0</v>
      </c>
      <c r="S145" s="55">
        <f t="shared" si="45"/>
        <v>3831600</v>
      </c>
      <c r="T145" s="47"/>
      <c r="U145" s="123"/>
      <c r="V145" s="45"/>
      <c r="W145" s="34"/>
      <c r="X145" s="5"/>
      <c r="Y145" s="5"/>
      <c r="Z145" s="5"/>
      <c r="AA145" s="4"/>
      <c r="AB145" s="4"/>
      <c r="AC145" s="4"/>
      <c r="AD145" s="4"/>
      <c r="AE145" s="4"/>
    </row>
    <row r="146" spans="1:31" s="44" customFormat="1" ht="23.25" customHeight="1">
      <c r="A146" s="46">
        <f t="shared" si="43"/>
        <v>21</v>
      </c>
      <c r="B146" s="163" t="s">
        <v>117</v>
      </c>
      <c r="C146" s="102" t="str">
        <f t="shared" si="31"/>
        <v>Trần Thị Toan</v>
      </c>
      <c r="D146" s="135" t="str">
        <f t="shared" si="32"/>
        <v>Công nhân</v>
      </c>
      <c r="E146" s="103">
        <f t="shared" si="33"/>
        <v>2943000</v>
      </c>
      <c r="F146" s="108">
        <f>VLOOKUP(B146,'CC - 11'!$B$95:$AS$168,36,0)</f>
        <v>20</v>
      </c>
      <c r="G146" s="243">
        <f t="shared" si="34"/>
        <v>2354400</v>
      </c>
      <c r="H146" s="108">
        <f>(VLOOKUP(B146,'CC - 11'!$B$95:$AS$168,37,0)+VLOOKUP(B146,'CC - 11'!$B$95:$AS$168,38,0))</f>
        <v>10</v>
      </c>
      <c r="I146" s="243">
        <f t="shared" si="35"/>
        <v>1177200</v>
      </c>
      <c r="J146" s="109">
        <f t="shared" si="44"/>
        <v>30</v>
      </c>
      <c r="K146" s="47">
        <f t="shared" si="44"/>
        <v>3531600</v>
      </c>
      <c r="L146" s="103">
        <f t="shared" si="36"/>
        <v>300000</v>
      </c>
      <c r="M146" s="49">
        <f t="shared" si="37"/>
        <v>3831600</v>
      </c>
      <c r="N146" s="48">
        <f t="shared" si="38"/>
        <v>0</v>
      </c>
      <c r="O146" s="48">
        <f t="shared" si="39"/>
        <v>0</v>
      </c>
      <c r="P146" s="48">
        <f t="shared" si="40"/>
        <v>0</v>
      </c>
      <c r="Q146" s="47">
        <f t="shared" si="41"/>
        <v>3831600</v>
      </c>
      <c r="R146" s="47">
        <f t="shared" si="42"/>
        <v>0</v>
      </c>
      <c r="S146" s="55">
        <f t="shared" si="45"/>
        <v>3831600</v>
      </c>
      <c r="T146" s="47"/>
      <c r="U146" s="123"/>
      <c r="V146" s="45"/>
      <c r="W146" s="34"/>
      <c r="X146" s="5"/>
      <c r="Y146" s="5"/>
      <c r="Z146" s="5"/>
      <c r="AA146" s="4"/>
      <c r="AB146" s="4"/>
      <c r="AC146" s="4"/>
      <c r="AD146" s="4"/>
      <c r="AE146" s="4"/>
    </row>
    <row r="147" spans="1:31" s="44" customFormat="1" ht="23.25" customHeight="1">
      <c r="A147" s="46">
        <f t="shared" si="43"/>
        <v>22</v>
      </c>
      <c r="B147" s="163" t="s">
        <v>118</v>
      </c>
      <c r="C147" s="102" t="str">
        <f t="shared" si="31"/>
        <v>Nguyễn Hữu Nhơn</v>
      </c>
      <c r="D147" s="135" t="str">
        <f t="shared" si="32"/>
        <v>Công nhân</v>
      </c>
      <c r="E147" s="103">
        <f t="shared" si="33"/>
        <v>2943000</v>
      </c>
      <c r="F147" s="108">
        <f>VLOOKUP(B147,'CC - 11'!$B$95:$AS$168,36,0)</f>
        <v>20</v>
      </c>
      <c r="G147" s="243">
        <f t="shared" si="34"/>
        <v>2354400</v>
      </c>
      <c r="H147" s="108">
        <f>(VLOOKUP(B147,'CC - 11'!$B$95:$AS$168,37,0)+VLOOKUP(B147,'CC - 11'!$B$95:$AS$168,38,0))</f>
        <v>8</v>
      </c>
      <c r="I147" s="243">
        <f t="shared" si="35"/>
        <v>941760</v>
      </c>
      <c r="J147" s="109">
        <f t="shared" si="44"/>
        <v>28</v>
      </c>
      <c r="K147" s="47">
        <f t="shared" si="44"/>
        <v>3296160</v>
      </c>
      <c r="L147" s="103">
        <f t="shared" si="36"/>
        <v>300000</v>
      </c>
      <c r="M147" s="49">
        <f t="shared" si="37"/>
        <v>3596160</v>
      </c>
      <c r="N147" s="48">
        <f t="shared" si="38"/>
        <v>0</v>
      </c>
      <c r="O147" s="48">
        <f t="shared" si="39"/>
        <v>0</v>
      </c>
      <c r="P147" s="48">
        <f t="shared" si="40"/>
        <v>0</v>
      </c>
      <c r="Q147" s="47">
        <f t="shared" si="41"/>
        <v>3596160</v>
      </c>
      <c r="R147" s="47">
        <f t="shared" si="42"/>
        <v>0</v>
      </c>
      <c r="S147" s="55">
        <f t="shared" si="45"/>
        <v>3596160</v>
      </c>
      <c r="T147" s="47"/>
      <c r="U147" s="123"/>
      <c r="V147" s="45"/>
      <c r="W147" s="34"/>
      <c r="X147" s="5"/>
      <c r="Y147" s="5"/>
      <c r="Z147" s="5"/>
      <c r="AA147" s="4"/>
      <c r="AB147" s="4"/>
      <c r="AC147" s="4"/>
      <c r="AD147" s="4"/>
      <c r="AE147" s="4"/>
    </row>
    <row r="148" spans="1:31" s="44" customFormat="1" ht="23.25" customHeight="1">
      <c r="A148" s="46">
        <f t="shared" si="43"/>
        <v>23</v>
      </c>
      <c r="B148" s="163" t="s">
        <v>119</v>
      </c>
      <c r="C148" s="102" t="str">
        <f t="shared" si="31"/>
        <v>Huỳnh Minh Hiếu</v>
      </c>
      <c r="D148" s="135" t="str">
        <f t="shared" si="32"/>
        <v>Công nhân</v>
      </c>
      <c r="E148" s="103">
        <f t="shared" si="33"/>
        <v>2943000</v>
      </c>
      <c r="F148" s="108">
        <f>VLOOKUP(B148,'CC - 11'!$B$95:$AS$168,36,0)</f>
        <v>19</v>
      </c>
      <c r="G148" s="243">
        <f t="shared" si="34"/>
        <v>2236680</v>
      </c>
      <c r="H148" s="108">
        <f>(VLOOKUP(B148,'CC - 11'!$B$95:$AS$168,37,0)+VLOOKUP(B148,'CC - 11'!$B$95:$AS$168,38,0))</f>
        <v>10</v>
      </c>
      <c r="I148" s="243">
        <f t="shared" si="35"/>
        <v>1177200</v>
      </c>
      <c r="J148" s="109">
        <f t="shared" si="44"/>
        <v>29</v>
      </c>
      <c r="K148" s="47">
        <f t="shared" si="44"/>
        <v>3413880</v>
      </c>
      <c r="L148" s="103">
        <f t="shared" si="36"/>
        <v>285000</v>
      </c>
      <c r="M148" s="49">
        <f t="shared" si="37"/>
        <v>3698880</v>
      </c>
      <c r="N148" s="48">
        <f t="shared" si="38"/>
        <v>0</v>
      </c>
      <c r="O148" s="48">
        <f t="shared" si="39"/>
        <v>0</v>
      </c>
      <c r="P148" s="48">
        <f t="shared" si="40"/>
        <v>0</v>
      </c>
      <c r="Q148" s="47">
        <f t="shared" si="41"/>
        <v>3698880</v>
      </c>
      <c r="R148" s="47">
        <f t="shared" si="42"/>
        <v>0</v>
      </c>
      <c r="S148" s="55">
        <f t="shared" si="45"/>
        <v>3698880</v>
      </c>
      <c r="T148" s="47"/>
      <c r="U148" s="123"/>
      <c r="V148" s="45"/>
      <c r="W148" s="34"/>
      <c r="X148" s="5"/>
      <c r="Y148" s="5"/>
      <c r="Z148" s="5"/>
      <c r="AA148" s="4"/>
      <c r="AB148" s="4"/>
      <c r="AC148" s="4"/>
      <c r="AD148" s="4"/>
      <c r="AE148" s="4"/>
    </row>
    <row r="149" spans="1:31" s="44" customFormat="1" ht="23.25" customHeight="1">
      <c r="A149" s="46">
        <f t="shared" si="43"/>
        <v>24</v>
      </c>
      <c r="B149" s="163" t="s">
        <v>120</v>
      </c>
      <c r="C149" s="102" t="str">
        <f t="shared" si="31"/>
        <v>Lý Thị Sà Kha</v>
      </c>
      <c r="D149" s="135" t="str">
        <f t="shared" si="32"/>
        <v>Công nhân</v>
      </c>
      <c r="E149" s="103">
        <f t="shared" si="33"/>
        <v>2943000</v>
      </c>
      <c r="F149" s="108">
        <f>VLOOKUP(B149,'CC - 11'!$B$95:$AS$168,36,0)</f>
        <v>20</v>
      </c>
      <c r="G149" s="243">
        <f t="shared" si="34"/>
        <v>2354400</v>
      </c>
      <c r="H149" s="108">
        <f>(VLOOKUP(B149,'CC - 11'!$B$95:$AS$168,37,0)+VLOOKUP(B149,'CC - 11'!$B$95:$AS$168,38,0))</f>
        <v>10</v>
      </c>
      <c r="I149" s="243">
        <f t="shared" si="35"/>
        <v>1177200</v>
      </c>
      <c r="J149" s="109">
        <f t="shared" si="44"/>
        <v>30</v>
      </c>
      <c r="K149" s="47">
        <f t="shared" si="44"/>
        <v>3531600</v>
      </c>
      <c r="L149" s="103">
        <f t="shared" si="36"/>
        <v>300000</v>
      </c>
      <c r="M149" s="49">
        <f t="shared" si="37"/>
        <v>3831600</v>
      </c>
      <c r="N149" s="48">
        <f t="shared" si="38"/>
        <v>0</v>
      </c>
      <c r="O149" s="48">
        <f t="shared" si="39"/>
        <v>0</v>
      </c>
      <c r="P149" s="48">
        <f t="shared" si="40"/>
        <v>0</v>
      </c>
      <c r="Q149" s="47">
        <f t="shared" si="41"/>
        <v>3831600</v>
      </c>
      <c r="R149" s="47">
        <f t="shared" si="42"/>
        <v>0</v>
      </c>
      <c r="S149" s="55">
        <f t="shared" si="45"/>
        <v>3831600</v>
      </c>
      <c r="T149" s="47"/>
      <c r="U149" s="123"/>
      <c r="V149" s="45"/>
      <c r="W149" s="34"/>
      <c r="X149" s="5"/>
      <c r="Y149" s="5"/>
      <c r="Z149" s="5"/>
      <c r="AA149" s="4"/>
      <c r="AB149" s="4"/>
      <c r="AC149" s="4"/>
      <c r="AD149" s="4"/>
      <c r="AE149" s="4"/>
    </row>
    <row r="150" spans="1:31" s="44" customFormat="1" ht="23.25" customHeight="1">
      <c r="A150" s="46">
        <f t="shared" si="43"/>
        <v>25</v>
      </c>
      <c r="B150" s="163" t="s">
        <v>121</v>
      </c>
      <c r="C150" s="102" t="str">
        <f t="shared" ref="C150:C162" si="46">VLOOKUP(B150,DS,2,0)</f>
        <v>Phạm Thành Đô</v>
      </c>
      <c r="D150" s="135" t="str">
        <f t="shared" ref="D150:D162" si="47">VLOOKUP(B150,DS,3,0)</f>
        <v>Công nhân</v>
      </c>
      <c r="E150" s="103">
        <f t="shared" ref="E150:E162" si="48">VLOOKUP(B150,DS,4,0)</f>
        <v>2943000</v>
      </c>
      <c r="F150" s="108">
        <f>VLOOKUP(B150,'CC - 11'!$B$95:$AS$168,36,0)</f>
        <v>19</v>
      </c>
      <c r="G150" s="243">
        <f t="shared" ref="G150:G162" si="49">ROUND(E150/$U$2*F150,0)</f>
        <v>2236680</v>
      </c>
      <c r="H150" s="108">
        <f>(VLOOKUP(B150,'CC - 11'!$B$95:$AS$168,37,0)+VLOOKUP(B150,'CC - 11'!$B$95:$AS$168,38,0))</f>
        <v>10</v>
      </c>
      <c r="I150" s="243">
        <f t="shared" ref="I150:I162" si="50">ROUND(E150/$U$2*H150,0)</f>
        <v>1177200</v>
      </c>
      <c r="J150" s="109">
        <f t="shared" ref="J150:J162" si="51">F150+H150</f>
        <v>29</v>
      </c>
      <c r="K150" s="47">
        <f t="shared" ref="K150:K162" si="52">G150+I150</f>
        <v>3413880</v>
      </c>
      <c r="L150" s="103">
        <f t="shared" ref="L150:L162" si="53">+F150*15000</f>
        <v>285000</v>
      </c>
      <c r="M150" s="49">
        <f t="shared" ref="M150:M162" si="54">K150+L150</f>
        <v>3698880</v>
      </c>
      <c r="N150" s="48">
        <f t="shared" si="38"/>
        <v>0</v>
      </c>
      <c r="O150" s="48">
        <f t="shared" si="39"/>
        <v>0</v>
      </c>
      <c r="P150" s="48">
        <f t="shared" si="40"/>
        <v>0</v>
      </c>
      <c r="Q150" s="47">
        <f t="shared" ref="Q150:Q162" si="55">M150-SUM(N150:P150)</f>
        <v>3698880</v>
      </c>
      <c r="R150" s="47">
        <f t="shared" ref="R150:R162" si="56">VLOOKUP(B150,DS,23,0)</f>
        <v>0</v>
      </c>
      <c r="S150" s="55">
        <f t="shared" ref="S150:S162" si="57">Q150-R150</f>
        <v>3698880</v>
      </c>
      <c r="T150" s="47"/>
      <c r="U150" s="123"/>
      <c r="V150" s="45"/>
      <c r="W150" s="34"/>
      <c r="X150" s="5"/>
      <c r="Y150" s="5"/>
      <c r="Z150" s="5"/>
      <c r="AA150" s="4"/>
      <c r="AB150" s="4"/>
      <c r="AC150" s="4"/>
      <c r="AD150" s="4"/>
      <c r="AE150" s="4"/>
    </row>
    <row r="151" spans="1:31" s="44" customFormat="1" ht="23.25" customHeight="1">
      <c r="A151" s="46">
        <f t="shared" si="43"/>
        <v>26</v>
      </c>
      <c r="B151" s="163" t="s">
        <v>123</v>
      </c>
      <c r="C151" s="102" t="e">
        <f t="shared" si="46"/>
        <v>#N/A</v>
      </c>
      <c r="D151" s="135" t="e">
        <f t="shared" si="47"/>
        <v>#N/A</v>
      </c>
      <c r="E151" s="103" t="e">
        <f t="shared" si="48"/>
        <v>#N/A</v>
      </c>
      <c r="F151" s="108">
        <f>VLOOKUP(B151,'CC - 11'!$B$95:$AS$168,36,0)</f>
        <v>20</v>
      </c>
      <c r="G151" s="243" t="e">
        <f t="shared" si="49"/>
        <v>#N/A</v>
      </c>
      <c r="H151" s="108">
        <f>(VLOOKUP(B151,'CC - 11'!$B$95:$AS$168,37,0)+VLOOKUP(B151,'CC - 11'!$B$95:$AS$168,38,0))</f>
        <v>10</v>
      </c>
      <c r="I151" s="243" t="e">
        <f t="shared" si="50"/>
        <v>#N/A</v>
      </c>
      <c r="J151" s="109">
        <f t="shared" si="51"/>
        <v>30</v>
      </c>
      <c r="K151" s="47" t="e">
        <f t="shared" si="52"/>
        <v>#N/A</v>
      </c>
      <c r="L151" s="103">
        <f t="shared" si="53"/>
        <v>300000</v>
      </c>
      <c r="M151" s="49" t="e">
        <f t="shared" si="54"/>
        <v>#N/A</v>
      </c>
      <c r="N151" s="48" t="e">
        <f t="shared" si="38"/>
        <v>#N/A</v>
      </c>
      <c r="O151" s="48" t="e">
        <f t="shared" si="39"/>
        <v>#N/A</v>
      </c>
      <c r="P151" s="48" t="e">
        <f t="shared" si="40"/>
        <v>#N/A</v>
      </c>
      <c r="Q151" s="47" t="e">
        <f t="shared" si="55"/>
        <v>#N/A</v>
      </c>
      <c r="R151" s="47" t="e">
        <f t="shared" si="56"/>
        <v>#N/A</v>
      </c>
      <c r="S151" s="55" t="e">
        <f t="shared" si="57"/>
        <v>#N/A</v>
      </c>
      <c r="T151" s="47"/>
      <c r="U151" s="123"/>
      <c r="V151" s="45"/>
      <c r="W151" s="34"/>
      <c r="X151" s="5"/>
      <c r="Y151" s="5"/>
      <c r="Z151" s="5"/>
      <c r="AA151" s="4"/>
      <c r="AB151" s="4"/>
      <c r="AC151" s="4"/>
      <c r="AD151" s="4"/>
      <c r="AE151" s="4"/>
    </row>
    <row r="152" spans="1:31" s="44" customFormat="1" ht="23.25" customHeight="1">
      <c r="A152" s="46">
        <f t="shared" si="43"/>
        <v>27</v>
      </c>
      <c r="B152" s="163" t="s">
        <v>126</v>
      </c>
      <c r="C152" s="102" t="str">
        <f t="shared" si="46"/>
        <v>Nguyễn Văn Bé Hai</v>
      </c>
      <c r="D152" s="135" t="str">
        <f t="shared" si="47"/>
        <v>Công nhân</v>
      </c>
      <c r="E152" s="103">
        <f t="shared" si="48"/>
        <v>3237000</v>
      </c>
      <c r="F152" s="108">
        <f>VLOOKUP(B152,'CC - 11'!$B$95:$AS$168,36,0)</f>
        <v>20</v>
      </c>
      <c r="G152" s="243">
        <f t="shared" si="49"/>
        <v>2589600</v>
      </c>
      <c r="H152" s="108">
        <f>(VLOOKUP(B152,'CC - 11'!$B$95:$AS$168,37,0)+VLOOKUP(B152,'CC - 11'!$B$95:$AS$168,38,0))</f>
        <v>10</v>
      </c>
      <c r="I152" s="243">
        <f t="shared" si="50"/>
        <v>1294800</v>
      </c>
      <c r="J152" s="109">
        <f t="shared" si="51"/>
        <v>30</v>
      </c>
      <c r="K152" s="47">
        <f t="shared" si="52"/>
        <v>3884400</v>
      </c>
      <c r="L152" s="103">
        <f t="shared" si="53"/>
        <v>300000</v>
      </c>
      <c r="M152" s="49">
        <f t="shared" si="54"/>
        <v>4184400</v>
      </c>
      <c r="N152" s="48">
        <f t="shared" si="38"/>
        <v>0</v>
      </c>
      <c r="O152" s="48">
        <f t="shared" si="39"/>
        <v>0</v>
      </c>
      <c r="P152" s="48">
        <f t="shared" si="40"/>
        <v>0</v>
      </c>
      <c r="Q152" s="47">
        <f t="shared" si="55"/>
        <v>4184400</v>
      </c>
      <c r="R152" s="47">
        <f t="shared" si="56"/>
        <v>0</v>
      </c>
      <c r="S152" s="55">
        <f t="shared" si="57"/>
        <v>4184400</v>
      </c>
      <c r="T152" s="47"/>
      <c r="U152" s="123"/>
      <c r="V152" s="45"/>
      <c r="W152" s="34"/>
      <c r="X152" s="5"/>
      <c r="Y152" s="5"/>
      <c r="Z152" s="5"/>
      <c r="AA152" s="4"/>
      <c r="AB152" s="4"/>
      <c r="AC152" s="4"/>
      <c r="AD152" s="4"/>
      <c r="AE152" s="4"/>
    </row>
    <row r="153" spans="1:31" s="44" customFormat="1" ht="23.25" customHeight="1">
      <c r="A153" s="46">
        <f t="shared" si="43"/>
        <v>28</v>
      </c>
      <c r="B153" s="163" t="s">
        <v>127</v>
      </c>
      <c r="C153" s="102" t="str">
        <f t="shared" si="46"/>
        <v>Thạch Tiền</v>
      </c>
      <c r="D153" s="135" t="str">
        <f t="shared" si="47"/>
        <v>Công nhân</v>
      </c>
      <c r="E153" s="103">
        <f t="shared" si="48"/>
        <v>2943000</v>
      </c>
      <c r="F153" s="108">
        <f>VLOOKUP(B153,'CC - 11'!$B$95:$AS$168,36,0)</f>
        <v>19</v>
      </c>
      <c r="G153" s="243">
        <f t="shared" si="49"/>
        <v>2236680</v>
      </c>
      <c r="H153" s="108">
        <f>(VLOOKUP(B153,'CC - 11'!$B$95:$AS$168,37,0)+VLOOKUP(B153,'CC - 11'!$B$95:$AS$168,38,0))</f>
        <v>10</v>
      </c>
      <c r="I153" s="243">
        <f t="shared" si="50"/>
        <v>1177200</v>
      </c>
      <c r="J153" s="109">
        <f t="shared" si="51"/>
        <v>29</v>
      </c>
      <c r="K153" s="47">
        <f t="shared" si="52"/>
        <v>3413880</v>
      </c>
      <c r="L153" s="103">
        <f t="shared" si="53"/>
        <v>285000</v>
      </c>
      <c r="M153" s="49">
        <f t="shared" si="54"/>
        <v>3698880</v>
      </c>
      <c r="N153" s="48">
        <f t="shared" si="38"/>
        <v>0</v>
      </c>
      <c r="O153" s="48">
        <f t="shared" si="39"/>
        <v>0</v>
      </c>
      <c r="P153" s="48">
        <f t="shared" si="40"/>
        <v>0</v>
      </c>
      <c r="Q153" s="47">
        <f t="shared" si="55"/>
        <v>3698880</v>
      </c>
      <c r="R153" s="47">
        <f t="shared" si="56"/>
        <v>0</v>
      </c>
      <c r="S153" s="55">
        <f t="shared" si="57"/>
        <v>3698880</v>
      </c>
      <c r="T153" s="47"/>
      <c r="U153" s="123"/>
      <c r="V153" s="45"/>
      <c r="W153" s="34"/>
      <c r="X153" s="5"/>
      <c r="Y153" s="5"/>
      <c r="Z153" s="5"/>
      <c r="AA153" s="4"/>
      <c r="AB153" s="4"/>
      <c r="AC153" s="4"/>
      <c r="AD153" s="4"/>
      <c r="AE153" s="4"/>
    </row>
    <row r="154" spans="1:31" s="44" customFormat="1" ht="23.25" customHeight="1">
      <c r="A154" s="46">
        <f t="shared" si="43"/>
        <v>29</v>
      </c>
      <c r="B154" s="163" t="s">
        <v>128</v>
      </c>
      <c r="C154" s="102" t="str">
        <f t="shared" si="46"/>
        <v>Hứa Hậu</v>
      </c>
      <c r="D154" s="135" t="str">
        <f t="shared" si="47"/>
        <v>Công nhân</v>
      </c>
      <c r="E154" s="103">
        <f t="shared" si="48"/>
        <v>2943000</v>
      </c>
      <c r="F154" s="108">
        <f>VLOOKUP(B154,'CC - 11'!$B$95:$AS$168,36,0)</f>
        <v>20</v>
      </c>
      <c r="G154" s="243">
        <f t="shared" si="49"/>
        <v>2354400</v>
      </c>
      <c r="H154" s="108">
        <f>(VLOOKUP(B154,'CC - 11'!$B$95:$AS$168,37,0)+VLOOKUP(B154,'CC - 11'!$B$95:$AS$168,38,0))</f>
        <v>10</v>
      </c>
      <c r="I154" s="243">
        <f t="shared" si="50"/>
        <v>1177200</v>
      </c>
      <c r="J154" s="109">
        <f t="shared" si="51"/>
        <v>30</v>
      </c>
      <c r="K154" s="47">
        <f t="shared" si="52"/>
        <v>3531600</v>
      </c>
      <c r="L154" s="103">
        <f t="shared" si="53"/>
        <v>300000</v>
      </c>
      <c r="M154" s="49">
        <f t="shared" si="54"/>
        <v>3831600</v>
      </c>
      <c r="N154" s="48">
        <f t="shared" si="38"/>
        <v>0</v>
      </c>
      <c r="O154" s="48">
        <f t="shared" si="39"/>
        <v>0</v>
      </c>
      <c r="P154" s="48">
        <f t="shared" si="40"/>
        <v>0</v>
      </c>
      <c r="Q154" s="47">
        <f t="shared" si="55"/>
        <v>3831600</v>
      </c>
      <c r="R154" s="47">
        <f t="shared" si="56"/>
        <v>0</v>
      </c>
      <c r="S154" s="55">
        <f t="shared" si="57"/>
        <v>3831600</v>
      </c>
      <c r="T154" s="47"/>
      <c r="U154" s="123"/>
      <c r="V154" s="45"/>
      <c r="W154" s="34"/>
      <c r="X154" s="5"/>
      <c r="Y154" s="5"/>
      <c r="Z154" s="5"/>
      <c r="AA154" s="4"/>
      <c r="AB154" s="4"/>
      <c r="AC154" s="4"/>
      <c r="AD154" s="4"/>
      <c r="AE154" s="4"/>
    </row>
    <row r="155" spans="1:31" s="44" customFormat="1" ht="23.25" customHeight="1">
      <c r="A155" s="46">
        <f t="shared" si="43"/>
        <v>30</v>
      </c>
      <c r="B155" s="163" t="s">
        <v>129</v>
      </c>
      <c r="C155" s="102" t="str">
        <f t="shared" si="46"/>
        <v>Sơn Pép</v>
      </c>
      <c r="D155" s="135" t="str">
        <f t="shared" si="47"/>
        <v>Công nhân</v>
      </c>
      <c r="E155" s="103">
        <f t="shared" si="48"/>
        <v>2943000</v>
      </c>
      <c r="F155" s="108">
        <f>VLOOKUP(B155,'CC - 11'!$B$95:$AS$168,36,0)</f>
        <v>19</v>
      </c>
      <c r="G155" s="243">
        <f t="shared" si="49"/>
        <v>2236680</v>
      </c>
      <c r="H155" s="108">
        <f>(VLOOKUP(B155,'CC - 11'!$B$95:$AS$168,37,0)+VLOOKUP(B155,'CC - 11'!$B$95:$AS$168,38,0))</f>
        <v>10</v>
      </c>
      <c r="I155" s="243">
        <f t="shared" si="50"/>
        <v>1177200</v>
      </c>
      <c r="J155" s="109">
        <f t="shared" si="51"/>
        <v>29</v>
      </c>
      <c r="K155" s="47">
        <f t="shared" si="52"/>
        <v>3413880</v>
      </c>
      <c r="L155" s="103">
        <f t="shared" si="53"/>
        <v>285000</v>
      </c>
      <c r="M155" s="49">
        <f t="shared" si="54"/>
        <v>3698880</v>
      </c>
      <c r="N155" s="48">
        <f t="shared" si="38"/>
        <v>0</v>
      </c>
      <c r="O155" s="48">
        <f t="shared" si="39"/>
        <v>0</v>
      </c>
      <c r="P155" s="48">
        <f t="shared" si="40"/>
        <v>0</v>
      </c>
      <c r="Q155" s="47">
        <f t="shared" si="55"/>
        <v>3698880</v>
      </c>
      <c r="R155" s="47">
        <f t="shared" si="56"/>
        <v>0</v>
      </c>
      <c r="S155" s="55">
        <f t="shared" si="57"/>
        <v>3698880</v>
      </c>
      <c r="T155" s="47"/>
      <c r="U155" s="123"/>
      <c r="V155" s="45"/>
      <c r="W155" s="34"/>
      <c r="X155" s="5"/>
      <c r="Y155" s="5"/>
      <c r="Z155" s="5"/>
      <c r="AA155" s="4"/>
      <c r="AB155" s="4"/>
      <c r="AC155" s="4"/>
      <c r="AD155" s="4"/>
      <c r="AE155" s="4"/>
    </row>
    <row r="156" spans="1:31" s="44" customFormat="1" ht="23.25" customHeight="1">
      <c r="A156" s="46">
        <f t="shared" si="43"/>
        <v>31</v>
      </c>
      <c r="B156" s="163" t="s">
        <v>131</v>
      </c>
      <c r="C156" s="102" t="str">
        <f t="shared" si="46"/>
        <v>Sơn Lét</v>
      </c>
      <c r="D156" s="135" t="str">
        <f t="shared" si="47"/>
        <v>Công nhân</v>
      </c>
      <c r="E156" s="103">
        <f t="shared" si="48"/>
        <v>2943000</v>
      </c>
      <c r="F156" s="108">
        <f>VLOOKUP(B156,'CC - 11'!$B$95:$AS$168,36,0)</f>
        <v>20</v>
      </c>
      <c r="G156" s="243">
        <f t="shared" si="49"/>
        <v>2354400</v>
      </c>
      <c r="H156" s="108">
        <f>(VLOOKUP(B156,'CC - 11'!$B$95:$AS$168,37,0)+VLOOKUP(B156,'CC - 11'!$B$95:$AS$168,38,0))</f>
        <v>10</v>
      </c>
      <c r="I156" s="243">
        <f t="shared" si="50"/>
        <v>1177200</v>
      </c>
      <c r="J156" s="109">
        <f t="shared" si="51"/>
        <v>30</v>
      </c>
      <c r="K156" s="47">
        <f t="shared" si="52"/>
        <v>3531600</v>
      </c>
      <c r="L156" s="103">
        <f t="shared" si="53"/>
        <v>300000</v>
      </c>
      <c r="M156" s="49">
        <f t="shared" si="54"/>
        <v>3831600</v>
      </c>
      <c r="N156" s="48">
        <f t="shared" si="38"/>
        <v>0</v>
      </c>
      <c r="O156" s="48">
        <f t="shared" si="39"/>
        <v>0</v>
      </c>
      <c r="P156" s="48">
        <f t="shared" si="40"/>
        <v>0</v>
      </c>
      <c r="Q156" s="47">
        <f t="shared" si="55"/>
        <v>3831600</v>
      </c>
      <c r="R156" s="47">
        <f t="shared" si="56"/>
        <v>0</v>
      </c>
      <c r="S156" s="55">
        <f t="shared" si="57"/>
        <v>3831600</v>
      </c>
      <c r="T156" s="47"/>
      <c r="U156" s="123"/>
      <c r="V156" s="45"/>
      <c r="W156" s="34"/>
      <c r="X156" s="5"/>
      <c r="Y156" s="5"/>
      <c r="Z156" s="5"/>
      <c r="AA156" s="4"/>
      <c r="AB156" s="4"/>
      <c r="AC156" s="4"/>
      <c r="AD156" s="4"/>
      <c r="AE156" s="4"/>
    </row>
    <row r="157" spans="1:31" s="44" customFormat="1" ht="23.25" customHeight="1">
      <c r="A157" s="46">
        <f t="shared" si="43"/>
        <v>32</v>
      </c>
      <c r="B157" s="163" t="s">
        <v>132</v>
      </c>
      <c r="C157" s="102" t="str">
        <f t="shared" si="46"/>
        <v>Trần Nhiên</v>
      </c>
      <c r="D157" s="135" t="str">
        <f t="shared" si="47"/>
        <v>Công nhân</v>
      </c>
      <c r="E157" s="103">
        <f t="shared" si="48"/>
        <v>2943000</v>
      </c>
      <c r="F157" s="108">
        <f>VLOOKUP(B157,'CC - 11'!$B$95:$AS$168,36,0)</f>
        <v>19</v>
      </c>
      <c r="G157" s="243">
        <f t="shared" si="49"/>
        <v>2236680</v>
      </c>
      <c r="H157" s="108">
        <f>(VLOOKUP(B157,'CC - 11'!$B$95:$AS$168,37,0)+VLOOKUP(B157,'CC - 11'!$B$95:$AS$168,38,0))</f>
        <v>10</v>
      </c>
      <c r="I157" s="243">
        <f t="shared" si="50"/>
        <v>1177200</v>
      </c>
      <c r="J157" s="109">
        <f t="shared" si="51"/>
        <v>29</v>
      </c>
      <c r="K157" s="47">
        <f t="shared" si="52"/>
        <v>3413880</v>
      </c>
      <c r="L157" s="103">
        <f t="shared" si="53"/>
        <v>285000</v>
      </c>
      <c r="M157" s="49">
        <f t="shared" si="54"/>
        <v>3698880</v>
      </c>
      <c r="N157" s="48">
        <f t="shared" si="38"/>
        <v>0</v>
      </c>
      <c r="O157" s="48">
        <f t="shared" si="39"/>
        <v>0</v>
      </c>
      <c r="P157" s="48">
        <f t="shared" si="40"/>
        <v>0</v>
      </c>
      <c r="Q157" s="47">
        <f t="shared" si="55"/>
        <v>3698880</v>
      </c>
      <c r="R157" s="47">
        <f t="shared" si="56"/>
        <v>0</v>
      </c>
      <c r="S157" s="55">
        <f t="shared" si="57"/>
        <v>3698880</v>
      </c>
      <c r="T157" s="47"/>
      <c r="U157" s="123"/>
      <c r="V157" s="45"/>
      <c r="W157" s="34"/>
      <c r="X157" s="5"/>
      <c r="Y157" s="5"/>
      <c r="Z157" s="5"/>
      <c r="AA157" s="4"/>
      <c r="AB157" s="4"/>
      <c r="AC157" s="4"/>
      <c r="AD157" s="4"/>
      <c r="AE157" s="4"/>
    </row>
    <row r="158" spans="1:31" s="44" customFormat="1" ht="23.25" customHeight="1">
      <c r="A158" s="46">
        <f t="shared" si="43"/>
        <v>33</v>
      </c>
      <c r="B158" s="163" t="s">
        <v>133</v>
      </c>
      <c r="C158" s="102" t="str">
        <f t="shared" si="46"/>
        <v>Thạch Giang</v>
      </c>
      <c r="D158" s="135" t="str">
        <f t="shared" si="47"/>
        <v>Công nhân</v>
      </c>
      <c r="E158" s="103">
        <f t="shared" si="48"/>
        <v>2943000</v>
      </c>
      <c r="F158" s="108">
        <f>VLOOKUP(B158,'CC - 11'!$B$95:$AS$168,36,0)</f>
        <v>20</v>
      </c>
      <c r="G158" s="243">
        <f t="shared" si="49"/>
        <v>2354400</v>
      </c>
      <c r="H158" s="108">
        <f>(VLOOKUP(B158,'CC - 11'!$B$95:$AS$168,37,0)+VLOOKUP(B158,'CC - 11'!$B$95:$AS$168,38,0))</f>
        <v>10</v>
      </c>
      <c r="I158" s="243">
        <f t="shared" si="50"/>
        <v>1177200</v>
      </c>
      <c r="J158" s="109">
        <f t="shared" si="51"/>
        <v>30</v>
      </c>
      <c r="K158" s="47">
        <f t="shared" si="52"/>
        <v>3531600</v>
      </c>
      <c r="L158" s="103">
        <f t="shared" si="53"/>
        <v>300000</v>
      </c>
      <c r="M158" s="49">
        <f t="shared" si="54"/>
        <v>3831600</v>
      </c>
      <c r="N158" s="48">
        <f t="shared" si="38"/>
        <v>0</v>
      </c>
      <c r="O158" s="48">
        <f t="shared" si="39"/>
        <v>0</v>
      </c>
      <c r="P158" s="48">
        <f t="shared" si="40"/>
        <v>0</v>
      </c>
      <c r="Q158" s="47">
        <f t="shared" si="55"/>
        <v>3831600</v>
      </c>
      <c r="R158" s="47">
        <f t="shared" si="56"/>
        <v>0</v>
      </c>
      <c r="S158" s="55">
        <f t="shared" si="57"/>
        <v>3831600</v>
      </c>
      <c r="T158" s="47"/>
      <c r="U158" s="123"/>
      <c r="V158" s="45"/>
      <c r="W158" s="34"/>
      <c r="X158" s="5"/>
      <c r="Y158" s="5"/>
      <c r="Z158" s="5"/>
      <c r="AA158" s="4"/>
      <c r="AB158" s="4"/>
      <c r="AC158" s="4"/>
      <c r="AD158" s="4"/>
      <c r="AE158" s="4"/>
    </row>
    <row r="159" spans="1:31" s="44" customFormat="1" ht="23.25" customHeight="1">
      <c r="A159" s="46">
        <f t="shared" si="43"/>
        <v>34</v>
      </c>
      <c r="B159" s="163" t="s">
        <v>134</v>
      </c>
      <c r="C159" s="102" t="str">
        <f t="shared" si="46"/>
        <v>Thạch Quyền</v>
      </c>
      <c r="D159" s="135" t="str">
        <f t="shared" si="47"/>
        <v>Công nhân</v>
      </c>
      <c r="E159" s="103">
        <f t="shared" si="48"/>
        <v>2943000</v>
      </c>
      <c r="F159" s="108">
        <f>VLOOKUP(B159,'CC - 11'!$B$95:$AS$168,36,0)</f>
        <v>19</v>
      </c>
      <c r="G159" s="243">
        <f t="shared" si="49"/>
        <v>2236680</v>
      </c>
      <c r="H159" s="108">
        <f>(VLOOKUP(B159,'CC - 11'!$B$95:$AS$168,37,0)+VLOOKUP(B159,'CC - 11'!$B$95:$AS$168,38,0))</f>
        <v>10</v>
      </c>
      <c r="I159" s="243">
        <f t="shared" si="50"/>
        <v>1177200</v>
      </c>
      <c r="J159" s="109">
        <f t="shared" si="51"/>
        <v>29</v>
      </c>
      <c r="K159" s="47">
        <f t="shared" si="52"/>
        <v>3413880</v>
      </c>
      <c r="L159" s="103">
        <f t="shared" si="53"/>
        <v>285000</v>
      </c>
      <c r="M159" s="49">
        <f t="shared" si="54"/>
        <v>3698880</v>
      </c>
      <c r="N159" s="48">
        <f t="shared" si="38"/>
        <v>0</v>
      </c>
      <c r="O159" s="48">
        <f t="shared" si="39"/>
        <v>0</v>
      </c>
      <c r="P159" s="48">
        <f t="shared" si="40"/>
        <v>0</v>
      </c>
      <c r="Q159" s="47">
        <f t="shared" si="55"/>
        <v>3698880</v>
      </c>
      <c r="R159" s="47">
        <f t="shared" si="56"/>
        <v>0</v>
      </c>
      <c r="S159" s="55">
        <f t="shared" si="57"/>
        <v>3698880</v>
      </c>
      <c r="T159" s="47"/>
      <c r="U159" s="123"/>
      <c r="V159" s="45"/>
      <c r="W159" s="34"/>
      <c r="X159" s="5"/>
      <c r="Y159" s="5"/>
      <c r="Z159" s="5"/>
      <c r="AA159" s="4"/>
      <c r="AB159" s="4"/>
      <c r="AC159" s="4"/>
      <c r="AD159" s="4"/>
      <c r="AE159" s="4"/>
    </row>
    <row r="160" spans="1:31" s="44" customFormat="1" ht="23.25" customHeight="1">
      <c r="A160" s="46">
        <f t="shared" si="43"/>
        <v>35</v>
      </c>
      <c r="B160" s="163" t="s">
        <v>135</v>
      </c>
      <c r="C160" s="102" t="str">
        <f t="shared" si="46"/>
        <v>Lâm Lin</v>
      </c>
      <c r="D160" s="135" t="str">
        <f t="shared" si="47"/>
        <v>Công nhân</v>
      </c>
      <c r="E160" s="103">
        <f t="shared" si="48"/>
        <v>2943000</v>
      </c>
      <c r="F160" s="108">
        <f>VLOOKUP(B160,'CC - 11'!$B$95:$AS$168,36,0)</f>
        <v>20</v>
      </c>
      <c r="G160" s="243">
        <f t="shared" si="49"/>
        <v>2354400</v>
      </c>
      <c r="H160" s="108">
        <f>(VLOOKUP(B160,'CC - 11'!$B$95:$AS$168,37,0)+VLOOKUP(B160,'CC - 11'!$B$95:$AS$168,38,0))</f>
        <v>10</v>
      </c>
      <c r="I160" s="243">
        <f t="shared" si="50"/>
        <v>1177200</v>
      </c>
      <c r="J160" s="109">
        <f t="shared" si="51"/>
        <v>30</v>
      </c>
      <c r="K160" s="47">
        <f t="shared" si="52"/>
        <v>3531600</v>
      </c>
      <c r="L160" s="103">
        <f t="shared" si="53"/>
        <v>300000</v>
      </c>
      <c r="M160" s="49">
        <f t="shared" si="54"/>
        <v>3831600</v>
      </c>
      <c r="N160" s="48">
        <f t="shared" si="38"/>
        <v>0</v>
      </c>
      <c r="O160" s="48">
        <f t="shared" si="39"/>
        <v>0</v>
      </c>
      <c r="P160" s="48">
        <f t="shared" si="40"/>
        <v>0</v>
      </c>
      <c r="Q160" s="47">
        <f t="shared" si="55"/>
        <v>3831600</v>
      </c>
      <c r="R160" s="47">
        <f t="shared" si="56"/>
        <v>0</v>
      </c>
      <c r="S160" s="55">
        <f t="shared" si="57"/>
        <v>3831600</v>
      </c>
      <c r="T160" s="47"/>
      <c r="U160" s="123"/>
      <c r="V160" s="45"/>
      <c r="W160" s="34"/>
      <c r="X160" s="5"/>
      <c r="Y160" s="5"/>
      <c r="Z160" s="5"/>
      <c r="AA160" s="4"/>
      <c r="AB160" s="4"/>
      <c r="AC160" s="4"/>
      <c r="AD160" s="4"/>
      <c r="AE160" s="4"/>
    </row>
    <row r="161" spans="1:31" s="44" customFormat="1" ht="23.25" customHeight="1">
      <c r="A161" s="46">
        <f t="shared" si="43"/>
        <v>36</v>
      </c>
      <c r="B161" s="163" t="s">
        <v>136</v>
      </c>
      <c r="C161" s="102" t="str">
        <f t="shared" si="46"/>
        <v>Lâm Chanh Đa Ra</v>
      </c>
      <c r="D161" s="135" t="str">
        <f t="shared" si="47"/>
        <v>Công nhân</v>
      </c>
      <c r="E161" s="103">
        <f t="shared" si="48"/>
        <v>2943000</v>
      </c>
      <c r="F161" s="108">
        <f>VLOOKUP(B161,'CC - 11'!$B$95:$AS$168,36,0)</f>
        <v>20</v>
      </c>
      <c r="G161" s="243">
        <f t="shared" si="49"/>
        <v>2354400</v>
      </c>
      <c r="H161" s="108">
        <f>(VLOOKUP(B161,'CC - 11'!$B$95:$AS$168,37,0)+VLOOKUP(B161,'CC - 11'!$B$95:$AS$168,38,0))</f>
        <v>10</v>
      </c>
      <c r="I161" s="243">
        <f t="shared" si="50"/>
        <v>1177200</v>
      </c>
      <c r="J161" s="109">
        <f t="shared" si="51"/>
        <v>30</v>
      </c>
      <c r="K161" s="47">
        <f t="shared" si="52"/>
        <v>3531600</v>
      </c>
      <c r="L161" s="103">
        <f t="shared" si="53"/>
        <v>300000</v>
      </c>
      <c r="M161" s="49">
        <f t="shared" si="54"/>
        <v>3831600</v>
      </c>
      <c r="N161" s="48">
        <f t="shared" si="38"/>
        <v>0</v>
      </c>
      <c r="O161" s="48">
        <f t="shared" si="39"/>
        <v>0</v>
      </c>
      <c r="P161" s="48">
        <f t="shared" si="40"/>
        <v>0</v>
      </c>
      <c r="Q161" s="47">
        <f t="shared" si="55"/>
        <v>3831600</v>
      </c>
      <c r="R161" s="47">
        <f t="shared" si="56"/>
        <v>0</v>
      </c>
      <c r="S161" s="55">
        <f t="shared" si="57"/>
        <v>3831600</v>
      </c>
      <c r="T161" s="47"/>
      <c r="U161" s="123"/>
      <c r="V161" s="45"/>
      <c r="W161" s="34"/>
      <c r="X161" s="5"/>
      <c r="Y161" s="5"/>
      <c r="Z161" s="5"/>
      <c r="AA161" s="4"/>
      <c r="AB161" s="4"/>
      <c r="AC161" s="4"/>
      <c r="AD161" s="4"/>
      <c r="AE161" s="4"/>
    </row>
    <row r="162" spans="1:31" s="44" customFormat="1" ht="23.25" customHeight="1">
      <c r="A162" s="46">
        <f t="shared" si="43"/>
        <v>37</v>
      </c>
      <c r="B162" s="163" t="s">
        <v>180</v>
      </c>
      <c r="C162" s="102" t="e">
        <f t="shared" si="46"/>
        <v>#N/A</v>
      </c>
      <c r="D162" s="135" t="e">
        <f t="shared" si="47"/>
        <v>#N/A</v>
      </c>
      <c r="E162" s="103" t="e">
        <f t="shared" si="48"/>
        <v>#N/A</v>
      </c>
      <c r="F162" s="108">
        <f>VLOOKUP(B162,'CC - 11'!$B$95:$AS$168,36,0)</f>
        <v>20</v>
      </c>
      <c r="G162" s="243" t="e">
        <f t="shared" si="49"/>
        <v>#N/A</v>
      </c>
      <c r="H162" s="108">
        <f>(VLOOKUP(B162,'CC - 11'!$B$95:$AS$168,37,0)+VLOOKUP(B162,'CC - 11'!$B$95:$AS$168,38,0))</f>
        <v>8</v>
      </c>
      <c r="I162" s="243" t="e">
        <f t="shared" si="50"/>
        <v>#N/A</v>
      </c>
      <c r="J162" s="109">
        <f t="shared" si="51"/>
        <v>28</v>
      </c>
      <c r="K162" s="47" t="e">
        <f t="shared" si="52"/>
        <v>#N/A</v>
      </c>
      <c r="L162" s="103">
        <f t="shared" si="53"/>
        <v>300000</v>
      </c>
      <c r="M162" s="49" t="e">
        <f t="shared" si="54"/>
        <v>#N/A</v>
      </c>
      <c r="N162" s="48" t="e">
        <f t="shared" si="38"/>
        <v>#N/A</v>
      </c>
      <c r="O162" s="48" t="e">
        <f t="shared" si="39"/>
        <v>#N/A</v>
      </c>
      <c r="P162" s="48" t="e">
        <f t="shared" si="40"/>
        <v>#N/A</v>
      </c>
      <c r="Q162" s="47" t="e">
        <f t="shared" si="55"/>
        <v>#N/A</v>
      </c>
      <c r="R162" s="47" t="e">
        <f t="shared" si="56"/>
        <v>#N/A</v>
      </c>
      <c r="S162" s="55" t="e">
        <f t="shared" si="57"/>
        <v>#N/A</v>
      </c>
      <c r="T162" s="47"/>
      <c r="U162" s="123"/>
      <c r="V162" s="45"/>
      <c r="W162" s="34"/>
      <c r="X162" s="5"/>
      <c r="Y162" s="5"/>
      <c r="Z162" s="5"/>
      <c r="AA162" s="4"/>
      <c r="AB162" s="4"/>
      <c r="AC162" s="4"/>
      <c r="AD162" s="4"/>
      <c r="AE162" s="4"/>
    </row>
    <row r="163" spans="1:31" s="44" customFormat="1" ht="21" customHeight="1">
      <c r="A163" s="50"/>
      <c r="B163" s="302"/>
      <c r="C163" s="51"/>
      <c r="D163" s="3"/>
      <c r="E163" s="52"/>
      <c r="F163" s="52"/>
      <c r="G163" s="52"/>
      <c r="H163" s="52"/>
      <c r="I163" s="52"/>
      <c r="J163" s="53"/>
      <c r="K163" s="52"/>
      <c r="L163" s="52"/>
      <c r="M163" s="54"/>
      <c r="N163" s="52"/>
      <c r="O163" s="52"/>
      <c r="P163" s="52"/>
      <c r="Q163" s="47">
        <f t="shared" si="41"/>
        <v>0</v>
      </c>
      <c r="R163" s="47"/>
      <c r="S163" s="55">
        <f>Q163-R163</f>
        <v>0</v>
      </c>
      <c r="T163" s="47"/>
      <c r="U163" s="123"/>
      <c r="V163" s="45"/>
      <c r="W163" s="45"/>
      <c r="X163" s="45"/>
      <c r="Y163" s="45"/>
      <c r="Z163" s="45"/>
    </row>
    <row r="164" spans="1:31" s="40" customFormat="1" ht="21" customHeight="1">
      <c r="A164" s="422" t="s">
        <v>26</v>
      </c>
      <c r="B164" s="423"/>
      <c r="C164" s="423"/>
      <c r="D164" s="423"/>
      <c r="E164" s="32" t="e">
        <f t="shared" ref="E164:S164" si="58">SUM(E126:E163)</f>
        <v>#N/A</v>
      </c>
      <c r="F164" s="32"/>
      <c r="G164" s="32" t="e">
        <f t="shared" si="58"/>
        <v>#N/A</v>
      </c>
      <c r="H164" s="32"/>
      <c r="I164" s="32" t="e">
        <f t="shared" si="58"/>
        <v>#N/A</v>
      </c>
      <c r="J164" s="32"/>
      <c r="K164" s="32" t="e">
        <f t="shared" si="58"/>
        <v>#N/A</v>
      </c>
      <c r="L164" s="32">
        <f t="shared" si="58"/>
        <v>10890000</v>
      </c>
      <c r="M164" s="32" t="e">
        <f t="shared" si="58"/>
        <v>#N/A</v>
      </c>
      <c r="N164" s="32" t="e">
        <f t="shared" si="58"/>
        <v>#N/A</v>
      </c>
      <c r="O164" s="32" t="e">
        <f t="shared" si="58"/>
        <v>#N/A</v>
      </c>
      <c r="P164" s="32" t="e">
        <f t="shared" si="58"/>
        <v>#N/A</v>
      </c>
      <c r="Q164" s="32" t="e">
        <f t="shared" si="58"/>
        <v>#N/A</v>
      </c>
      <c r="R164" s="32" t="e">
        <f t="shared" si="58"/>
        <v>#N/A</v>
      </c>
      <c r="S164" s="32" t="e">
        <f t="shared" si="58"/>
        <v>#N/A</v>
      </c>
      <c r="T164" s="32"/>
      <c r="U164" s="123"/>
      <c r="V164" s="41"/>
      <c r="W164" s="41"/>
      <c r="X164" s="41"/>
      <c r="Y164" s="41"/>
      <c r="Z164" s="41"/>
    </row>
    <row r="165" spans="1:31" ht="11.25" customHeight="1">
      <c r="A165" s="10"/>
      <c r="B165" s="38"/>
      <c r="C165" s="11"/>
      <c r="D165" s="136"/>
      <c r="E165" s="110"/>
      <c r="F165" s="11"/>
      <c r="G165" s="11"/>
      <c r="H165" s="11"/>
      <c r="I165" s="11"/>
      <c r="K165" s="11"/>
      <c r="L165" s="11"/>
      <c r="M165" s="121"/>
      <c r="N165" s="11"/>
      <c r="O165" s="11"/>
      <c r="P165" s="11"/>
      <c r="Q165" s="11"/>
      <c r="R165" s="11"/>
      <c r="S165" s="11"/>
      <c r="T165" s="11"/>
      <c r="U165" s="123"/>
    </row>
    <row r="166" spans="1:31" s="44" customFormat="1" ht="11.25" customHeight="1">
      <c r="A166" s="91"/>
      <c r="B166" s="155"/>
      <c r="C166" s="91"/>
      <c r="D166" s="155"/>
      <c r="E166" s="156"/>
      <c r="F166" s="91"/>
      <c r="G166" s="91"/>
      <c r="H166" s="91"/>
      <c r="I166" s="91"/>
      <c r="J166" s="157"/>
      <c r="K166" s="156"/>
      <c r="L166" s="91"/>
      <c r="M166" s="91"/>
      <c r="N166" s="91"/>
      <c r="O166" s="91"/>
      <c r="P166" s="91"/>
      <c r="Q166" s="91"/>
      <c r="R166" s="91"/>
      <c r="S166" s="127" t="str">
        <f>$S$18</f>
        <v>Long An, ngày  30   tháng   11   năm 2015</v>
      </c>
      <c r="T166" s="91"/>
      <c r="U166" s="158"/>
      <c r="V166" s="45"/>
      <c r="W166" s="45"/>
      <c r="X166" s="45"/>
      <c r="Y166" s="45"/>
      <c r="Z166" s="45"/>
    </row>
    <row r="167" spans="1:31" s="44" customFormat="1" ht="14.25" customHeight="1">
      <c r="A167" s="35"/>
      <c r="B167" s="158"/>
      <c r="C167" s="35" t="s">
        <v>63</v>
      </c>
      <c r="D167" s="159"/>
      <c r="E167" s="92"/>
      <c r="F167" s="158"/>
      <c r="G167" s="92"/>
      <c r="H167" s="92"/>
      <c r="I167" s="92"/>
      <c r="J167" s="160"/>
      <c r="K167" s="45"/>
      <c r="L167" s="303"/>
      <c r="M167" s="288"/>
      <c r="N167" s="26"/>
      <c r="O167" s="26"/>
      <c r="P167" s="26"/>
      <c r="Q167" s="26"/>
      <c r="S167" s="26" t="s">
        <v>23</v>
      </c>
      <c r="T167" s="158"/>
      <c r="U167" s="158"/>
      <c r="V167" s="45"/>
      <c r="W167" s="45"/>
      <c r="X167" s="45"/>
      <c r="Y167" s="45"/>
      <c r="Z167" s="45"/>
    </row>
    <row r="168" spans="1:31" ht="12">
      <c r="A168" s="10"/>
      <c r="B168" s="38"/>
      <c r="C168" s="20"/>
      <c r="E168" s="17"/>
      <c r="F168" s="16"/>
      <c r="G168" s="17"/>
      <c r="H168" s="17"/>
      <c r="I168" s="17"/>
      <c r="K168" s="8"/>
      <c r="L168" s="20"/>
      <c r="M168" s="6"/>
      <c r="N168" s="15"/>
      <c r="O168" s="15"/>
      <c r="P168" s="15"/>
      <c r="Q168" s="15"/>
      <c r="S168" s="15"/>
      <c r="T168" s="16"/>
      <c r="U168" s="123"/>
    </row>
    <row r="169" spans="1:31">
      <c r="M169" s="6"/>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row r="291" spans="13:13">
      <c r="M291" s="6"/>
    </row>
  </sheetData>
  <protectedRanges>
    <protectedRange password="CC78" sqref="V15:IK16 A23 L15 C6:D8 B19:C19 V6:W9 A15:A20 B15:B18 B20 J15:J16 A22:B22 V23:IK23 Q6:T8 V25:IK55 L16:T16 E23:K23 E6:I7 D16:I16 A81:A116 N6:P7 L6 F81:IK110 L66 L19 J7:K8 L8 L64 M23:T23 A25:A58 W56:IK58 V56:V64 F111:T116 W111:IK116 U111:V122 A169:IK65557 C25:T58 C81:E116 Q10:S15 W10:W14 AF6:IK14 A10:B14 K10:K16 B23:B116" name="Range1"/>
    <protectedRange password="CC78" sqref="F8:G8" name="Range1_4"/>
    <protectedRange password="CC78" sqref="V19:IK20 S19:T20 N19:Q20 E19:I20" name="Range1_1_1"/>
    <protectedRange password="CC78" sqref="Q24 C24 N24 V24:IK24 L24 T24 E24:I24" name="Range1_3_1"/>
    <protectedRange password="CC78" sqref="U1 V4:V5 W1:IK5 Q5:T5 N2:S4 T4:U4 B2:M5 X6:AE14 U5:U64 B1:C1" name="Range1_2"/>
    <protectedRange password="CC78" sqref="V10:V14" name="Range1_1"/>
    <protectedRange password="CC78" sqref="S24" name="Range1_3_1_1"/>
    <protectedRange password="CC78" sqref="A1:A4" name="Range1_2_1_1"/>
    <protectedRange password="CC78" sqref="V1:V3" name="Range1_2_1"/>
    <protectedRange password="CC78" sqref="H8:I8" name="Range1_4_1"/>
    <protectedRange password="CC78" sqref="U2:U3" name="Range1_2_2_1"/>
    <protectedRange password="CC78" sqref="V75:IK76 L75 C64:D66 B79:C79 V65:W67 A75:A80 B75:B78 B80 N64:P65 Q64:T66 L76:T76 E64:I65 D76:J76 J75 W68:W74 J65:K66 L79 W64 AF64:IK74 Q68:S75 A68:B74 K68:K76" name="Range1_3"/>
    <protectedRange password="CC78" sqref="F66:G66" name="Range1_4_2"/>
    <protectedRange password="CC78" sqref="V79:IK80 N79:Q80 S79:T80 E79:I80" name="Range1_1_1_1"/>
    <protectedRange password="CC78" sqref="R60:S62 W59:IK63 N63:T63 N59:Q62 T62 B59:M63 X64:AE74 U65:U80" name="Range1_2_2"/>
    <protectedRange password="CC78" sqref="V68:V74" name="Range1_1_2"/>
    <protectedRange password="CC78" sqref="A59:A62 A117:A120" name="Range1_2_1_1_1"/>
    <protectedRange password="CC78" sqref="H66:I66" name="Range1_4_1_1"/>
    <protectedRange password="CC78" sqref="V163:IK164 L163 C122:D124 B167:C167 V123:W125 B163:B166 B168 J163:J164 Q122:T124 N122:P123 E122:I123 D164:I164 J123:K124 L167 L164:T164 N163:P163 W122 W126:W162 AF122:IK162 A126:B145 A146:A168 Q126:S163 K126:K164" name="Range1_5"/>
    <protectedRange password="CC78" sqref="F124:G124" name="Range1_4_3"/>
    <protectedRange password="CC78" sqref="V167:IK168 N167:Q168 S167:T168 E167:I168" name="Range1_1_1_2"/>
    <protectedRange password="CC78" sqref="R118:S120 Q117:Q120 W117:IK121 Q121:T121 T120 B117:P121 X122:AE162 U123:U168" name="Range1_2_3"/>
    <protectedRange password="CC78" sqref="V126:V162" name="Range1_1_3"/>
    <protectedRange password="CC78" sqref="H124:I124" name="Range1_4_1_2"/>
    <protectedRange password="CC78" sqref="L124 L122" name="Range1_3_2"/>
    <protectedRange password="CC78" sqref="B146:B162" name="Range1_5_1"/>
    <protectedRange password="CC78" sqref="D1:Q1" name="Range1_2_4"/>
    <protectedRange password="CC78" sqref="N5:P5" name="Range1_2_5"/>
  </protectedRanges>
  <autoFilter ref="A8:AE10"/>
  <mergeCells count="69">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 ref="A64:A66"/>
    <mergeCell ref="B64:B66"/>
    <mergeCell ref="C64:C66"/>
    <mergeCell ref="D64:D66"/>
    <mergeCell ref="E64:E66"/>
    <mergeCell ref="O7:O8"/>
    <mergeCell ref="P7:P8"/>
    <mergeCell ref="A16:D16"/>
    <mergeCell ref="D59:Q59"/>
    <mergeCell ref="R59:T59"/>
    <mergeCell ref="F7:G7"/>
    <mergeCell ref="H7:I7"/>
    <mergeCell ref="J7:J8"/>
    <mergeCell ref="K7:K8"/>
    <mergeCell ref="S64:S66"/>
    <mergeCell ref="T64:T66"/>
    <mergeCell ref="F65:G65"/>
    <mergeCell ref="H65:I65"/>
    <mergeCell ref="J65:J66"/>
    <mergeCell ref="K65:K66"/>
    <mergeCell ref="N65:N66"/>
    <mergeCell ref="O65:O66"/>
    <mergeCell ref="P65:P66"/>
    <mergeCell ref="F64:K64"/>
    <mergeCell ref="L64:L66"/>
    <mergeCell ref="M64:M66"/>
    <mergeCell ref="N64:P64"/>
    <mergeCell ref="Q64:Q66"/>
    <mergeCell ref="R64:R66"/>
    <mergeCell ref="R122:R124"/>
    <mergeCell ref="S122:S124"/>
    <mergeCell ref="T122:T124"/>
    <mergeCell ref="P123:P124"/>
    <mergeCell ref="A76:D76"/>
    <mergeCell ref="D117:Q117"/>
    <mergeCell ref="R117:T117"/>
    <mergeCell ref="A122:A124"/>
    <mergeCell ref="B122:B124"/>
    <mergeCell ref="C122:C124"/>
    <mergeCell ref="D122:D124"/>
    <mergeCell ref="E122:E124"/>
    <mergeCell ref="F122:K122"/>
    <mergeCell ref="L122:L124"/>
    <mergeCell ref="N123:N124"/>
    <mergeCell ref="O123:O124"/>
    <mergeCell ref="M122:M124"/>
    <mergeCell ref="N122:P122"/>
    <mergeCell ref="Q122:Q124"/>
    <mergeCell ref="A164:D164"/>
    <mergeCell ref="F123:G123"/>
    <mergeCell ref="H123:I123"/>
    <mergeCell ref="J123:J124"/>
    <mergeCell ref="K123:K124"/>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xl/worksheets/sheet24.xml><?xml version="1.0" encoding="utf-8"?>
<worksheet xmlns="http://schemas.openxmlformats.org/spreadsheetml/2006/main" xmlns:r="http://schemas.openxmlformats.org/officeDocument/2006/relationships">
  <sheetPr>
    <tabColor rgb="FFC00000"/>
  </sheetPr>
  <dimension ref="A1:CM185"/>
  <sheetViews>
    <sheetView zoomScaleNormal="115" workbookViewId="0">
      <pane xSplit="3" ySplit="6" topLeftCell="D149" activePane="bottomRight" state="frozen"/>
      <selection activeCell="AI100" sqref="AI100"/>
      <selection pane="topRight" activeCell="AI100" sqref="AI100"/>
      <selection pane="bottomLeft" activeCell="AI100" sqref="AI100"/>
      <selection pane="bottomRight" activeCell="E5" sqref="E5:E6"/>
    </sheetView>
  </sheetViews>
  <sheetFormatPr defaultColWidth="3.7109375" defaultRowHeight="15" customHeight="1"/>
  <cols>
    <col min="1" max="1" width="3.7109375" style="2" customWidth="1"/>
    <col min="2" max="2" width="7.7109375" style="2" bestFit="1" customWidth="1"/>
    <col min="3" max="3" width="17.28515625" style="2" customWidth="1"/>
    <col min="4" max="4" width="6.85546875" style="311" customWidth="1"/>
    <col min="5" max="5" width="7.140625" style="2" customWidth="1"/>
    <col min="6" max="33" width="3.42578125" style="143" customWidth="1"/>
    <col min="34" max="36" width="3.42578125" style="144" customWidth="1"/>
    <col min="37" max="38" width="4.42578125" style="2" customWidth="1"/>
    <col min="39" max="39" width="5.5703125" style="119" customWidth="1"/>
    <col min="40" max="40" width="6.140625" style="2" customWidth="1"/>
    <col min="41" max="43" width="5" style="2" hidden="1" customWidth="1"/>
    <col min="44" max="44" width="5" style="2" customWidth="1"/>
    <col min="45" max="45" width="15.7109375" style="2" customWidth="1"/>
    <col min="46" max="46" width="9.85546875" style="2" customWidth="1"/>
    <col min="47" max="47" width="3.7109375" style="2" customWidth="1"/>
    <col min="48" max="48" width="8.5703125" style="2" customWidth="1"/>
    <col min="49" max="16384" width="3.7109375" style="2"/>
  </cols>
  <sheetData>
    <row r="1" spans="1:91" ht="20.25">
      <c r="A1" s="161" t="str">
        <f>TH!A1</f>
        <v>Công ty TNHH Hải sản An Lạc</v>
      </c>
      <c r="B1" s="64"/>
      <c r="C1" s="64"/>
      <c r="D1" s="68"/>
      <c r="E1" s="64"/>
      <c r="F1" s="68"/>
      <c r="G1" s="68"/>
      <c r="H1" s="68"/>
      <c r="I1" s="68"/>
      <c r="J1" s="68"/>
      <c r="K1" s="139"/>
      <c r="L1" s="139"/>
      <c r="M1" s="139"/>
      <c r="N1" s="139"/>
      <c r="O1" s="139"/>
      <c r="P1" s="139"/>
      <c r="Q1" s="139"/>
      <c r="R1" s="139"/>
      <c r="S1" s="66" t="str">
        <f>CONCATENATE("BẢNG CHẤM CÔNG THÁNG ",TEXT($E$4,"mm")," NĂM ",TEXT($E$4,"yyyy"))</f>
        <v>BẢNG CHẤM CÔNG THÁNG 12 NĂM 2015</v>
      </c>
      <c r="T1" s="139"/>
      <c r="U1" s="139"/>
      <c r="V1" s="139"/>
      <c r="W1" s="139"/>
      <c r="X1" s="139"/>
      <c r="Y1" s="139"/>
      <c r="Z1" s="139"/>
      <c r="AA1" s="139"/>
      <c r="AB1" s="139"/>
      <c r="AC1" s="139"/>
      <c r="AD1" s="139"/>
      <c r="AE1" s="139"/>
      <c r="AF1" s="139"/>
      <c r="AG1" s="139"/>
      <c r="AH1" s="139"/>
      <c r="AI1" s="139"/>
      <c r="AJ1" s="139"/>
      <c r="AK1" s="65"/>
      <c r="AL1" s="65"/>
      <c r="AM1" s="411" t="s">
        <v>66</v>
      </c>
      <c r="AN1" s="412"/>
      <c r="AO1" s="412"/>
      <c r="AP1" s="412"/>
      <c r="AQ1" s="412"/>
      <c r="AR1" s="412"/>
      <c r="AS1" s="413"/>
      <c r="AT1" s="67"/>
    </row>
    <row r="2" spans="1:91" ht="20.25">
      <c r="A2" s="161" t="str">
        <f>TH!A2</f>
        <v>Địa chỉ: Lô A14, đường 4A, KCN Hải Sơn, Đức Hòa, Long An</v>
      </c>
      <c r="B2" s="68"/>
      <c r="C2" s="68"/>
      <c r="D2" s="68"/>
      <c r="E2" s="68"/>
      <c r="F2" s="68"/>
      <c r="G2" s="68"/>
      <c r="H2" s="68"/>
      <c r="I2" s="68"/>
      <c r="J2" s="68"/>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65"/>
      <c r="AL2" s="65"/>
      <c r="AM2" s="114"/>
      <c r="AN2" s="69"/>
      <c r="AO2" s="69"/>
      <c r="AP2" s="69"/>
      <c r="AQ2" s="69"/>
      <c r="AR2" s="69"/>
      <c r="AS2" s="113"/>
      <c r="AT2" s="113"/>
    </row>
    <row r="3" spans="1:91" ht="21" customHeight="1">
      <c r="A3" s="161" t="str">
        <f>TH!A3</f>
        <v>MST: 1100878093</v>
      </c>
      <c r="B3" s="70"/>
      <c r="C3" s="70"/>
      <c r="D3" s="71"/>
      <c r="E3" s="71"/>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65"/>
      <c r="AL3" s="65"/>
      <c r="AM3" s="114"/>
      <c r="AN3" s="67"/>
      <c r="AO3" s="67"/>
      <c r="AP3" s="67"/>
      <c r="AQ3" s="67"/>
      <c r="AR3" s="67"/>
      <c r="AS3" s="72"/>
      <c r="AT3" s="72"/>
    </row>
    <row r="4" spans="1:91" ht="14.25" customHeight="1">
      <c r="A4" s="73"/>
      <c r="B4" s="73"/>
      <c r="C4" s="326"/>
      <c r="D4" s="74"/>
      <c r="E4" s="75">
        <v>42339</v>
      </c>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7"/>
      <c r="AI4" s="77"/>
      <c r="AJ4" s="77"/>
      <c r="AK4" s="73"/>
      <c r="AL4" s="73"/>
      <c r="AM4" s="115"/>
      <c r="AN4" s="73"/>
      <c r="AO4" s="73"/>
      <c r="AP4" s="73"/>
      <c r="AQ4" s="73"/>
      <c r="AR4" s="73"/>
      <c r="AS4" s="73"/>
      <c r="AT4" s="120"/>
    </row>
    <row r="5" spans="1:91" s="78" customFormat="1" ht="18.75" customHeight="1">
      <c r="A5" s="406" t="s">
        <v>29</v>
      </c>
      <c r="B5" s="406" t="s">
        <v>3</v>
      </c>
      <c r="C5" s="406" t="s">
        <v>1</v>
      </c>
      <c r="D5" s="402" t="s">
        <v>30</v>
      </c>
      <c r="E5" s="406" t="s">
        <v>31</v>
      </c>
      <c r="F5" s="137">
        <f>+E4</f>
        <v>42339</v>
      </c>
      <c r="G5" s="137">
        <f t="shared" ref="G5:AJ5" si="0">F5+1</f>
        <v>42340</v>
      </c>
      <c r="H5" s="137">
        <f t="shared" si="0"/>
        <v>42341</v>
      </c>
      <c r="I5" s="137">
        <f t="shared" si="0"/>
        <v>42342</v>
      </c>
      <c r="J5" s="137">
        <f t="shared" si="0"/>
        <v>42343</v>
      </c>
      <c r="K5" s="137">
        <f t="shared" si="0"/>
        <v>42344</v>
      </c>
      <c r="L5" s="137">
        <f t="shared" si="0"/>
        <v>42345</v>
      </c>
      <c r="M5" s="137">
        <f t="shared" si="0"/>
        <v>42346</v>
      </c>
      <c r="N5" s="137">
        <f t="shared" si="0"/>
        <v>42347</v>
      </c>
      <c r="O5" s="137">
        <f t="shared" si="0"/>
        <v>42348</v>
      </c>
      <c r="P5" s="137">
        <f t="shared" si="0"/>
        <v>42349</v>
      </c>
      <c r="Q5" s="137">
        <f t="shared" si="0"/>
        <v>42350</v>
      </c>
      <c r="R5" s="137">
        <f t="shared" si="0"/>
        <v>42351</v>
      </c>
      <c r="S5" s="137">
        <f t="shared" si="0"/>
        <v>42352</v>
      </c>
      <c r="T5" s="137">
        <f t="shared" si="0"/>
        <v>42353</v>
      </c>
      <c r="U5" s="137">
        <f t="shared" si="0"/>
        <v>42354</v>
      </c>
      <c r="V5" s="137">
        <f t="shared" si="0"/>
        <v>42355</v>
      </c>
      <c r="W5" s="137">
        <f t="shared" si="0"/>
        <v>42356</v>
      </c>
      <c r="X5" s="137">
        <f t="shared" si="0"/>
        <v>42357</v>
      </c>
      <c r="Y5" s="137">
        <f t="shared" si="0"/>
        <v>42358</v>
      </c>
      <c r="Z5" s="137">
        <f t="shared" si="0"/>
        <v>42359</v>
      </c>
      <c r="AA5" s="137">
        <f t="shared" si="0"/>
        <v>42360</v>
      </c>
      <c r="AB5" s="137">
        <f t="shared" si="0"/>
        <v>42361</v>
      </c>
      <c r="AC5" s="137">
        <f t="shared" si="0"/>
        <v>42362</v>
      </c>
      <c r="AD5" s="137">
        <f t="shared" si="0"/>
        <v>42363</v>
      </c>
      <c r="AE5" s="137">
        <f t="shared" si="0"/>
        <v>42364</v>
      </c>
      <c r="AF5" s="137">
        <f t="shared" si="0"/>
        <v>42365</v>
      </c>
      <c r="AG5" s="137">
        <f t="shared" si="0"/>
        <v>42366</v>
      </c>
      <c r="AH5" s="137">
        <f>AG5+1</f>
        <v>42367</v>
      </c>
      <c r="AI5" s="137">
        <f t="shared" si="0"/>
        <v>42368</v>
      </c>
      <c r="AJ5" s="137">
        <f t="shared" si="0"/>
        <v>42369</v>
      </c>
      <c r="AK5" s="408" t="s">
        <v>15</v>
      </c>
      <c r="AL5" s="409"/>
      <c r="AM5" s="410"/>
      <c r="AN5" s="400" t="s">
        <v>47</v>
      </c>
      <c r="AO5" s="400" t="s">
        <v>43</v>
      </c>
      <c r="AP5" s="400" t="s">
        <v>44</v>
      </c>
      <c r="AQ5" s="400" t="s">
        <v>45</v>
      </c>
      <c r="AR5" s="400" t="s">
        <v>46</v>
      </c>
      <c r="AS5" s="402" t="s">
        <v>0</v>
      </c>
      <c r="AT5" s="395"/>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s="78" customFormat="1" ht="51.75" customHeight="1">
      <c r="A6" s="403"/>
      <c r="B6" s="403"/>
      <c r="C6" s="403"/>
      <c r="D6" s="403"/>
      <c r="E6" s="407"/>
      <c r="F6" s="138" t="str">
        <f>CHOOSE(WEEKDAY(F5),"C.Nhật","T.Hai","T.Ba","T.Tư","T.Năm","T.Sáu","T.Bảy")</f>
        <v>T.Ba</v>
      </c>
      <c r="G6" s="138" t="str">
        <f t="shared" ref="G6:AI6" si="1">CHOOSE(WEEKDAY(G5),"C.Nhật","T.Hai","T.Ba","T.Tư","T.Năm","T.Sáu","T.Bảy")</f>
        <v>T.Tư</v>
      </c>
      <c r="H6" s="138" t="str">
        <f t="shared" si="1"/>
        <v>T.Năm</v>
      </c>
      <c r="I6" s="138" t="str">
        <f t="shared" si="1"/>
        <v>T.Sáu</v>
      </c>
      <c r="J6" s="138" t="str">
        <f t="shared" si="1"/>
        <v>T.Bảy</v>
      </c>
      <c r="K6" s="138" t="str">
        <f t="shared" si="1"/>
        <v>C.Nhật</v>
      </c>
      <c r="L6" s="138" t="str">
        <f t="shared" si="1"/>
        <v>T.Hai</v>
      </c>
      <c r="M6" s="138" t="str">
        <f t="shared" si="1"/>
        <v>T.Ba</v>
      </c>
      <c r="N6" s="138" t="str">
        <f t="shared" si="1"/>
        <v>T.Tư</v>
      </c>
      <c r="O6" s="138" t="str">
        <f t="shared" si="1"/>
        <v>T.Năm</v>
      </c>
      <c r="P6" s="138" t="str">
        <f t="shared" si="1"/>
        <v>T.Sáu</v>
      </c>
      <c r="Q6" s="138" t="str">
        <f t="shared" si="1"/>
        <v>T.Bảy</v>
      </c>
      <c r="R6" s="138" t="str">
        <f t="shared" si="1"/>
        <v>C.Nhật</v>
      </c>
      <c r="S6" s="138" t="str">
        <f t="shared" si="1"/>
        <v>T.Hai</v>
      </c>
      <c r="T6" s="138" t="str">
        <f t="shared" si="1"/>
        <v>T.Ba</v>
      </c>
      <c r="U6" s="138" t="str">
        <f t="shared" si="1"/>
        <v>T.Tư</v>
      </c>
      <c r="V6" s="138" t="str">
        <f t="shared" si="1"/>
        <v>T.Năm</v>
      </c>
      <c r="W6" s="138" t="str">
        <f t="shared" si="1"/>
        <v>T.Sáu</v>
      </c>
      <c r="X6" s="138" t="str">
        <f t="shared" si="1"/>
        <v>T.Bảy</v>
      </c>
      <c r="Y6" s="138" t="str">
        <f t="shared" si="1"/>
        <v>C.Nhật</v>
      </c>
      <c r="Z6" s="138" t="str">
        <f t="shared" si="1"/>
        <v>T.Hai</v>
      </c>
      <c r="AA6" s="138" t="str">
        <f t="shared" si="1"/>
        <v>T.Ba</v>
      </c>
      <c r="AB6" s="138" t="str">
        <f t="shared" si="1"/>
        <v>T.Tư</v>
      </c>
      <c r="AC6" s="138" t="str">
        <f t="shared" si="1"/>
        <v>T.Năm</v>
      </c>
      <c r="AD6" s="138" t="str">
        <f t="shared" si="1"/>
        <v>T.Sáu</v>
      </c>
      <c r="AE6" s="138" t="str">
        <f t="shared" si="1"/>
        <v>T.Bảy</v>
      </c>
      <c r="AF6" s="138" t="str">
        <f t="shared" si="1"/>
        <v>C.Nhật</v>
      </c>
      <c r="AG6" s="138" t="str">
        <f t="shared" si="1"/>
        <v>T.Hai</v>
      </c>
      <c r="AH6" s="138" t="str">
        <f t="shared" si="1"/>
        <v>T.Ba</v>
      </c>
      <c r="AI6" s="138" t="str">
        <f t="shared" si="1"/>
        <v>T.Tư</v>
      </c>
      <c r="AJ6" s="138" t="str">
        <f t="shared" ref="AJ6" si="2">CHOOSE(WEEKDAY(AJ5),"C.Nhật","T.Hai","T.Ba","T.Tư","T.Năm","T.Sáu","T.Bảy")</f>
        <v>T.Năm</v>
      </c>
      <c r="AK6" s="112" t="s">
        <v>16</v>
      </c>
      <c r="AL6" s="112" t="s">
        <v>32</v>
      </c>
      <c r="AM6" s="116" t="s">
        <v>17</v>
      </c>
      <c r="AN6" s="401"/>
      <c r="AO6" s="401"/>
      <c r="AP6" s="401"/>
      <c r="AQ6" s="401"/>
      <c r="AR6" s="401"/>
      <c r="AS6" s="403"/>
      <c r="AT6" s="395"/>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s="78" customFormat="1" ht="12.75" customHeight="1">
      <c r="A7" s="151">
        <v>1</v>
      </c>
      <c r="B7" s="151">
        <v>2</v>
      </c>
      <c r="C7" s="151">
        <v>3</v>
      </c>
      <c r="D7" s="151">
        <v>4</v>
      </c>
      <c r="E7" s="151">
        <v>5</v>
      </c>
      <c r="F7" s="151">
        <v>6</v>
      </c>
      <c r="G7" s="151">
        <v>7</v>
      </c>
      <c r="H7" s="151">
        <v>8</v>
      </c>
      <c r="I7" s="151">
        <v>9</v>
      </c>
      <c r="J7" s="151">
        <v>10</v>
      </c>
      <c r="K7" s="151">
        <v>11</v>
      </c>
      <c r="L7" s="151">
        <v>12</v>
      </c>
      <c r="M7" s="151">
        <v>13</v>
      </c>
      <c r="N7" s="151">
        <v>14</v>
      </c>
      <c r="O7" s="151">
        <v>15</v>
      </c>
      <c r="P7" s="151">
        <v>16</v>
      </c>
      <c r="Q7" s="151">
        <v>17</v>
      </c>
      <c r="R7" s="151">
        <v>18</v>
      </c>
      <c r="S7" s="151">
        <v>19</v>
      </c>
      <c r="T7" s="151">
        <v>20</v>
      </c>
      <c r="U7" s="151">
        <v>21</v>
      </c>
      <c r="V7" s="151">
        <v>22</v>
      </c>
      <c r="W7" s="151">
        <v>23</v>
      </c>
      <c r="X7" s="151">
        <v>24</v>
      </c>
      <c r="Y7" s="151">
        <v>25</v>
      </c>
      <c r="Z7" s="151">
        <v>26</v>
      </c>
      <c r="AA7" s="151">
        <v>27</v>
      </c>
      <c r="AB7" s="151">
        <v>28</v>
      </c>
      <c r="AC7" s="151">
        <v>29</v>
      </c>
      <c r="AD7" s="151">
        <v>30</v>
      </c>
      <c r="AE7" s="151">
        <v>31</v>
      </c>
      <c r="AF7" s="151">
        <v>32</v>
      </c>
      <c r="AG7" s="151">
        <v>33</v>
      </c>
      <c r="AH7" s="151">
        <v>34</v>
      </c>
      <c r="AI7" s="151">
        <v>35</v>
      </c>
      <c r="AJ7" s="151">
        <v>36</v>
      </c>
      <c r="AK7" s="151">
        <v>37</v>
      </c>
      <c r="AL7" s="151">
        <v>38</v>
      </c>
      <c r="AM7" s="151">
        <v>39</v>
      </c>
      <c r="AN7" s="151">
        <v>40</v>
      </c>
      <c r="AO7" s="151">
        <v>41</v>
      </c>
      <c r="AP7" s="151">
        <v>42</v>
      </c>
      <c r="AQ7" s="151">
        <v>43</v>
      </c>
      <c r="AR7" s="151">
        <v>44</v>
      </c>
      <c r="AS7" s="151">
        <v>45</v>
      </c>
      <c r="AT7" s="314"/>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s="78" customFormat="1" ht="18" customHeight="1">
      <c r="A8" s="386">
        <v>1</v>
      </c>
      <c r="B8" s="386" t="s">
        <v>67</v>
      </c>
      <c r="C8" s="374" t="str">
        <f>VLOOKUP(B8,DS,2,0)</f>
        <v>Mai Út Hiền</v>
      </c>
      <c r="D8" s="376" t="str">
        <f>VLOOKUP(B8,DS,3,0)</f>
        <v>Cơ Điện</v>
      </c>
      <c r="E8" s="79" t="s">
        <v>33</v>
      </c>
      <c r="F8" s="80">
        <v>8</v>
      </c>
      <c r="G8" s="80">
        <v>8</v>
      </c>
      <c r="H8" s="80">
        <v>8</v>
      </c>
      <c r="I8" s="80">
        <v>8</v>
      </c>
      <c r="J8" s="80">
        <v>8</v>
      </c>
      <c r="K8" s="80">
        <v>8</v>
      </c>
      <c r="L8" s="80"/>
      <c r="M8" s="80">
        <v>8</v>
      </c>
      <c r="N8" s="80">
        <v>8</v>
      </c>
      <c r="O8" s="80"/>
      <c r="P8" s="80">
        <v>8</v>
      </c>
      <c r="Q8" s="80">
        <v>8</v>
      </c>
      <c r="R8" s="80">
        <v>8</v>
      </c>
      <c r="S8" s="80"/>
      <c r="T8" s="80">
        <v>8</v>
      </c>
      <c r="U8" s="80">
        <v>8</v>
      </c>
      <c r="V8" s="80">
        <v>8</v>
      </c>
      <c r="W8" s="80">
        <v>8</v>
      </c>
      <c r="X8" s="80">
        <v>8</v>
      </c>
      <c r="Y8" s="80">
        <v>8</v>
      </c>
      <c r="Z8" s="80"/>
      <c r="AA8" s="80">
        <v>8</v>
      </c>
      <c r="AB8" s="80">
        <v>8</v>
      </c>
      <c r="AC8" s="80">
        <v>8</v>
      </c>
      <c r="AD8" s="80">
        <v>8</v>
      </c>
      <c r="AE8" s="80">
        <v>8</v>
      </c>
      <c r="AF8" s="80">
        <v>8</v>
      </c>
      <c r="AG8" s="80"/>
      <c r="AH8" s="80">
        <v>8</v>
      </c>
      <c r="AI8" s="80">
        <v>8</v>
      </c>
      <c r="AJ8" s="80">
        <v>8</v>
      </c>
      <c r="AK8" s="378">
        <f t="shared" ref="AK8" si="3">((SUM(F8:AJ8))/8)-(SUMIF($F$6:$AJ$6,"C.Nhật",F8:AJ8)/8)</f>
        <v>22</v>
      </c>
      <c r="AL8" s="378">
        <f t="shared" ref="AL8" si="4">SUM(F9:AJ9)/8*1.5</f>
        <v>0</v>
      </c>
      <c r="AM8" s="380">
        <f t="shared" ref="AM8" si="5">SUMIF($F$6:$AJ$6,"C.Nhật",$F8:$AJ9)/8*2</f>
        <v>8</v>
      </c>
      <c r="AN8" s="382">
        <f t="shared" ref="AN8" si="6">SUM(AK8:AM9)</f>
        <v>30</v>
      </c>
      <c r="AO8" s="384">
        <v>0</v>
      </c>
      <c r="AP8" s="382"/>
      <c r="AQ8" s="382"/>
      <c r="AR8" s="382"/>
      <c r="AS8" s="396"/>
      <c r="AT8" s="314"/>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s="78" customFormat="1" ht="18" customHeight="1">
      <c r="A9" s="387"/>
      <c r="B9" s="387"/>
      <c r="C9" s="375"/>
      <c r="D9" s="377"/>
      <c r="E9" s="81" t="s">
        <v>32</v>
      </c>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379"/>
      <c r="AL9" s="379"/>
      <c r="AM9" s="381"/>
      <c r="AN9" s="383"/>
      <c r="AO9" s="385"/>
      <c r="AP9" s="383"/>
      <c r="AQ9" s="383"/>
      <c r="AR9" s="383"/>
      <c r="AS9" s="397"/>
      <c r="AT9" s="314"/>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s="78" customFormat="1" ht="18" customHeight="1">
      <c r="A10" s="386">
        <v>2</v>
      </c>
      <c r="B10" s="386" t="s">
        <v>68</v>
      </c>
      <c r="C10" s="374" t="str">
        <f>VLOOKUP(B10,DS,2,0)</f>
        <v>Nguyễn Thị Xuân Thảo</v>
      </c>
      <c r="D10" s="376" t="str">
        <f>VLOOKUP(B10,DS,3,0)</f>
        <v>KCS</v>
      </c>
      <c r="E10" s="79" t="s">
        <v>33</v>
      </c>
      <c r="F10" s="80">
        <v>8</v>
      </c>
      <c r="G10" s="80">
        <v>8</v>
      </c>
      <c r="H10" s="80">
        <v>8</v>
      </c>
      <c r="I10" s="80">
        <v>8</v>
      </c>
      <c r="J10" s="80">
        <v>8</v>
      </c>
      <c r="K10" s="80">
        <v>8</v>
      </c>
      <c r="L10" s="80"/>
      <c r="M10" s="80">
        <v>8</v>
      </c>
      <c r="N10" s="80">
        <v>8</v>
      </c>
      <c r="O10" s="80">
        <v>8</v>
      </c>
      <c r="P10" s="80">
        <v>8</v>
      </c>
      <c r="Q10" s="80">
        <v>8</v>
      </c>
      <c r="R10" s="80">
        <v>8</v>
      </c>
      <c r="S10" s="80"/>
      <c r="T10" s="80">
        <v>8</v>
      </c>
      <c r="U10" s="80">
        <v>8</v>
      </c>
      <c r="V10" s="80">
        <v>8</v>
      </c>
      <c r="W10" s="80">
        <v>8</v>
      </c>
      <c r="X10" s="80">
        <v>8</v>
      </c>
      <c r="Y10" s="80">
        <v>8</v>
      </c>
      <c r="Z10" s="80"/>
      <c r="AA10" s="80">
        <v>8</v>
      </c>
      <c r="AB10" s="80">
        <v>8</v>
      </c>
      <c r="AC10" s="80">
        <v>8</v>
      </c>
      <c r="AD10" s="80">
        <v>8</v>
      </c>
      <c r="AE10" s="80">
        <v>8</v>
      </c>
      <c r="AF10" s="80">
        <v>8</v>
      </c>
      <c r="AG10" s="80"/>
      <c r="AH10" s="80">
        <v>8</v>
      </c>
      <c r="AI10" s="80">
        <v>8</v>
      </c>
      <c r="AJ10" s="80">
        <v>8</v>
      </c>
      <c r="AK10" s="378">
        <f t="shared" ref="AK10" si="7">((SUM(F10:AJ10))/8)-(SUMIF($F$6:$AJ$6,"C.Nhật",F10:AJ10)/8)</f>
        <v>23</v>
      </c>
      <c r="AL10" s="378">
        <f t="shared" ref="AL10" si="8">SUM(F11:AJ11)/8*1.5</f>
        <v>0</v>
      </c>
      <c r="AM10" s="380">
        <f t="shared" ref="AM10" si="9">SUMIF($F$6:$AJ$6,"C.Nhật",$F10:$AJ11)/8*2</f>
        <v>8</v>
      </c>
      <c r="AN10" s="382">
        <f t="shared" ref="AN10" si="10">SUM(AK10:AM11)</f>
        <v>31</v>
      </c>
      <c r="AO10" s="384">
        <v>0</v>
      </c>
      <c r="AP10" s="382"/>
      <c r="AQ10" s="382"/>
      <c r="AR10" s="382"/>
      <c r="AS10" s="396"/>
      <c r="AT10" s="314"/>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s="78" customFormat="1" ht="18" customHeight="1">
      <c r="A11" s="387"/>
      <c r="B11" s="387"/>
      <c r="C11" s="375"/>
      <c r="D11" s="377"/>
      <c r="E11" s="81" t="s">
        <v>32</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379"/>
      <c r="AL11" s="379"/>
      <c r="AM11" s="381"/>
      <c r="AN11" s="383"/>
      <c r="AO11" s="385"/>
      <c r="AP11" s="383"/>
      <c r="AQ11" s="383"/>
      <c r="AR11" s="383"/>
      <c r="AS11" s="397"/>
      <c r="AT11" s="314"/>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s="78" customFormat="1" ht="18" customHeight="1">
      <c r="A12" s="386">
        <v>3</v>
      </c>
      <c r="B12" s="386" t="s">
        <v>69</v>
      </c>
      <c r="C12" s="374" t="str">
        <f>VLOOKUP(B12,DS,2,0)</f>
        <v>Võ Thị Út</v>
      </c>
      <c r="D12" s="376" t="str">
        <f>VLOOKUP(B12,DS,3,0)</f>
        <v>KCS</v>
      </c>
      <c r="E12" s="79" t="s">
        <v>33</v>
      </c>
      <c r="F12" s="80"/>
      <c r="G12" s="80">
        <v>8</v>
      </c>
      <c r="H12" s="80">
        <v>8</v>
      </c>
      <c r="I12" s="80">
        <v>8</v>
      </c>
      <c r="J12" s="80">
        <v>8</v>
      </c>
      <c r="K12" s="80">
        <v>8</v>
      </c>
      <c r="L12" s="80"/>
      <c r="M12" s="80">
        <v>8</v>
      </c>
      <c r="N12" s="80">
        <v>8</v>
      </c>
      <c r="O12" s="80">
        <v>8</v>
      </c>
      <c r="P12" s="80">
        <v>8</v>
      </c>
      <c r="Q12" s="80">
        <v>8</v>
      </c>
      <c r="R12" s="80">
        <v>8</v>
      </c>
      <c r="S12" s="80"/>
      <c r="T12" s="80">
        <v>8</v>
      </c>
      <c r="U12" s="80">
        <v>8</v>
      </c>
      <c r="V12" s="80">
        <v>8</v>
      </c>
      <c r="W12" s="80">
        <v>8</v>
      </c>
      <c r="X12" s="80">
        <v>8</v>
      </c>
      <c r="Y12" s="80">
        <v>8</v>
      </c>
      <c r="Z12" s="80"/>
      <c r="AA12" s="80"/>
      <c r="AB12" s="80">
        <v>8</v>
      </c>
      <c r="AC12" s="80">
        <v>8</v>
      </c>
      <c r="AD12" s="80">
        <v>8</v>
      </c>
      <c r="AE12" s="80">
        <v>8</v>
      </c>
      <c r="AF12" s="80">
        <v>8</v>
      </c>
      <c r="AG12" s="80"/>
      <c r="AH12" s="80">
        <v>8</v>
      </c>
      <c r="AI12" s="80">
        <v>8</v>
      </c>
      <c r="AJ12" s="80">
        <v>8</v>
      </c>
      <c r="AK12" s="378">
        <f t="shared" ref="AK12" si="11">((SUM(F12:AJ12))/8)-(SUMIF($F$6:$AJ$6,"C.Nhật",F12:AJ12)/8)</f>
        <v>21</v>
      </c>
      <c r="AL12" s="378">
        <f t="shared" ref="AL12" si="12">SUM(F13:AJ13)/8*1.5</f>
        <v>0</v>
      </c>
      <c r="AM12" s="380">
        <f t="shared" ref="AM12" si="13">SUMIF($F$6:$AJ$6,"C.Nhật",$F12:$AJ13)/8*2</f>
        <v>8</v>
      </c>
      <c r="AN12" s="382">
        <f t="shared" ref="AN12" si="14">SUM(AK12:AM13)</f>
        <v>29</v>
      </c>
      <c r="AO12" s="384">
        <v>0</v>
      </c>
      <c r="AP12" s="382"/>
      <c r="AQ12" s="382"/>
      <c r="AR12" s="382"/>
      <c r="AS12" s="396"/>
      <c r="AT12" s="314"/>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s="78" customFormat="1" ht="18" customHeight="1">
      <c r="A13" s="387"/>
      <c r="B13" s="387"/>
      <c r="C13" s="375"/>
      <c r="D13" s="377"/>
      <c r="E13" s="81" t="s">
        <v>32</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379"/>
      <c r="AL13" s="379"/>
      <c r="AM13" s="381"/>
      <c r="AN13" s="383"/>
      <c r="AO13" s="385"/>
      <c r="AP13" s="383"/>
      <c r="AQ13" s="383"/>
      <c r="AR13" s="383"/>
      <c r="AS13" s="397"/>
      <c r="AT13" s="314"/>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s="78" customFormat="1" ht="18" customHeight="1">
      <c r="A14" s="386">
        <v>4</v>
      </c>
      <c r="B14" s="386" t="s">
        <v>70</v>
      </c>
      <c r="C14" s="374" t="str">
        <f>VLOOKUP(B14,DS,2,0)</f>
        <v>Nguyễn Thị Thiết</v>
      </c>
      <c r="D14" s="376" t="str">
        <f>VLOOKUP(B14,DS,3,0)</f>
        <v>KCS</v>
      </c>
      <c r="E14" s="79" t="s">
        <v>33</v>
      </c>
      <c r="F14" s="80">
        <v>8</v>
      </c>
      <c r="G14" s="80">
        <v>8</v>
      </c>
      <c r="H14" s="80">
        <v>8</v>
      </c>
      <c r="I14" s="80">
        <v>8</v>
      </c>
      <c r="J14" s="80">
        <v>8</v>
      </c>
      <c r="K14" s="80">
        <v>8</v>
      </c>
      <c r="L14" s="80"/>
      <c r="M14" s="80">
        <v>8</v>
      </c>
      <c r="N14" s="80">
        <v>8</v>
      </c>
      <c r="O14" s="80">
        <v>8</v>
      </c>
      <c r="P14" s="80">
        <v>8</v>
      </c>
      <c r="Q14" s="80">
        <v>8</v>
      </c>
      <c r="R14" s="80">
        <v>8</v>
      </c>
      <c r="S14" s="80"/>
      <c r="T14" s="80"/>
      <c r="U14" s="80">
        <v>8</v>
      </c>
      <c r="V14" s="80">
        <v>8</v>
      </c>
      <c r="W14" s="80">
        <v>8</v>
      </c>
      <c r="X14" s="80">
        <v>8</v>
      </c>
      <c r="Y14" s="80">
        <v>8</v>
      </c>
      <c r="Z14" s="80"/>
      <c r="AA14" s="80">
        <v>8</v>
      </c>
      <c r="AB14" s="80">
        <v>8</v>
      </c>
      <c r="AC14" s="80">
        <v>8</v>
      </c>
      <c r="AD14" s="80">
        <v>8</v>
      </c>
      <c r="AE14" s="80">
        <v>8</v>
      </c>
      <c r="AF14" s="80">
        <v>8</v>
      </c>
      <c r="AG14" s="80"/>
      <c r="AH14" s="80">
        <v>8</v>
      </c>
      <c r="AI14" s="80">
        <v>8</v>
      </c>
      <c r="AJ14" s="80">
        <v>8</v>
      </c>
      <c r="AK14" s="378">
        <f t="shared" ref="AK14" si="15">((SUM(F14:AJ14))/8)-(SUMIF($F$6:$AJ$6,"C.Nhật",F14:AJ14)/8)</f>
        <v>22</v>
      </c>
      <c r="AL14" s="378">
        <f t="shared" ref="AL14" si="16">SUM(F15:AJ15)/8*1.5</f>
        <v>0</v>
      </c>
      <c r="AM14" s="380">
        <f t="shared" ref="AM14" si="17">SUMIF($F$6:$AJ$6,"C.Nhật",$F14:$AJ15)/8*2</f>
        <v>8</v>
      </c>
      <c r="AN14" s="382">
        <f t="shared" ref="AN14" si="18">SUM(AK14:AM15)</f>
        <v>30</v>
      </c>
      <c r="AO14" s="384">
        <v>0</v>
      </c>
      <c r="AP14" s="382"/>
      <c r="AQ14" s="382"/>
      <c r="AR14" s="382"/>
      <c r="AS14" s="396"/>
      <c r="AT14" s="314"/>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s="78" customFormat="1" ht="18" customHeight="1">
      <c r="A15" s="387"/>
      <c r="B15" s="387"/>
      <c r="C15" s="375"/>
      <c r="D15" s="377"/>
      <c r="E15" s="81" t="s">
        <v>32</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379"/>
      <c r="AL15" s="379"/>
      <c r="AM15" s="381"/>
      <c r="AN15" s="383"/>
      <c r="AO15" s="385"/>
      <c r="AP15" s="383"/>
      <c r="AQ15" s="383"/>
      <c r="AR15" s="383"/>
      <c r="AS15" s="397"/>
      <c r="AT15" s="314"/>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s="78" customFormat="1" ht="18" customHeight="1">
      <c r="A16" s="386">
        <v>5</v>
      </c>
      <c r="B16" s="386" t="s">
        <v>71</v>
      </c>
      <c r="C16" s="374" t="str">
        <f>VLOOKUP(B16,DS,2,0)</f>
        <v>Nguyễn Trường Giang</v>
      </c>
      <c r="D16" s="376" t="str">
        <f>VLOOKUP(B16,DS,3,0)</f>
        <v>Cơ Điện</v>
      </c>
      <c r="E16" s="79" t="s">
        <v>33</v>
      </c>
      <c r="F16" s="80">
        <v>8</v>
      </c>
      <c r="G16" s="80">
        <v>8</v>
      </c>
      <c r="H16" s="80">
        <v>8</v>
      </c>
      <c r="I16" s="80">
        <v>8</v>
      </c>
      <c r="J16" s="80">
        <v>8</v>
      </c>
      <c r="K16" s="80">
        <v>8</v>
      </c>
      <c r="L16" s="80"/>
      <c r="M16" s="80">
        <v>8</v>
      </c>
      <c r="N16" s="80">
        <v>8</v>
      </c>
      <c r="O16" s="80">
        <v>8</v>
      </c>
      <c r="P16" s="80">
        <v>8</v>
      </c>
      <c r="Q16" s="80">
        <v>8</v>
      </c>
      <c r="R16" s="80">
        <v>8</v>
      </c>
      <c r="S16" s="80"/>
      <c r="T16" s="80">
        <v>8</v>
      </c>
      <c r="U16" s="80">
        <v>8</v>
      </c>
      <c r="V16" s="80">
        <v>8</v>
      </c>
      <c r="W16" s="80">
        <v>8</v>
      </c>
      <c r="X16" s="80">
        <v>8</v>
      </c>
      <c r="Y16" s="80">
        <v>8</v>
      </c>
      <c r="Z16" s="80"/>
      <c r="AA16" s="80">
        <v>8</v>
      </c>
      <c r="AB16" s="80">
        <v>8</v>
      </c>
      <c r="AC16" s="80">
        <v>8</v>
      </c>
      <c r="AD16" s="80">
        <v>8</v>
      </c>
      <c r="AE16" s="80">
        <v>8</v>
      </c>
      <c r="AF16" s="80">
        <v>8</v>
      </c>
      <c r="AG16" s="80"/>
      <c r="AH16" s="80">
        <v>8</v>
      </c>
      <c r="AI16" s="80">
        <v>8</v>
      </c>
      <c r="AJ16" s="80">
        <v>8</v>
      </c>
      <c r="AK16" s="378">
        <f t="shared" ref="AK16" si="19">((SUM(F16:AJ16))/8)-(SUMIF($F$6:$AJ$6,"C.Nhật",F16:AJ16)/8)</f>
        <v>23</v>
      </c>
      <c r="AL16" s="378">
        <f t="shared" ref="AL16" si="20">SUM(F17:AJ17)/8*1.5</f>
        <v>0</v>
      </c>
      <c r="AM16" s="380">
        <f t="shared" ref="AM16" si="21">SUMIF($F$6:$AJ$6,"C.Nhật",$F16:$AJ17)/8*2</f>
        <v>8</v>
      </c>
      <c r="AN16" s="382">
        <f t="shared" ref="AN16" si="22">SUM(AK16:AM17)</f>
        <v>31</v>
      </c>
      <c r="AO16" s="384">
        <v>0</v>
      </c>
      <c r="AP16" s="382"/>
      <c r="AQ16" s="382"/>
      <c r="AR16" s="382"/>
      <c r="AS16" s="396"/>
      <c r="AT16" s="314"/>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s="78" customFormat="1" ht="18" customHeight="1">
      <c r="A17" s="387"/>
      <c r="B17" s="387"/>
      <c r="C17" s="375"/>
      <c r="D17" s="377"/>
      <c r="E17" s="81" t="s">
        <v>32</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379"/>
      <c r="AL17" s="379"/>
      <c r="AM17" s="381"/>
      <c r="AN17" s="383"/>
      <c r="AO17" s="385"/>
      <c r="AP17" s="383"/>
      <c r="AQ17" s="383"/>
      <c r="AR17" s="383"/>
      <c r="AS17" s="397"/>
      <c r="AT17" s="314"/>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row>
    <row r="18" spans="1:91" s="83" customFormat="1" ht="12.75">
      <c r="A18" s="19"/>
      <c r="B18" s="84"/>
      <c r="C18" s="4"/>
      <c r="D18" s="132"/>
      <c r="E18" s="4"/>
      <c r="F18" s="88"/>
      <c r="G18" s="88"/>
      <c r="H18" s="85"/>
      <c r="I18" s="85"/>
      <c r="J18" s="140"/>
      <c r="K18" s="88"/>
      <c r="L18" s="85"/>
      <c r="M18" s="88"/>
      <c r="N18" s="88"/>
      <c r="O18" s="88"/>
      <c r="P18" s="88"/>
      <c r="Q18" s="85"/>
      <c r="R18" s="88"/>
      <c r="S18" s="88"/>
      <c r="T18" s="140"/>
      <c r="U18" s="88"/>
      <c r="V18" s="88"/>
      <c r="W18" s="88"/>
      <c r="X18" s="84"/>
      <c r="Y18" s="88"/>
      <c r="Z18" s="88"/>
      <c r="AA18" s="88"/>
      <c r="AB18" s="88"/>
      <c r="AC18" s="88"/>
      <c r="AD18" s="85"/>
      <c r="AE18" s="88"/>
      <c r="AF18" s="88"/>
      <c r="AG18" s="88"/>
      <c r="AH18" s="88"/>
      <c r="AI18" s="88"/>
      <c r="AJ18" s="88"/>
      <c r="AK18" s="4"/>
      <c r="AL18" s="4"/>
      <c r="AM18" s="117"/>
      <c r="AN18" s="87"/>
      <c r="AO18" s="87"/>
      <c r="AP18" s="87"/>
      <c r="AQ18" s="87"/>
      <c r="AR18" s="87"/>
      <c r="AS18" s="4"/>
      <c r="AT18" s="123"/>
    </row>
    <row r="19" spans="1:91" s="83" customFormat="1" ht="12.75">
      <c r="A19" s="19"/>
      <c r="B19" s="84"/>
      <c r="C19" s="19" t="s">
        <v>14</v>
      </c>
      <c r="D19" s="132"/>
      <c r="E19" s="4"/>
      <c r="F19" s="88"/>
      <c r="G19" s="88"/>
      <c r="H19" s="85"/>
      <c r="I19" s="85"/>
      <c r="J19" s="140"/>
      <c r="K19" s="88"/>
      <c r="L19" s="85"/>
      <c r="M19" s="88"/>
      <c r="N19" s="88"/>
      <c r="O19" s="88"/>
      <c r="P19" s="88"/>
      <c r="Q19" s="85"/>
      <c r="R19" s="88"/>
      <c r="S19" s="88"/>
      <c r="T19" s="140"/>
      <c r="U19" s="88"/>
      <c r="V19" s="88"/>
      <c r="W19" s="88"/>
      <c r="X19" s="84"/>
      <c r="Y19" s="88"/>
      <c r="Z19" s="88"/>
      <c r="AA19" s="88"/>
      <c r="AB19" s="88"/>
      <c r="AC19" s="88"/>
      <c r="AD19" s="85"/>
      <c r="AE19" s="88"/>
      <c r="AF19" s="88"/>
      <c r="AG19" s="88"/>
      <c r="AH19" s="88"/>
      <c r="AI19" s="88"/>
      <c r="AJ19" s="88"/>
      <c r="AK19" s="4"/>
      <c r="AL19" s="4"/>
      <c r="AM19" s="117"/>
      <c r="AN19" s="87"/>
      <c r="AO19" s="87"/>
      <c r="AP19" s="87"/>
      <c r="AQ19" s="87"/>
      <c r="AR19" s="87"/>
      <c r="AS19" s="4"/>
      <c r="AT19" s="123"/>
    </row>
    <row r="20" spans="1:91" s="83" customFormat="1" ht="12.75">
      <c r="A20" s="16"/>
      <c r="B20" s="16"/>
      <c r="C20" s="4"/>
      <c r="D20" s="132"/>
      <c r="E20" s="4"/>
      <c r="F20" s="88"/>
      <c r="G20" s="88"/>
      <c r="H20" s="141"/>
      <c r="I20" s="141"/>
      <c r="J20" s="141"/>
      <c r="K20" s="88"/>
      <c r="L20" s="141"/>
      <c r="M20" s="88"/>
      <c r="N20" s="88"/>
      <c r="O20" s="88"/>
      <c r="P20" s="88"/>
      <c r="Q20" s="88"/>
      <c r="R20" s="88"/>
      <c r="S20" s="88"/>
      <c r="T20" s="88"/>
      <c r="U20" s="88"/>
      <c r="V20" s="88"/>
      <c r="W20" s="88"/>
      <c r="X20" s="88"/>
      <c r="Y20" s="88"/>
      <c r="Z20" s="88"/>
      <c r="AA20" s="88"/>
      <c r="AB20" s="88"/>
      <c r="AC20" s="88"/>
      <c r="AD20" s="141"/>
      <c r="AE20" s="88"/>
      <c r="AF20" s="88"/>
      <c r="AG20" s="88"/>
      <c r="AH20" s="88"/>
      <c r="AI20" s="88"/>
      <c r="AJ20" s="88"/>
      <c r="AK20" s="4"/>
      <c r="AL20" s="4"/>
      <c r="AM20" s="117"/>
      <c r="AN20" s="89"/>
      <c r="AO20" s="89"/>
      <c r="AP20" s="89"/>
      <c r="AQ20" s="89"/>
      <c r="AR20" s="89"/>
      <c r="AS20" s="4"/>
      <c r="AT20" s="123"/>
    </row>
    <row r="21" spans="1:91" s="86" customFormat="1" ht="15" customHeight="1">
      <c r="A21" s="16"/>
      <c r="B21" s="16"/>
      <c r="C21" s="4"/>
      <c r="D21" s="132"/>
      <c r="E21" s="4"/>
      <c r="F21" s="88"/>
      <c r="G21" s="88"/>
      <c r="H21" s="141"/>
      <c r="I21" s="141"/>
      <c r="J21" s="141"/>
      <c r="K21" s="88"/>
      <c r="L21" s="141"/>
      <c r="M21" s="88"/>
      <c r="N21" s="88"/>
      <c r="O21" s="88"/>
      <c r="P21" s="88"/>
      <c r="Q21" s="88"/>
      <c r="R21" s="88"/>
      <c r="S21" s="88"/>
      <c r="T21" s="88"/>
      <c r="U21" s="88"/>
      <c r="V21" s="88"/>
      <c r="W21" s="88"/>
      <c r="X21" s="88"/>
      <c r="Y21" s="88"/>
      <c r="Z21" s="88"/>
      <c r="AA21" s="88"/>
      <c r="AB21" s="88"/>
      <c r="AC21" s="88"/>
      <c r="AD21" s="141"/>
      <c r="AE21" s="88"/>
      <c r="AF21" s="88"/>
      <c r="AG21" s="88"/>
      <c r="AH21" s="88"/>
      <c r="AI21" s="88"/>
      <c r="AJ21" s="88"/>
      <c r="AK21" s="4"/>
      <c r="AL21" s="4"/>
      <c r="AM21" s="117"/>
      <c r="AN21" s="89"/>
      <c r="AO21" s="89"/>
      <c r="AP21" s="89"/>
      <c r="AQ21" s="89"/>
      <c r="AR21" s="89"/>
      <c r="AS21" s="4"/>
      <c r="AT21" s="4"/>
    </row>
    <row r="22" spans="1:91" s="86" customFormat="1" ht="11.25">
      <c r="A22" s="16"/>
      <c r="B22" s="16"/>
      <c r="C22" s="4"/>
      <c r="D22" s="132"/>
      <c r="E22" s="4"/>
      <c r="F22" s="88"/>
      <c r="G22" s="88"/>
      <c r="H22" s="141"/>
      <c r="I22" s="141"/>
      <c r="J22" s="141"/>
      <c r="K22" s="88"/>
      <c r="L22" s="141"/>
      <c r="M22" s="88"/>
      <c r="N22" s="88"/>
      <c r="O22" s="88"/>
      <c r="P22" s="88"/>
      <c r="Q22" s="88"/>
      <c r="R22" s="88"/>
      <c r="S22" s="88"/>
      <c r="T22" s="88"/>
      <c r="U22" s="88"/>
      <c r="V22" s="88"/>
      <c r="W22" s="88"/>
      <c r="X22" s="88"/>
      <c r="Y22" s="88"/>
      <c r="Z22" s="88"/>
      <c r="AA22" s="88"/>
      <c r="AB22" s="88"/>
      <c r="AC22" s="88"/>
      <c r="AD22" s="141"/>
      <c r="AE22" s="88"/>
      <c r="AF22" s="88"/>
      <c r="AG22" s="88"/>
      <c r="AH22" s="88"/>
      <c r="AI22" s="88"/>
      <c r="AJ22" s="88"/>
      <c r="AK22" s="4"/>
      <c r="AL22" s="4"/>
      <c r="AM22" s="117"/>
      <c r="AN22" s="89"/>
      <c r="AO22" s="89"/>
      <c r="AP22" s="89"/>
      <c r="AQ22" s="89"/>
      <c r="AR22" s="89"/>
      <c r="AS22" s="4"/>
      <c r="AT22" s="4"/>
    </row>
    <row r="23" spans="1:91" s="86" customFormat="1" ht="11.25">
      <c r="A23" s="16"/>
      <c r="B23" s="16"/>
      <c r="C23" s="4"/>
      <c r="D23" s="132"/>
      <c r="E23" s="4"/>
      <c r="F23" s="88"/>
      <c r="G23" s="88"/>
      <c r="H23" s="141"/>
      <c r="I23" s="141"/>
      <c r="J23" s="141"/>
      <c r="K23" s="88"/>
      <c r="L23" s="141"/>
      <c r="M23" s="88"/>
      <c r="N23" s="88"/>
      <c r="O23" s="88"/>
      <c r="P23" s="88"/>
      <c r="Q23" s="88"/>
      <c r="R23" s="88"/>
      <c r="S23" s="88"/>
      <c r="T23" s="88"/>
      <c r="U23" s="88"/>
      <c r="V23" s="88"/>
      <c r="W23" s="88"/>
      <c r="X23" s="88"/>
      <c r="Y23" s="88"/>
      <c r="Z23" s="88"/>
      <c r="AA23" s="88"/>
      <c r="AB23" s="88"/>
      <c r="AC23" s="88"/>
      <c r="AD23" s="141"/>
      <c r="AE23" s="88"/>
      <c r="AF23" s="88"/>
      <c r="AG23" s="88"/>
      <c r="AH23" s="88"/>
      <c r="AI23" s="88"/>
      <c r="AJ23" s="88"/>
      <c r="AK23" s="4"/>
      <c r="AL23" s="4"/>
      <c r="AM23" s="117"/>
      <c r="AN23" s="89"/>
      <c r="AO23" s="89"/>
      <c r="AP23" s="89"/>
      <c r="AQ23" s="89"/>
      <c r="AR23" s="89"/>
      <c r="AS23" s="4"/>
      <c r="AT23" s="4"/>
    </row>
    <row r="24" spans="1:91" s="86" customFormat="1" ht="11.25">
      <c r="A24" s="13"/>
      <c r="B24" s="13"/>
      <c r="C24" s="19"/>
      <c r="D24" s="133"/>
      <c r="E24" s="90"/>
      <c r="F24" s="140"/>
      <c r="G24" s="142"/>
      <c r="H24" s="85"/>
      <c r="I24" s="85"/>
      <c r="J24" s="85"/>
      <c r="K24" s="142"/>
      <c r="L24" s="85"/>
      <c r="M24" s="142"/>
      <c r="N24" s="142"/>
      <c r="O24" s="142"/>
      <c r="P24" s="142"/>
      <c r="Q24" s="85"/>
      <c r="R24" s="140"/>
      <c r="S24" s="142"/>
      <c r="T24" s="142"/>
      <c r="U24" s="85"/>
      <c r="V24" s="142"/>
      <c r="W24" s="142"/>
      <c r="X24" s="85"/>
      <c r="Y24" s="142"/>
      <c r="Z24" s="142"/>
      <c r="AA24" s="142"/>
      <c r="AB24" s="142"/>
      <c r="AC24" s="142"/>
      <c r="AD24" s="85"/>
      <c r="AE24" s="142"/>
      <c r="AF24" s="142"/>
      <c r="AG24" s="142"/>
      <c r="AH24" s="142"/>
      <c r="AI24" s="142"/>
      <c r="AJ24" s="142"/>
      <c r="AK24" s="90"/>
      <c r="AM24" s="118"/>
      <c r="AN24" s="13"/>
      <c r="AO24" s="13"/>
      <c r="AP24" s="13"/>
      <c r="AQ24" s="13"/>
      <c r="AR24" s="13"/>
      <c r="AS24" s="19"/>
      <c r="AT24" s="4"/>
    </row>
    <row r="25" spans="1:91" s="86" customFormat="1" ht="12.75">
      <c r="A25" s="2"/>
      <c r="B25" s="2" t="s">
        <v>0</v>
      </c>
      <c r="C25" s="2"/>
      <c r="D25" s="311"/>
      <c r="E25" s="2"/>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4"/>
      <c r="AI25" s="144"/>
      <c r="AJ25" s="144"/>
      <c r="AK25" s="2"/>
      <c r="AL25" s="2"/>
      <c r="AM25" s="119"/>
      <c r="AN25" s="2"/>
      <c r="AO25" s="2"/>
      <c r="AP25" s="2"/>
      <c r="AQ25" s="2"/>
      <c r="AR25" s="2"/>
      <c r="AS25" s="2"/>
      <c r="AT25" s="4"/>
    </row>
    <row r="26" spans="1:91" s="86" customFormat="1" ht="12.75">
      <c r="A26" s="2"/>
      <c r="B26" s="2"/>
      <c r="C26" s="2" t="s">
        <v>48</v>
      </c>
      <c r="D26" s="311"/>
      <c r="E26" s="2"/>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4"/>
      <c r="AI26" s="144"/>
      <c r="AJ26" s="144"/>
      <c r="AK26" s="2"/>
      <c r="AL26" s="2"/>
      <c r="AM26" s="119"/>
      <c r="AN26" s="2"/>
      <c r="AO26" s="2"/>
      <c r="AP26" s="2"/>
      <c r="AQ26" s="2"/>
      <c r="AR26" s="2"/>
      <c r="AS26" s="2"/>
      <c r="AT26" s="19"/>
    </row>
    <row r="27" spans="1:91" ht="15" customHeight="1">
      <c r="C27" s="2" t="s">
        <v>49</v>
      </c>
    </row>
    <row r="28" spans="1:91" ht="15" customHeight="1">
      <c r="C28" s="2" t="s">
        <v>50</v>
      </c>
    </row>
    <row r="29" spans="1:91" ht="15" customHeight="1">
      <c r="C29" s="2" t="s">
        <v>51</v>
      </c>
    </row>
    <row r="30" spans="1:91" ht="15" customHeight="1">
      <c r="C30" s="2" t="s">
        <v>52</v>
      </c>
    </row>
    <row r="31" spans="1:91" ht="15" customHeight="1">
      <c r="C31" s="2" t="s">
        <v>53</v>
      </c>
    </row>
    <row r="32" spans="1:91" ht="15" customHeight="1">
      <c r="C32" s="2" t="s">
        <v>54</v>
      </c>
    </row>
    <row r="33" spans="1:46" ht="15" customHeight="1">
      <c r="C33" s="2" t="s">
        <v>55</v>
      </c>
    </row>
    <row r="34" spans="1:46" ht="15" customHeight="1">
      <c r="C34" s="2" t="s">
        <v>56</v>
      </c>
    </row>
    <row r="45" spans="1:46" s="171" customFormat="1" ht="20.25">
      <c r="A45" s="161" t="str">
        <f>$A$1</f>
        <v>Công ty TNHH Hải sản An Lạc</v>
      </c>
      <c r="B45" s="165"/>
      <c r="C45" s="165"/>
      <c r="D45" s="166"/>
      <c r="E45" s="165"/>
      <c r="F45" s="166"/>
      <c r="G45" s="166"/>
      <c r="H45" s="166"/>
      <c r="I45" s="166"/>
      <c r="J45" s="166"/>
      <c r="K45" s="167"/>
      <c r="L45" s="167"/>
      <c r="M45" s="167"/>
      <c r="N45" s="167"/>
      <c r="O45" s="167"/>
      <c r="P45" s="167"/>
      <c r="Q45" s="167"/>
      <c r="R45" s="167"/>
      <c r="S45" s="168" t="str">
        <f>S1</f>
        <v>BẢNG CHẤM CÔNG THÁNG 12 NĂM 2015</v>
      </c>
      <c r="T45" s="167"/>
      <c r="U45" s="167"/>
      <c r="V45" s="167"/>
      <c r="W45" s="167"/>
      <c r="X45" s="167"/>
      <c r="Y45" s="167"/>
      <c r="Z45" s="167"/>
      <c r="AA45" s="167"/>
      <c r="AB45" s="167"/>
      <c r="AC45" s="167"/>
      <c r="AD45" s="167"/>
      <c r="AE45" s="167"/>
      <c r="AF45" s="167"/>
      <c r="AG45" s="167"/>
      <c r="AH45" s="167"/>
      <c r="AI45" s="167"/>
      <c r="AJ45" s="167"/>
      <c r="AK45" s="169"/>
      <c r="AL45" s="169"/>
      <c r="AM45" s="390" t="s">
        <v>125</v>
      </c>
      <c r="AN45" s="391"/>
      <c r="AO45" s="391"/>
      <c r="AP45" s="391"/>
      <c r="AQ45" s="391"/>
      <c r="AR45" s="391"/>
      <c r="AS45" s="392"/>
      <c r="AT45" s="170"/>
    </row>
    <row r="46" spans="1:46" s="171" customFormat="1" ht="20.25">
      <c r="A46" s="161" t="str">
        <f>$A$2</f>
        <v>Địa chỉ: Lô A14, đường 4A, KCN Hải Sơn, Đức Hòa, Long An</v>
      </c>
      <c r="B46" s="166"/>
      <c r="C46" s="166"/>
      <c r="D46" s="166"/>
      <c r="E46" s="166"/>
      <c r="F46" s="166"/>
      <c r="G46" s="166"/>
      <c r="H46" s="166"/>
      <c r="I46" s="166"/>
      <c r="J46" s="166"/>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9"/>
      <c r="AL46" s="169"/>
      <c r="AM46" s="172"/>
      <c r="AN46" s="173"/>
      <c r="AO46" s="173"/>
      <c r="AP46" s="173"/>
      <c r="AQ46" s="173"/>
      <c r="AR46" s="173"/>
      <c r="AS46" s="174"/>
      <c r="AT46" s="174"/>
    </row>
    <row r="47" spans="1:46" s="171" customFormat="1" ht="21" customHeight="1">
      <c r="A47" s="161" t="str">
        <f>$A$3</f>
        <v>MST: 1100878093</v>
      </c>
      <c r="B47" s="175"/>
      <c r="C47" s="175"/>
      <c r="D47" s="176"/>
      <c r="E47" s="176"/>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9"/>
      <c r="AL47" s="169"/>
      <c r="AM47" s="172"/>
      <c r="AN47" s="170"/>
      <c r="AO47" s="170"/>
      <c r="AP47" s="170"/>
      <c r="AQ47" s="170"/>
      <c r="AR47" s="170"/>
      <c r="AS47" s="177"/>
      <c r="AT47" s="177"/>
    </row>
    <row r="48" spans="1:46" s="171" customFormat="1" ht="14.25" customHeight="1">
      <c r="A48" s="178"/>
      <c r="B48" s="178"/>
      <c r="C48" s="179"/>
      <c r="D48" s="180"/>
      <c r="E48" s="181">
        <f>$E$4</f>
        <v>42339</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3"/>
      <c r="AI48" s="183"/>
      <c r="AJ48" s="183"/>
      <c r="AK48" s="178"/>
      <c r="AL48" s="178"/>
      <c r="AM48" s="184"/>
      <c r="AN48" s="178"/>
      <c r="AO48" s="178"/>
      <c r="AP48" s="178"/>
      <c r="AQ48" s="178"/>
      <c r="AR48" s="178"/>
      <c r="AS48" s="178"/>
      <c r="AT48" s="185"/>
    </row>
    <row r="49" spans="1:91" s="187" customFormat="1" ht="18.75" customHeight="1">
      <c r="A49" s="393" t="s">
        <v>29</v>
      </c>
      <c r="B49" s="393" t="s">
        <v>3</v>
      </c>
      <c r="C49" s="393" t="s">
        <v>1</v>
      </c>
      <c r="D49" s="414" t="s">
        <v>30</v>
      </c>
      <c r="E49" s="393" t="s">
        <v>31</v>
      </c>
      <c r="F49" s="186">
        <f>+E48</f>
        <v>42339</v>
      </c>
      <c r="G49" s="186">
        <f t="shared" ref="G49:AJ49" si="23">F49+1</f>
        <v>42340</v>
      </c>
      <c r="H49" s="186">
        <f t="shared" si="23"/>
        <v>42341</v>
      </c>
      <c r="I49" s="186">
        <f t="shared" si="23"/>
        <v>42342</v>
      </c>
      <c r="J49" s="186">
        <f t="shared" si="23"/>
        <v>42343</v>
      </c>
      <c r="K49" s="186">
        <f t="shared" si="23"/>
        <v>42344</v>
      </c>
      <c r="L49" s="186">
        <f t="shared" si="23"/>
        <v>42345</v>
      </c>
      <c r="M49" s="186">
        <f t="shared" si="23"/>
        <v>42346</v>
      </c>
      <c r="N49" s="186">
        <f t="shared" si="23"/>
        <v>42347</v>
      </c>
      <c r="O49" s="186">
        <f t="shared" si="23"/>
        <v>42348</v>
      </c>
      <c r="P49" s="186">
        <f t="shared" si="23"/>
        <v>42349</v>
      </c>
      <c r="Q49" s="186">
        <f t="shared" si="23"/>
        <v>42350</v>
      </c>
      <c r="R49" s="186">
        <f t="shared" si="23"/>
        <v>42351</v>
      </c>
      <c r="S49" s="186">
        <f t="shared" si="23"/>
        <v>42352</v>
      </c>
      <c r="T49" s="186">
        <f t="shared" si="23"/>
        <v>42353</v>
      </c>
      <c r="U49" s="186">
        <f t="shared" si="23"/>
        <v>42354</v>
      </c>
      <c r="V49" s="186">
        <f t="shared" si="23"/>
        <v>42355</v>
      </c>
      <c r="W49" s="186">
        <f t="shared" si="23"/>
        <v>42356</v>
      </c>
      <c r="X49" s="186">
        <f t="shared" si="23"/>
        <v>42357</v>
      </c>
      <c r="Y49" s="186">
        <f t="shared" si="23"/>
        <v>42358</v>
      </c>
      <c r="Z49" s="186">
        <f t="shared" si="23"/>
        <v>42359</v>
      </c>
      <c r="AA49" s="186">
        <f t="shared" si="23"/>
        <v>42360</v>
      </c>
      <c r="AB49" s="186">
        <f t="shared" si="23"/>
        <v>42361</v>
      </c>
      <c r="AC49" s="186">
        <f t="shared" si="23"/>
        <v>42362</v>
      </c>
      <c r="AD49" s="186">
        <f t="shared" si="23"/>
        <v>42363</v>
      </c>
      <c r="AE49" s="186">
        <f t="shared" si="23"/>
        <v>42364</v>
      </c>
      <c r="AF49" s="186">
        <f t="shared" si="23"/>
        <v>42365</v>
      </c>
      <c r="AG49" s="186">
        <f t="shared" si="23"/>
        <v>42366</v>
      </c>
      <c r="AH49" s="186">
        <f>AG49+1</f>
        <v>42367</v>
      </c>
      <c r="AI49" s="186">
        <f t="shared" si="23"/>
        <v>42368</v>
      </c>
      <c r="AJ49" s="186">
        <f t="shared" si="23"/>
        <v>42369</v>
      </c>
      <c r="AK49" s="416" t="s">
        <v>15</v>
      </c>
      <c r="AL49" s="417"/>
      <c r="AM49" s="418"/>
      <c r="AN49" s="419" t="s">
        <v>47</v>
      </c>
      <c r="AO49" s="419" t="s">
        <v>43</v>
      </c>
      <c r="AP49" s="419" t="s">
        <v>44</v>
      </c>
      <c r="AQ49" s="419" t="s">
        <v>45</v>
      </c>
      <c r="AR49" s="419" t="s">
        <v>46</v>
      </c>
      <c r="AS49" s="414" t="s">
        <v>0</v>
      </c>
      <c r="AT49" s="421"/>
      <c r="AV49" s="171"/>
      <c r="AW49" s="171"/>
      <c r="AX49" s="171"/>
      <c r="AY49" s="171"/>
      <c r="AZ49" s="171"/>
      <c r="BA49" s="171"/>
      <c r="BB49" s="171"/>
      <c r="BC49" s="171"/>
      <c r="BD49" s="171"/>
      <c r="BE49" s="171"/>
      <c r="BF49" s="171"/>
      <c r="BG49" s="171"/>
      <c r="BH49" s="171"/>
      <c r="BI49" s="171"/>
      <c r="BJ49" s="171"/>
      <c r="BK49" s="171"/>
      <c r="BL49" s="171"/>
      <c r="BM49" s="171"/>
      <c r="BN49" s="171"/>
      <c r="BO49" s="171"/>
      <c r="BP49" s="171"/>
      <c r="BQ49" s="171"/>
      <c r="BR49" s="171"/>
      <c r="BS49" s="171"/>
      <c r="BT49" s="171"/>
      <c r="BU49" s="171"/>
      <c r="BV49" s="171"/>
      <c r="BW49" s="171"/>
      <c r="BX49" s="171"/>
      <c r="BY49" s="171"/>
      <c r="BZ49" s="171"/>
      <c r="CA49" s="171"/>
      <c r="CB49" s="171"/>
      <c r="CC49" s="171"/>
      <c r="CD49" s="171"/>
      <c r="CE49" s="171"/>
      <c r="CF49" s="171"/>
      <c r="CG49" s="171"/>
      <c r="CH49" s="171"/>
      <c r="CI49" s="171"/>
      <c r="CJ49" s="171"/>
      <c r="CK49" s="171"/>
      <c r="CL49" s="171"/>
      <c r="CM49" s="171"/>
    </row>
    <row r="50" spans="1:91" s="187" customFormat="1" ht="57.75" customHeight="1">
      <c r="A50" s="394"/>
      <c r="B50" s="394"/>
      <c r="C50" s="394"/>
      <c r="D50" s="394"/>
      <c r="E50" s="415"/>
      <c r="F50" s="188" t="str">
        <f>CHOOSE(WEEKDAY(F49),"C.Nhật","T.Hai","T.Ba","T.Tư","T.Năm","T.Sáu","T.Bảy")</f>
        <v>T.Ba</v>
      </c>
      <c r="G50" s="188" t="str">
        <f t="shared" ref="G50:AI50" si="24">CHOOSE(WEEKDAY(G49),"C.Nhật","T.Hai","T.Ba","T.Tư","T.Năm","T.Sáu","T.Bảy")</f>
        <v>T.Tư</v>
      </c>
      <c r="H50" s="188" t="str">
        <f t="shared" si="24"/>
        <v>T.Năm</v>
      </c>
      <c r="I50" s="188" t="str">
        <f t="shared" si="24"/>
        <v>T.Sáu</v>
      </c>
      <c r="J50" s="188" t="str">
        <f t="shared" si="24"/>
        <v>T.Bảy</v>
      </c>
      <c r="K50" s="188" t="str">
        <f t="shared" si="24"/>
        <v>C.Nhật</v>
      </c>
      <c r="L50" s="188" t="str">
        <f t="shared" si="24"/>
        <v>T.Hai</v>
      </c>
      <c r="M50" s="188" t="str">
        <f t="shared" si="24"/>
        <v>T.Ba</v>
      </c>
      <c r="N50" s="188" t="str">
        <f t="shared" si="24"/>
        <v>T.Tư</v>
      </c>
      <c r="O50" s="188" t="str">
        <f t="shared" si="24"/>
        <v>T.Năm</v>
      </c>
      <c r="P50" s="188" t="str">
        <f t="shared" si="24"/>
        <v>T.Sáu</v>
      </c>
      <c r="Q50" s="188" t="str">
        <f t="shared" si="24"/>
        <v>T.Bảy</v>
      </c>
      <c r="R50" s="188" t="str">
        <f t="shared" si="24"/>
        <v>C.Nhật</v>
      </c>
      <c r="S50" s="188" t="str">
        <f t="shared" si="24"/>
        <v>T.Hai</v>
      </c>
      <c r="T50" s="188" t="str">
        <f t="shared" si="24"/>
        <v>T.Ba</v>
      </c>
      <c r="U50" s="188" t="str">
        <f t="shared" si="24"/>
        <v>T.Tư</v>
      </c>
      <c r="V50" s="188" t="str">
        <f t="shared" si="24"/>
        <v>T.Năm</v>
      </c>
      <c r="W50" s="188" t="str">
        <f t="shared" si="24"/>
        <v>T.Sáu</v>
      </c>
      <c r="X50" s="188" t="str">
        <f t="shared" si="24"/>
        <v>T.Bảy</v>
      </c>
      <c r="Y50" s="188" t="str">
        <f t="shared" si="24"/>
        <v>C.Nhật</v>
      </c>
      <c r="Z50" s="188" t="str">
        <f t="shared" si="24"/>
        <v>T.Hai</v>
      </c>
      <c r="AA50" s="188" t="str">
        <f t="shared" si="24"/>
        <v>T.Ba</v>
      </c>
      <c r="AB50" s="188" t="str">
        <f t="shared" si="24"/>
        <v>T.Tư</v>
      </c>
      <c r="AC50" s="188" t="str">
        <f t="shared" si="24"/>
        <v>T.Năm</v>
      </c>
      <c r="AD50" s="188" t="str">
        <f t="shared" si="24"/>
        <v>T.Sáu</v>
      </c>
      <c r="AE50" s="188" t="str">
        <f t="shared" si="24"/>
        <v>T.Bảy</v>
      </c>
      <c r="AF50" s="188" t="str">
        <f t="shared" si="24"/>
        <v>C.Nhật</v>
      </c>
      <c r="AG50" s="188" t="str">
        <f t="shared" si="24"/>
        <v>T.Hai</v>
      </c>
      <c r="AH50" s="188" t="str">
        <f t="shared" si="24"/>
        <v>T.Ba</v>
      </c>
      <c r="AI50" s="188" t="str">
        <f t="shared" si="24"/>
        <v>T.Tư</v>
      </c>
      <c r="AJ50" s="188" t="str">
        <f t="shared" ref="AJ50" si="25">CHOOSE(WEEKDAY(AJ49),"C.Nhật","T.Hai","T.Ba","T.Tư","T.Năm","T.Sáu","T.Bảy")</f>
        <v>T.Năm</v>
      </c>
      <c r="AK50" s="189" t="s">
        <v>16</v>
      </c>
      <c r="AL50" s="189" t="s">
        <v>32</v>
      </c>
      <c r="AM50" s="190" t="s">
        <v>17</v>
      </c>
      <c r="AN50" s="420"/>
      <c r="AO50" s="420"/>
      <c r="AP50" s="420"/>
      <c r="AQ50" s="420"/>
      <c r="AR50" s="420"/>
      <c r="AS50" s="394"/>
      <c r="AT50" s="42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row>
    <row r="51" spans="1:91" s="187" customFormat="1" ht="12.75" customHeight="1">
      <c r="A51" s="191">
        <v>1</v>
      </c>
      <c r="B51" s="191">
        <v>2</v>
      </c>
      <c r="C51" s="191">
        <v>3</v>
      </c>
      <c r="D51" s="191">
        <v>4</v>
      </c>
      <c r="E51" s="191">
        <v>5</v>
      </c>
      <c r="F51" s="191">
        <v>6</v>
      </c>
      <c r="G51" s="191">
        <v>7</v>
      </c>
      <c r="H51" s="191">
        <v>8</v>
      </c>
      <c r="I51" s="191">
        <v>9</v>
      </c>
      <c r="J51" s="191">
        <v>10</v>
      </c>
      <c r="K51" s="191">
        <v>11</v>
      </c>
      <c r="L51" s="191">
        <v>12</v>
      </c>
      <c r="M51" s="191">
        <v>13</v>
      </c>
      <c r="N51" s="191">
        <v>14</v>
      </c>
      <c r="O51" s="191">
        <v>15</v>
      </c>
      <c r="P51" s="191">
        <v>16</v>
      </c>
      <c r="Q51" s="191">
        <v>17</v>
      </c>
      <c r="R51" s="191">
        <v>18</v>
      </c>
      <c r="S51" s="191">
        <v>19</v>
      </c>
      <c r="T51" s="191">
        <v>20</v>
      </c>
      <c r="U51" s="191">
        <v>21</v>
      </c>
      <c r="V51" s="191">
        <v>22</v>
      </c>
      <c r="W51" s="191">
        <v>23</v>
      </c>
      <c r="X51" s="191">
        <v>24</v>
      </c>
      <c r="Y51" s="191">
        <v>25</v>
      </c>
      <c r="Z51" s="191">
        <v>26</v>
      </c>
      <c r="AA51" s="191">
        <v>27</v>
      </c>
      <c r="AB51" s="191">
        <v>28</v>
      </c>
      <c r="AC51" s="191">
        <v>29</v>
      </c>
      <c r="AD51" s="191">
        <v>30</v>
      </c>
      <c r="AE51" s="191">
        <v>31</v>
      </c>
      <c r="AF51" s="191">
        <v>32</v>
      </c>
      <c r="AG51" s="191">
        <v>33</v>
      </c>
      <c r="AH51" s="191">
        <v>34</v>
      </c>
      <c r="AI51" s="191">
        <v>35</v>
      </c>
      <c r="AJ51" s="191">
        <v>36</v>
      </c>
      <c r="AK51" s="191">
        <v>37</v>
      </c>
      <c r="AL51" s="191">
        <v>38</v>
      </c>
      <c r="AM51" s="191">
        <v>39</v>
      </c>
      <c r="AN51" s="191">
        <v>40</v>
      </c>
      <c r="AO51" s="191">
        <v>41</v>
      </c>
      <c r="AP51" s="191">
        <v>42</v>
      </c>
      <c r="AQ51" s="191">
        <v>43</v>
      </c>
      <c r="AR51" s="191">
        <v>44</v>
      </c>
      <c r="AS51" s="191">
        <v>45</v>
      </c>
      <c r="AT51" s="315"/>
      <c r="AV51" s="171"/>
      <c r="AW51" s="171"/>
      <c r="AX51" s="171"/>
      <c r="AY51" s="171"/>
      <c r="AZ51" s="171"/>
      <c r="BA51" s="171"/>
      <c r="BB51" s="171"/>
      <c r="BC51" s="171"/>
      <c r="BD51" s="171"/>
      <c r="BE51" s="171"/>
      <c r="BF51" s="171"/>
      <c r="BG51" s="171"/>
      <c r="BH51" s="171"/>
      <c r="BI51" s="171"/>
      <c r="BJ51" s="171"/>
      <c r="BK51" s="171"/>
      <c r="BL51" s="171"/>
      <c r="BM51" s="171"/>
      <c r="BN51" s="171"/>
      <c r="BO51" s="171"/>
      <c r="BP51" s="171"/>
      <c r="BQ51" s="171"/>
      <c r="BR51" s="171"/>
      <c r="BS51" s="171"/>
      <c r="BT51" s="171"/>
      <c r="BU51" s="171"/>
      <c r="BV51" s="171"/>
      <c r="BW51" s="171"/>
      <c r="BX51" s="171"/>
      <c r="BY51" s="171"/>
      <c r="BZ51" s="171"/>
      <c r="CA51" s="171"/>
      <c r="CB51" s="171"/>
      <c r="CC51" s="171"/>
      <c r="CD51" s="171"/>
      <c r="CE51" s="171"/>
      <c r="CF51" s="171"/>
      <c r="CG51" s="171"/>
      <c r="CH51" s="171"/>
      <c r="CI51" s="171"/>
      <c r="CJ51" s="171"/>
      <c r="CK51" s="171"/>
      <c r="CL51" s="171"/>
      <c r="CM51" s="171"/>
    </row>
    <row r="52" spans="1:91" s="187" customFormat="1" ht="18" customHeight="1">
      <c r="A52" s="388">
        <v>1</v>
      </c>
      <c r="B52" s="388" t="s">
        <v>78</v>
      </c>
      <c r="C52" s="374" t="str">
        <f>VLOOKUP(B52,DS,2,0)</f>
        <v>Nguyễn Thiện Duy</v>
      </c>
      <c r="D52" s="376" t="str">
        <f>VLOOKUP(B52,DS,3,0)</f>
        <v>Giám đốc</v>
      </c>
      <c r="E52" s="79" t="s">
        <v>33</v>
      </c>
      <c r="F52" s="80">
        <v>8</v>
      </c>
      <c r="G52" s="80">
        <v>8</v>
      </c>
      <c r="H52" s="80"/>
      <c r="I52" s="80">
        <v>8</v>
      </c>
      <c r="J52" s="80">
        <v>8</v>
      </c>
      <c r="K52" s="80">
        <v>8</v>
      </c>
      <c r="L52" s="80"/>
      <c r="M52" s="80">
        <v>8</v>
      </c>
      <c r="N52" s="80">
        <v>8</v>
      </c>
      <c r="O52" s="80">
        <v>8</v>
      </c>
      <c r="P52" s="80">
        <v>8</v>
      </c>
      <c r="Q52" s="80">
        <v>8</v>
      </c>
      <c r="R52" s="80">
        <v>8</v>
      </c>
      <c r="S52" s="80"/>
      <c r="T52" s="80">
        <v>8</v>
      </c>
      <c r="U52" s="80">
        <v>8</v>
      </c>
      <c r="V52" s="80">
        <v>8</v>
      </c>
      <c r="W52" s="80">
        <v>8</v>
      </c>
      <c r="X52" s="80">
        <v>8</v>
      </c>
      <c r="Y52" s="80">
        <v>8</v>
      </c>
      <c r="Z52" s="80"/>
      <c r="AA52" s="80">
        <v>8</v>
      </c>
      <c r="AB52" s="80">
        <v>8</v>
      </c>
      <c r="AC52" s="80">
        <v>8</v>
      </c>
      <c r="AD52" s="80"/>
      <c r="AE52" s="80">
        <v>8</v>
      </c>
      <c r="AF52" s="80">
        <v>8</v>
      </c>
      <c r="AG52" s="80"/>
      <c r="AH52" s="80">
        <v>8</v>
      </c>
      <c r="AI52" s="80">
        <v>8</v>
      </c>
      <c r="AJ52" s="80">
        <v>8</v>
      </c>
      <c r="AK52" s="378">
        <f t="shared" ref="AK52" si="26">((SUM(F52:AJ52))/8)-(SUMIF($F$6:$AJ$6,"C.Nhật",F52:AJ52)/8)</f>
        <v>21</v>
      </c>
      <c r="AL52" s="378">
        <f t="shared" ref="AL52" si="27">SUM(F53:AJ53)/8*1.5</f>
        <v>0</v>
      </c>
      <c r="AM52" s="380">
        <f t="shared" ref="AM52" si="28">SUMIF($F$6:$AJ$6,"C.Nhật",$F52:$AJ53)/8*2</f>
        <v>8</v>
      </c>
      <c r="AN52" s="382">
        <f t="shared" ref="AN52" si="29">SUM(AK52:AM53)</f>
        <v>29</v>
      </c>
      <c r="AO52" s="404">
        <v>0</v>
      </c>
      <c r="AP52" s="398"/>
      <c r="AQ52" s="398"/>
      <c r="AR52" s="398"/>
      <c r="AS52" s="396"/>
      <c r="AT52" s="315"/>
      <c r="AV52" s="171"/>
      <c r="AW52" s="171"/>
      <c r="AX52" s="171"/>
      <c r="AY52" s="171"/>
      <c r="AZ52" s="171"/>
      <c r="BA52" s="171"/>
      <c r="BB52" s="171"/>
      <c r="BC52" s="171"/>
      <c r="BD52" s="171"/>
      <c r="BE52" s="171"/>
      <c r="BF52" s="171"/>
      <c r="BG52" s="171"/>
      <c r="BH52" s="171"/>
      <c r="BI52" s="171"/>
      <c r="BJ52" s="171"/>
      <c r="BK52" s="171"/>
      <c r="BL52" s="171"/>
      <c r="BM52" s="171"/>
      <c r="BN52" s="171"/>
      <c r="BO52" s="171"/>
      <c r="BP52" s="171"/>
      <c r="BQ52" s="171"/>
      <c r="BR52" s="171"/>
      <c r="BS52" s="171"/>
      <c r="BT52" s="171"/>
      <c r="BU52" s="171"/>
      <c r="BV52" s="171"/>
      <c r="BW52" s="171"/>
      <c r="BX52" s="171"/>
      <c r="BY52" s="171"/>
      <c r="BZ52" s="171"/>
      <c r="CA52" s="171"/>
      <c r="CB52" s="171"/>
      <c r="CC52" s="171"/>
      <c r="CD52" s="171"/>
      <c r="CE52" s="171"/>
      <c r="CF52" s="171"/>
      <c r="CG52" s="171"/>
      <c r="CH52" s="171"/>
      <c r="CI52" s="171"/>
      <c r="CJ52" s="171"/>
      <c r="CK52" s="171"/>
      <c r="CL52" s="171"/>
      <c r="CM52" s="171"/>
    </row>
    <row r="53" spans="1:91" s="187" customFormat="1" ht="18" customHeight="1">
      <c r="A53" s="389"/>
      <c r="B53" s="389"/>
      <c r="C53" s="375"/>
      <c r="D53" s="377"/>
      <c r="E53" s="81" t="s">
        <v>32</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379"/>
      <c r="AL53" s="379"/>
      <c r="AM53" s="381"/>
      <c r="AN53" s="383"/>
      <c r="AO53" s="405"/>
      <c r="AP53" s="399"/>
      <c r="AQ53" s="399"/>
      <c r="AR53" s="399"/>
      <c r="AS53" s="397"/>
      <c r="AT53" s="315"/>
      <c r="AV53" s="171"/>
      <c r="AW53" s="171"/>
      <c r="AX53" s="171"/>
      <c r="AY53" s="171"/>
      <c r="AZ53" s="171"/>
      <c r="BA53" s="171"/>
      <c r="BB53" s="171"/>
      <c r="BC53" s="171"/>
      <c r="BD53" s="171"/>
      <c r="BE53" s="171"/>
      <c r="BF53" s="171"/>
      <c r="BG53" s="171"/>
      <c r="BH53" s="171"/>
      <c r="BI53" s="171"/>
      <c r="BJ53" s="171"/>
      <c r="BK53" s="171"/>
      <c r="BL53" s="171"/>
      <c r="BM53" s="171"/>
      <c r="BN53" s="171"/>
      <c r="BO53" s="171"/>
      <c r="BP53" s="171"/>
      <c r="BQ53" s="171"/>
      <c r="BR53" s="171"/>
      <c r="BS53" s="171"/>
      <c r="BT53" s="171"/>
      <c r="BU53" s="171"/>
      <c r="BV53" s="171"/>
      <c r="BW53" s="171"/>
      <c r="BX53" s="171"/>
      <c r="BY53" s="171"/>
      <c r="BZ53" s="171"/>
      <c r="CA53" s="171"/>
      <c r="CB53" s="171"/>
      <c r="CC53" s="171"/>
      <c r="CD53" s="171"/>
      <c r="CE53" s="171"/>
      <c r="CF53" s="171"/>
      <c r="CG53" s="171"/>
      <c r="CH53" s="171"/>
      <c r="CI53" s="171"/>
      <c r="CJ53" s="171"/>
      <c r="CK53" s="171"/>
      <c r="CL53" s="171"/>
      <c r="CM53" s="171"/>
    </row>
    <row r="54" spans="1:91" s="187" customFormat="1" ht="18" customHeight="1">
      <c r="A54" s="388">
        <f>A52+1</f>
        <v>2</v>
      </c>
      <c r="B54" s="388" t="s">
        <v>80</v>
      </c>
      <c r="C54" s="374" t="str">
        <f>VLOOKUP(B54,DS,2,0)</f>
        <v>Nguyễn Văn Sẽ</v>
      </c>
      <c r="D54" s="376" t="str">
        <f>VLOOKUP(B54,DS,3,0)</f>
        <v>Kỹ Thuật</v>
      </c>
      <c r="E54" s="79" t="s">
        <v>33</v>
      </c>
      <c r="F54" s="80">
        <v>8</v>
      </c>
      <c r="G54" s="80">
        <v>8</v>
      </c>
      <c r="H54" s="80">
        <v>8</v>
      </c>
      <c r="I54" s="80">
        <v>8</v>
      </c>
      <c r="J54" s="80">
        <v>8</v>
      </c>
      <c r="K54" s="80">
        <v>8</v>
      </c>
      <c r="L54" s="80"/>
      <c r="M54" s="80">
        <v>8</v>
      </c>
      <c r="N54" s="80">
        <v>8</v>
      </c>
      <c r="O54" s="80">
        <v>8</v>
      </c>
      <c r="P54" s="80">
        <v>8</v>
      </c>
      <c r="Q54" s="80">
        <v>8</v>
      </c>
      <c r="R54" s="80">
        <v>8</v>
      </c>
      <c r="S54" s="80"/>
      <c r="T54" s="80">
        <v>8</v>
      </c>
      <c r="U54" s="80">
        <v>8</v>
      </c>
      <c r="V54" s="80">
        <v>8</v>
      </c>
      <c r="W54" s="80">
        <v>8</v>
      </c>
      <c r="X54" s="80">
        <v>8</v>
      </c>
      <c r="Y54" s="80">
        <v>8</v>
      </c>
      <c r="Z54" s="80"/>
      <c r="AA54" s="80">
        <v>8</v>
      </c>
      <c r="AB54" s="80">
        <v>8</v>
      </c>
      <c r="AC54" s="80">
        <v>8</v>
      </c>
      <c r="AD54" s="80">
        <v>8</v>
      </c>
      <c r="AE54" s="80">
        <v>8</v>
      </c>
      <c r="AF54" s="80">
        <v>8</v>
      </c>
      <c r="AG54" s="80"/>
      <c r="AH54" s="80">
        <v>8</v>
      </c>
      <c r="AI54" s="80">
        <v>8</v>
      </c>
      <c r="AJ54" s="80">
        <v>8</v>
      </c>
      <c r="AK54" s="378">
        <f t="shared" ref="AK54" si="30">((SUM(F54:AJ54))/8)-(SUMIF($F$6:$AJ$6,"C.Nhật",F54:AJ54)/8)</f>
        <v>23</v>
      </c>
      <c r="AL54" s="378">
        <f t="shared" ref="AL54" si="31">SUM(F55:AJ55)/8*1.5</f>
        <v>0</v>
      </c>
      <c r="AM54" s="380">
        <f t="shared" ref="AM54" si="32">SUMIF($F$6:$AJ$6,"C.Nhật",$F54:$AJ55)/8*2</f>
        <v>8</v>
      </c>
      <c r="AN54" s="382">
        <f t="shared" ref="AN54" si="33">SUM(AK54:AM55)</f>
        <v>31</v>
      </c>
      <c r="AO54" s="404">
        <v>0</v>
      </c>
      <c r="AP54" s="398"/>
      <c r="AQ54" s="398"/>
      <c r="AR54" s="398"/>
      <c r="AS54" s="396"/>
      <c r="AT54" s="315"/>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row>
    <row r="55" spans="1:91" s="187" customFormat="1" ht="18" customHeight="1">
      <c r="A55" s="389"/>
      <c r="B55" s="389"/>
      <c r="C55" s="375"/>
      <c r="D55" s="377"/>
      <c r="E55" s="81" t="s">
        <v>32</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379"/>
      <c r="AL55" s="379"/>
      <c r="AM55" s="381"/>
      <c r="AN55" s="383"/>
      <c r="AO55" s="405"/>
      <c r="AP55" s="399"/>
      <c r="AQ55" s="399"/>
      <c r="AR55" s="399"/>
      <c r="AS55" s="397"/>
      <c r="AT55" s="315"/>
      <c r="AV55" s="171"/>
      <c r="AW55" s="171"/>
      <c r="AX55" s="171"/>
      <c r="AY55" s="171"/>
      <c r="AZ55" s="171"/>
      <c r="BA55" s="171"/>
      <c r="BB55" s="171"/>
      <c r="BC55" s="171"/>
      <c r="BD55" s="171"/>
      <c r="BE55" s="171"/>
      <c r="BF55" s="171"/>
      <c r="BG55" s="171"/>
      <c r="BH55" s="171"/>
      <c r="BI55" s="171"/>
      <c r="BJ55" s="171"/>
      <c r="BK55" s="171"/>
      <c r="BL55" s="171"/>
      <c r="BM55" s="171"/>
      <c r="BN55" s="171"/>
      <c r="BO55" s="171"/>
      <c r="BP55" s="171"/>
      <c r="BQ55" s="171"/>
      <c r="BR55" s="171"/>
      <c r="BS55" s="171"/>
      <c r="BT55" s="171"/>
      <c r="BU55" s="171"/>
      <c r="BV55" s="171"/>
      <c r="BW55" s="171"/>
      <c r="BX55" s="171"/>
      <c r="BY55" s="171"/>
      <c r="BZ55" s="171"/>
      <c r="CA55" s="171"/>
      <c r="CB55" s="171"/>
      <c r="CC55" s="171"/>
      <c r="CD55" s="171"/>
      <c r="CE55" s="171"/>
      <c r="CF55" s="171"/>
      <c r="CG55" s="171"/>
      <c r="CH55" s="171"/>
      <c r="CI55" s="171"/>
      <c r="CJ55" s="171"/>
      <c r="CK55" s="171"/>
      <c r="CL55" s="171"/>
      <c r="CM55" s="171"/>
    </row>
    <row r="56" spans="1:91" s="187" customFormat="1" ht="18" customHeight="1">
      <c r="A56" s="388">
        <f>A54+1</f>
        <v>3</v>
      </c>
      <c r="B56" s="388" t="s">
        <v>82</v>
      </c>
      <c r="C56" s="374" t="str">
        <f>VLOOKUP(B56,DS,2,0)</f>
        <v>Võ Uyên Phương</v>
      </c>
      <c r="D56" s="376" t="str">
        <f>VLOOKUP(B56,DS,3,0)</f>
        <v>LĐ- TL</v>
      </c>
      <c r="E56" s="79" t="s">
        <v>33</v>
      </c>
      <c r="F56" s="80"/>
      <c r="G56" s="80">
        <v>8</v>
      </c>
      <c r="H56" s="80">
        <v>8</v>
      </c>
      <c r="I56" s="80">
        <v>8</v>
      </c>
      <c r="J56" s="80">
        <v>8</v>
      </c>
      <c r="K56" s="80">
        <v>8</v>
      </c>
      <c r="L56" s="80"/>
      <c r="M56" s="80">
        <v>8</v>
      </c>
      <c r="N56" s="80">
        <v>8</v>
      </c>
      <c r="O56" s="80">
        <v>8</v>
      </c>
      <c r="P56" s="80">
        <v>8</v>
      </c>
      <c r="Q56" s="80">
        <v>8</v>
      </c>
      <c r="R56" s="80">
        <v>8</v>
      </c>
      <c r="S56" s="80"/>
      <c r="T56" s="80">
        <v>8</v>
      </c>
      <c r="U56" s="80">
        <v>8</v>
      </c>
      <c r="V56" s="80">
        <v>8</v>
      </c>
      <c r="W56" s="80">
        <v>8</v>
      </c>
      <c r="X56" s="80">
        <v>8</v>
      </c>
      <c r="Y56" s="80">
        <v>8</v>
      </c>
      <c r="Z56" s="80"/>
      <c r="AA56" s="80">
        <v>8</v>
      </c>
      <c r="AB56" s="80">
        <v>8</v>
      </c>
      <c r="AC56" s="80">
        <v>8</v>
      </c>
      <c r="AD56" s="80">
        <v>8</v>
      </c>
      <c r="AE56" s="80">
        <v>8</v>
      </c>
      <c r="AF56" s="80">
        <v>8</v>
      </c>
      <c r="AG56" s="80"/>
      <c r="AH56" s="80"/>
      <c r="AI56" s="80">
        <v>8</v>
      </c>
      <c r="AJ56" s="80">
        <v>8</v>
      </c>
      <c r="AK56" s="378">
        <f t="shared" ref="AK56" si="34">((SUM(F56:AJ56))/8)-(SUMIF($F$6:$AJ$6,"C.Nhật",F56:AJ56)/8)</f>
        <v>21</v>
      </c>
      <c r="AL56" s="378">
        <f t="shared" ref="AL56" si="35">SUM(F57:AJ57)/8*1.5</f>
        <v>0</v>
      </c>
      <c r="AM56" s="380">
        <f t="shared" ref="AM56" si="36">SUMIF($F$6:$AJ$6,"C.Nhật",$F56:$AJ57)/8*2</f>
        <v>8</v>
      </c>
      <c r="AN56" s="382">
        <f t="shared" ref="AN56" si="37">SUM(AK56:AM57)</f>
        <v>29</v>
      </c>
      <c r="AO56" s="404">
        <v>0</v>
      </c>
      <c r="AP56" s="398"/>
      <c r="AQ56" s="398"/>
      <c r="AR56" s="398"/>
      <c r="AS56" s="396"/>
      <c r="AT56" s="315"/>
      <c r="AV56" s="171"/>
      <c r="AW56" s="171"/>
      <c r="AX56" s="171"/>
      <c r="AY56" s="171"/>
      <c r="AZ56" s="171"/>
      <c r="BA56" s="171"/>
      <c r="BB56" s="171"/>
      <c r="BC56" s="171"/>
      <c r="BD56" s="171"/>
      <c r="BE56" s="171"/>
      <c r="BF56" s="171"/>
      <c r="BG56" s="171"/>
      <c r="BH56" s="171"/>
      <c r="BI56" s="171"/>
      <c r="BJ56" s="171"/>
      <c r="BK56" s="171"/>
      <c r="BL56" s="171"/>
      <c r="BM56" s="171"/>
      <c r="BN56" s="171"/>
      <c r="BO56" s="171"/>
      <c r="BP56" s="171"/>
      <c r="BQ56" s="171"/>
      <c r="BR56" s="171"/>
      <c r="BS56" s="171"/>
      <c r="BT56" s="171"/>
      <c r="BU56" s="171"/>
      <c r="BV56" s="171"/>
      <c r="BW56" s="171"/>
      <c r="BX56" s="171"/>
      <c r="BY56" s="171"/>
      <c r="BZ56" s="171"/>
      <c r="CA56" s="171"/>
      <c r="CB56" s="171"/>
      <c r="CC56" s="171"/>
      <c r="CD56" s="171"/>
      <c r="CE56" s="171"/>
      <c r="CF56" s="171"/>
      <c r="CG56" s="171"/>
      <c r="CH56" s="171"/>
      <c r="CI56" s="171"/>
      <c r="CJ56" s="171"/>
      <c r="CK56" s="171"/>
      <c r="CL56" s="171"/>
      <c r="CM56" s="171"/>
    </row>
    <row r="57" spans="1:91" s="187" customFormat="1" ht="18" customHeight="1">
      <c r="A57" s="389"/>
      <c r="B57" s="389"/>
      <c r="C57" s="375"/>
      <c r="D57" s="377"/>
      <c r="E57" s="81" t="s">
        <v>32</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379"/>
      <c r="AL57" s="379"/>
      <c r="AM57" s="381"/>
      <c r="AN57" s="383"/>
      <c r="AO57" s="405"/>
      <c r="AP57" s="399"/>
      <c r="AQ57" s="399"/>
      <c r="AR57" s="399"/>
      <c r="AS57" s="397"/>
      <c r="AT57" s="315"/>
      <c r="AV57" s="171"/>
      <c r="AW57" s="171"/>
      <c r="AX57" s="171"/>
      <c r="AY57" s="171"/>
      <c r="AZ57" s="171"/>
      <c r="BA57" s="171"/>
      <c r="BB57" s="171"/>
      <c r="BC57" s="171"/>
      <c r="BD57" s="171"/>
      <c r="BE57" s="171"/>
      <c r="BF57" s="171"/>
      <c r="BG57" s="171"/>
      <c r="BH57" s="171"/>
      <c r="BI57" s="171"/>
      <c r="BJ57" s="171"/>
      <c r="BK57" s="171"/>
      <c r="BL57" s="171"/>
      <c r="BM57" s="171"/>
      <c r="BN57" s="171"/>
      <c r="BO57" s="171"/>
      <c r="BP57" s="171"/>
      <c r="BQ57" s="171"/>
      <c r="BR57" s="171"/>
      <c r="BS57" s="171"/>
      <c r="BT57" s="171"/>
      <c r="BU57" s="171"/>
      <c r="BV57" s="171"/>
      <c r="BW57" s="171"/>
      <c r="BX57" s="171"/>
      <c r="BY57" s="171"/>
      <c r="BZ57" s="171"/>
      <c r="CA57" s="171"/>
      <c r="CB57" s="171"/>
      <c r="CC57" s="171"/>
      <c r="CD57" s="171"/>
      <c r="CE57" s="171"/>
      <c r="CF57" s="171"/>
      <c r="CG57" s="171"/>
      <c r="CH57" s="171"/>
      <c r="CI57" s="171"/>
      <c r="CJ57" s="171"/>
      <c r="CK57" s="171"/>
      <c r="CL57" s="171"/>
      <c r="CM57" s="171"/>
    </row>
    <row r="58" spans="1:91" s="187" customFormat="1" ht="18" customHeight="1">
      <c r="A58" s="388">
        <f>A56+1</f>
        <v>4</v>
      </c>
      <c r="B58" s="388" t="s">
        <v>85</v>
      </c>
      <c r="C58" s="374" t="str">
        <f>VLOOKUP(B58,DS,2,0)</f>
        <v>Lê Nguyễn Huy Cường</v>
      </c>
      <c r="D58" s="376" t="str">
        <f>VLOOKUP(B58,DS,3,0)</f>
        <v>XNK</v>
      </c>
      <c r="E58" s="79" t="s">
        <v>33</v>
      </c>
      <c r="F58" s="80">
        <v>8</v>
      </c>
      <c r="G58" s="80">
        <v>8</v>
      </c>
      <c r="H58" s="80">
        <v>8</v>
      </c>
      <c r="I58" s="80">
        <v>8</v>
      </c>
      <c r="J58" s="80">
        <v>8</v>
      </c>
      <c r="K58" s="80">
        <v>8</v>
      </c>
      <c r="L58" s="80"/>
      <c r="M58" s="80">
        <v>8</v>
      </c>
      <c r="N58" s="80">
        <v>8</v>
      </c>
      <c r="O58" s="80">
        <v>8</v>
      </c>
      <c r="P58" s="80">
        <v>8</v>
      </c>
      <c r="Q58" s="80">
        <v>8</v>
      </c>
      <c r="R58" s="80">
        <v>8</v>
      </c>
      <c r="S58" s="80"/>
      <c r="T58" s="80">
        <v>8</v>
      </c>
      <c r="U58" s="80">
        <v>8</v>
      </c>
      <c r="V58" s="80">
        <v>8</v>
      </c>
      <c r="W58" s="80">
        <v>8</v>
      </c>
      <c r="X58" s="80">
        <v>8</v>
      </c>
      <c r="Y58" s="80">
        <v>8</v>
      </c>
      <c r="Z58" s="80"/>
      <c r="AA58" s="80">
        <v>8</v>
      </c>
      <c r="AB58" s="80">
        <v>8</v>
      </c>
      <c r="AC58" s="80">
        <v>8</v>
      </c>
      <c r="AD58" s="80">
        <v>8</v>
      </c>
      <c r="AE58" s="80">
        <v>8</v>
      </c>
      <c r="AF58" s="80">
        <v>8</v>
      </c>
      <c r="AG58" s="80"/>
      <c r="AH58" s="80">
        <v>8</v>
      </c>
      <c r="AI58" s="80">
        <v>8</v>
      </c>
      <c r="AJ58" s="80">
        <v>8</v>
      </c>
      <c r="AK58" s="378">
        <f t="shared" ref="AK58" si="38">((SUM(F58:AJ58))/8)-(SUMIF($F$6:$AJ$6,"C.Nhật",F58:AJ58)/8)</f>
        <v>23</v>
      </c>
      <c r="AL58" s="378">
        <f t="shared" ref="AL58" si="39">SUM(F59:AJ59)/8*1.5</f>
        <v>0</v>
      </c>
      <c r="AM58" s="380">
        <f t="shared" ref="AM58" si="40">SUMIF($F$6:$AJ$6,"C.Nhật",$F58:$AJ59)/8*2</f>
        <v>8</v>
      </c>
      <c r="AN58" s="382">
        <f t="shared" ref="AN58" si="41">SUM(AK58:AM59)</f>
        <v>31</v>
      </c>
      <c r="AO58" s="404">
        <v>0</v>
      </c>
      <c r="AP58" s="398"/>
      <c r="AQ58" s="398"/>
      <c r="AR58" s="398"/>
      <c r="AS58" s="396"/>
      <c r="AT58" s="315"/>
      <c r="AV58" s="171"/>
      <c r="AW58" s="171"/>
      <c r="AX58" s="171"/>
      <c r="AY58" s="171"/>
      <c r="AZ58" s="171"/>
      <c r="BA58" s="171"/>
      <c r="BB58" s="171"/>
      <c r="BC58" s="171"/>
      <c r="BD58" s="171"/>
      <c r="BE58" s="171"/>
      <c r="BF58" s="171"/>
      <c r="BG58" s="171"/>
      <c r="BH58" s="171"/>
      <c r="BI58" s="171"/>
      <c r="BJ58" s="171"/>
      <c r="BK58" s="171"/>
      <c r="BL58" s="171"/>
      <c r="BM58" s="171"/>
      <c r="BN58" s="171"/>
      <c r="BO58" s="171"/>
      <c r="BP58" s="171"/>
      <c r="BQ58" s="171"/>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row>
    <row r="59" spans="1:91" s="187" customFormat="1" ht="18" customHeight="1">
      <c r="A59" s="389"/>
      <c r="B59" s="389"/>
      <c r="C59" s="375"/>
      <c r="D59" s="377"/>
      <c r="E59" s="81" t="s">
        <v>32</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379"/>
      <c r="AL59" s="379"/>
      <c r="AM59" s="381"/>
      <c r="AN59" s="383"/>
      <c r="AO59" s="405"/>
      <c r="AP59" s="399"/>
      <c r="AQ59" s="399"/>
      <c r="AR59" s="399"/>
      <c r="AS59" s="397"/>
      <c r="AT59" s="315"/>
      <c r="AV59" s="171"/>
      <c r="AW59" s="171"/>
      <c r="AX59" s="171"/>
      <c r="AY59" s="171"/>
      <c r="AZ59" s="171"/>
      <c r="BA59" s="171"/>
      <c r="BB59" s="171"/>
      <c r="BC59" s="171"/>
      <c r="BD59" s="171"/>
      <c r="BE59" s="171"/>
      <c r="BF59" s="171"/>
      <c r="BG59" s="171"/>
      <c r="BH59" s="171"/>
      <c r="BI59" s="171"/>
      <c r="BJ59" s="171"/>
      <c r="BK59" s="171"/>
      <c r="BL59" s="171"/>
      <c r="BM59" s="171"/>
      <c r="BN59" s="171"/>
      <c r="BO59" s="171"/>
      <c r="BP59" s="171"/>
      <c r="BQ59" s="171"/>
      <c r="BR59" s="171"/>
      <c r="BS59" s="171"/>
      <c r="BT59" s="171"/>
      <c r="BU59" s="171"/>
      <c r="BV59" s="171"/>
      <c r="BW59" s="171"/>
      <c r="BX59" s="171"/>
      <c r="BY59" s="171"/>
      <c r="BZ59" s="171"/>
      <c r="CA59" s="171"/>
      <c r="CB59" s="171"/>
      <c r="CC59" s="171"/>
      <c r="CD59" s="171"/>
      <c r="CE59" s="171"/>
      <c r="CF59" s="171"/>
      <c r="CG59" s="171"/>
      <c r="CH59" s="171"/>
      <c r="CI59" s="171"/>
      <c r="CJ59" s="171"/>
      <c r="CK59" s="171"/>
      <c r="CL59" s="171"/>
      <c r="CM59" s="171"/>
    </row>
    <row r="60" spans="1:91" s="187" customFormat="1" ht="18" customHeight="1">
      <c r="A60" s="388">
        <f t="shared" ref="A60" si="42">A58+1</f>
        <v>5</v>
      </c>
      <c r="B60" s="388" t="s">
        <v>88</v>
      </c>
      <c r="C60" s="374" t="str">
        <f>VLOOKUP(B60,DS,2,0)</f>
        <v>Nguyễn Văn Bé Tư</v>
      </c>
      <c r="D60" s="376" t="str">
        <f>VLOOKUP(B60,DS,3,0)</f>
        <v>Tài xế</v>
      </c>
      <c r="E60" s="79" t="s">
        <v>33</v>
      </c>
      <c r="F60" s="80">
        <v>8</v>
      </c>
      <c r="G60" s="80">
        <v>8</v>
      </c>
      <c r="H60" s="80">
        <v>8</v>
      </c>
      <c r="I60" s="80">
        <v>8</v>
      </c>
      <c r="J60" s="80">
        <v>8</v>
      </c>
      <c r="K60" s="80">
        <v>8</v>
      </c>
      <c r="L60" s="80"/>
      <c r="M60" s="80">
        <v>8</v>
      </c>
      <c r="N60" s="80">
        <v>8</v>
      </c>
      <c r="O60" s="80">
        <v>8</v>
      </c>
      <c r="P60" s="80">
        <v>8</v>
      </c>
      <c r="Q60" s="80"/>
      <c r="R60" s="80">
        <v>8</v>
      </c>
      <c r="S60" s="80"/>
      <c r="T60" s="80">
        <v>8</v>
      </c>
      <c r="U60" s="80">
        <v>8</v>
      </c>
      <c r="V60" s="80">
        <v>8</v>
      </c>
      <c r="W60" s="80">
        <v>8</v>
      </c>
      <c r="X60" s="80">
        <v>8</v>
      </c>
      <c r="Y60" s="80">
        <v>8</v>
      </c>
      <c r="Z60" s="80"/>
      <c r="AA60" s="80">
        <v>8</v>
      </c>
      <c r="AB60" s="80">
        <v>8</v>
      </c>
      <c r="AC60" s="80">
        <v>8</v>
      </c>
      <c r="AD60" s="80">
        <v>8</v>
      </c>
      <c r="AE60" s="80">
        <v>8</v>
      </c>
      <c r="AF60" s="80">
        <v>8</v>
      </c>
      <c r="AG60" s="80"/>
      <c r="AH60" s="80">
        <v>8</v>
      </c>
      <c r="AI60" s="80">
        <v>8</v>
      </c>
      <c r="AJ60" s="80">
        <v>8</v>
      </c>
      <c r="AK60" s="378">
        <f t="shared" ref="AK60" si="43">((SUM(F60:AJ60))/8)-(SUMIF($F$6:$AJ$6,"C.Nhật",F60:AJ60)/8)</f>
        <v>22</v>
      </c>
      <c r="AL60" s="378">
        <f t="shared" ref="AL60" si="44">SUM(F61:AJ61)/8*1.5</f>
        <v>0</v>
      </c>
      <c r="AM60" s="380">
        <f t="shared" ref="AM60" si="45">SUMIF($F$6:$AJ$6,"C.Nhật",$F60:$AJ61)/8*2</f>
        <v>8</v>
      </c>
      <c r="AN60" s="382">
        <f t="shared" ref="AN60" si="46">SUM(AK60:AM61)</f>
        <v>30</v>
      </c>
      <c r="AO60" s="404">
        <v>0</v>
      </c>
      <c r="AP60" s="398"/>
      <c r="AQ60" s="398"/>
      <c r="AR60" s="398"/>
      <c r="AS60" s="396"/>
      <c r="AT60" s="315"/>
      <c r="AV60" s="171"/>
      <c r="AW60" s="171"/>
      <c r="AX60" s="171"/>
      <c r="AY60" s="171"/>
      <c r="AZ60" s="171"/>
      <c r="BA60" s="171"/>
      <c r="BB60" s="171"/>
      <c r="BC60" s="171"/>
      <c r="BD60" s="171"/>
      <c r="BE60" s="171"/>
      <c r="BF60" s="171"/>
      <c r="BG60" s="171"/>
      <c r="BH60" s="171"/>
      <c r="BI60" s="171"/>
      <c r="BJ60" s="171"/>
      <c r="BK60" s="171"/>
      <c r="BL60" s="171"/>
      <c r="BM60" s="171"/>
      <c r="BN60" s="171"/>
      <c r="BO60" s="171"/>
      <c r="BP60" s="171"/>
      <c r="BQ60" s="171"/>
      <c r="BR60" s="171"/>
      <c r="BS60" s="171"/>
      <c r="BT60" s="171"/>
      <c r="BU60" s="171"/>
      <c r="BV60" s="171"/>
      <c r="BW60" s="171"/>
      <c r="BX60" s="171"/>
      <c r="BY60" s="171"/>
      <c r="BZ60" s="171"/>
      <c r="CA60" s="171"/>
      <c r="CB60" s="171"/>
      <c r="CC60" s="171"/>
      <c r="CD60" s="171"/>
      <c r="CE60" s="171"/>
      <c r="CF60" s="171"/>
      <c r="CG60" s="171"/>
      <c r="CH60" s="171"/>
      <c r="CI60" s="171"/>
      <c r="CJ60" s="171"/>
      <c r="CK60" s="171"/>
      <c r="CL60" s="171"/>
      <c r="CM60" s="171"/>
    </row>
    <row r="61" spans="1:91" s="187" customFormat="1" ht="18" customHeight="1">
      <c r="A61" s="389"/>
      <c r="B61" s="389"/>
      <c r="C61" s="375"/>
      <c r="D61" s="377"/>
      <c r="E61" s="81" t="s">
        <v>32</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379"/>
      <c r="AL61" s="379"/>
      <c r="AM61" s="381"/>
      <c r="AN61" s="383"/>
      <c r="AO61" s="405"/>
      <c r="AP61" s="399"/>
      <c r="AQ61" s="399"/>
      <c r="AR61" s="399"/>
      <c r="AS61" s="397"/>
      <c r="AT61" s="315"/>
      <c r="AV61" s="171"/>
      <c r="AW61" s="171"/>
      <c r="AX61" s="171"/>
      <c r="AY61" s="171"/>
      <c r="AZ61" s="171"/>
      <c r="BA61" s="171"/>
      <c r="BB61" s="171"/>
      <c r="BC61" s="171"/>
      <c r="BD61" s="171"/>
      <c r="BE61" s="171"/>
      <c r="BF61" s="171"/>
      <c r="BG61" s="171"/>
      <c r="BH61" s="171"/>
      <c r="BI61" s="171"/>
      <c r="BJ61" s="171"/>
      <c r="BK61" s="171"/>
      <c r="BL61" s="171"/>
      <c r="BM61" s="171"/>
      <c r="BN61" s="171"/>
      <c r="BO61" s="171"/>
      <c r="BP61" s="171"/>
      <c r="BQ61" s="171"/>
      <c r="BR61" s="171"/>
      <c r="BS61" s="171"/>
      <c r="BT61" s="171"/>
      <c r="BU61" s="171"/>
      <c r="BV61" s="171"/>
      <c r="BW61" s="171"/>
      <c r="BX61" s="171"/>
      <c r="BY61" s="171"/>
      <c r="BZ61" s="171"/>
      <c r="CA61" s="171"/>
      <c r="CB61" s="171"/>
      <c r="CC61" s="171"/>
      <c r="CD61" s="171"/>
      <c r="CE61" s="171"/>
      <c r="CF61" s="171"/>
      <c r="CG61" s="171"/>
      <c r="CH61" s="171"/>
      <c r="CI61" s="171"/>
      <c r="CJ61" s="171"/>
      <c r="CK61" s="171"/>
      <c r="CL61" s="171"/>
      <c r="CM61" s="171"/>
    </row>
    <row r="62" spans="1:91" s="187" customFormat="1" ht="18" customHeight="1">
      <c r="A62" s="388">
        <f t="shared" ref="A62" si="47">A60+1</f>
        <v>6</v>
      </c>
      <c r="B62" s="388" t="s">
        <v>198</v>
      </c>
      <c r="C62" s="374" t="e">
        <f>VLOOKUP(B62,DS,2,0)</f>
        <v>#N/A</v>
      </c>
      <c r="D62" s="376" t="e">
        <f>VLOOKUP(B62,DS,3,0)</f>
        <v>#N/A</v>
      </c>
      <c r="E62" s="79" t="s">
        <v>33</v>
      </c>
      <c r="F62" s="80">
        <v>8</v>
      </c>
      <c r="G62" s="80">
        <v>8</v>
      </c>
      <c r="H62" s="80">
        <v>8</v>
      </c>
      <c r="I62" s="80">
        <v>8</v>
      </c>
      <c r="J62" s="80">
        <v>8</v>
      </c>
      <c r="K62" s="80"/>
      <c r="L62" s="80"/>
      <c r="M62" s="80">
        <v>8</v>
      </c>
      <c r="N62" s="80">
        <v>8</v>
      </c>
      <c r="O62" s="80">
        <v>8</v>
      </c>
      <c r="P62" s="80">
        <v>8</v>
      </c>
      <c r="Q62" s="80">
        <v>8</v>
      </c>
      <c r="R62" s="80">
        <v>8</v>
      </c>
      <c r="S62" s="80"/>
      <c r="T62" s="80">
        <v>8</v>
      </c>
      <c r="U62" s="80">
        <v>8</v>
      </c>
      <c r="V62" s="80">
        <v>8</v>
      </c>
      <c r="W62" s="80">
        <v>8</v>
      </c>
      <c r="X62" s="80">
        <v>8</v>
      </c>
      <c r="Y62" s="80">
        <v>8</v>
      </c>
      <c r="Z62" s="80"/>
      <c r="AA62" s="80">
        <v>8</v>
      </c>
      <c r="AB62" s="80">
        <v>8</v>
      </c>
      <c r="AC62" s="80">
        <v>8</v>
      </c>
      <c r="AD62" s="80">
        <v>8</v>
      </c>
      <c r="AE62" s="80">
        <v>8</v>
      </c>
      <c r="AF62" s="80">
        <v>8</v>
      </c>
      <c r="AG62" s="80"/>
      <c r="AH62" s="80">
        <v>8</v>
      </c>
      <c r="AI62" s="80">
        <v>8</v>
      </c>
      <c r="AJ62" s="80"/>
      <c r="AK62" s="378">
        <f t="shared" ref="AK62" si="48">((SUM(F62:AJ62))/8)-(SUMIF($F$6:$AJ$6,"C.Nhật",F62:AJ62)/8)</f>
        <v>22</v>
      </c>
      <c r="AL62" s="378">
        <f t="shared" ref="AL62" si="49">SUM(F63:AJ63)/8*1.5</f>
        <v>0</v>
      </c>
      <c r="AM62" s="380">
        <f t="shared" ref="AM62" si="50">SUMIF($F$6:$AJ$6,"C.Nhật",$F62:$AJ63)/8*2</f>
        <v>6</v>
      </c>
      <c r="AN62" s="382">
        <f t="shared" ref="AN62" si="51">SUM(AK62:AM63)</f>
        <v>28</v>
      </c>
      <c r="AO62" s="404">
        <v>0</v>
      </c>
      <c r="AP62" s="398"/>
      <c r="AQ62" s="398"/>
      <c r="AR62" s="398"/>
      <c r="AS62" s="396"/>
      <c r="AT62" s="315"/>
      <c r="AV62" s="171"/>
      <c r="AW62" s="171"/>
      <c r="AX62" s="171"/>
      <c r="AY62" s="171"/>
      <c r="AZ62" s="171"/>
      <c r="BA62" s="171"/>
      <c r="BB62" s="171"/>
      <c r="BC62" s="171"/>
      <c r="BD62" s="171"/>
      <c r="BE62" s="171"/>
      <c r="BF62" s="171"/>
      <c r="BG62" s="171"/>
      <c r="BH62" s="171"/>
      <c r="BI62" s="171"/>
      <c r="BJ62" s="171"/>
      <c r="BK62" s="171"/>
      <c r="BL62" s="171"/>
      <c r="BM62" s="171"/>
      <c r="BN62" s="171"/>
      <c r="BO62" s="171"/>
      <c r="BP62" s="171"/>
      <c r="BQ62" s="171"/>
      <c r="BR62" s="171"/>
      <c r="BS62" s="171"/>
      <c r="BT62" s="171"/>
      <c r="BU62" s="171"/>
      <c r="BV62" s="171"/>
      <c r="BW62" s="171"/>
      <c r="BX62" s="171"/>
      <c r="BY62" s="171"/>
      <c r="BZ62" s="171"/>
      <c r="CA62" s="171"/>
      <c r="CB62" s="171"/>
      <c r="CC62" s="171"/>
      <c r="CD62" s="171"/>
      <c r="CE62" s="171"/>
      <c r="CF62" s="171"/>
      <c r="CG62" s="171"/>
      <c r="CH62" s="171"/>
      <c r="CI62" s="171"/>
      <c r="CJ62" s="171"/>
      <c r="CK62" s="171"/>
      <c r="CL62" s="171"/>
      <c r="CM62" s="171"/>
    </row>
    <row r="63" spans="1:91" s="187" customFormat="1" ht="18" customHeight="1">
      <c r="A63" s="389"/>
      <c r="B63" s="389"/>
      <c r="C63" s="375"/>
      <c r="D63" s="377"/>
      <c r="E63" s="81" t="s">
        <v>32</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379"/>
      <c r="AL63" s="379"/>
      <c r="AM63" s="381"/>
      <c r="AN63" s="383"/>
      <c r="AO63" s="405"/>
      <c r="AP63" s="399"/>
      <c r="AQ63" s="399"/>
      <c r="AR63" s="399"/>
      <c r="AS63" s="397"/>
      <c r="AT63" s="315"/>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row>
    <row r="64" spans="1:91" s="187" customFormat="1" ht="18" customHeight="1">
      <c r="A64" s="388">
        <f t="shared" ref="A64" si="52">A62+1</f>
        <v>7</v>
      </c>
      <c r="B64" s="388" t="s">
        <v>196</v>
      </c>
      <c r="C64" s="374" t="str">
        <f>VLOOKUP(B64,DS,2,0)</f>
        <v>Nguyễn Thiện Duyệt</v>
      </c>
      <c r="D64" s="376" t="str">
        <f>VLOOKUP(B64,DS,3,0)</f>
        <v>XNK</v>
      </c>
      <c r="E64" s="79" t="s">
        <v>33</v>
      </c>
      <c r="F64" s="80"/>
      <c r="G64" s="80">
        <v>8</v>
      </c>
      <c r="H64" s="80">
        <v>8</v>
      </c>
      <c r="I64" s="80">
        <v>8</v>
      </c>
      <c r="J64" s="80">
        <v>8</v>
      </c>
      <c r="K64" s="80">
        <v>8</v>
      </c>
      <c r="L64" s="80"/>
      <c r="M64" s="80">
        <v>8</v>
      </c>
      <c r="N64" s="80">
        <v>8</v>
      </c>
      <c r="O64" s="80">
        <v>8</v>
      </c>
      <c r="P64" s="80">
        <v>8</v>
      </c>
      <c r="Q64" s="80">
        <v>8</v>
      </c>
      <c r="R64" s="80">
        <v>8</v>
      </c>
      <c r="S64" s="80"/>
      <c r="T64" s="80">
        <v>8</v>
      </c>
      <c r="U64" s="80">
        <v>8</v>
      </c>
      <c r="V64" s="80">
        <v>8</v>
      </c>
      <c r="W64" s="80">
        <v>8</v>
      </c>
      <c r="X64" s="80">
        <v>8</v>
      </c>
      <c r="Y64" s="80"/>
      <c r="Z64" s="80"/>
      <c r="AA64" s="80">
        <v>8</v>
      </c>
      <c r="AB64" s="80">
        <v>8</v>
      </c>
      <c r="AC64" s="80">
        <v>8</v>
      </c>
      <c r="AD64" s="80">
        <v>8</v>
      </c>
      <c r="AE64" s="80">
        <v>8</v>
      </c>
      <c r="AF64" s="80">
        <v>8</v>
      </c>
      <c r="AG64" s="80"/>
      <c r="AH64" s="80">
        <v>8</v>
      </c>
      <c r="AI64" s="80">
        <v>8</v>
      </c>
      <c r="AJ64" s="80">
        <v>8</v>
      </c>
      <c r="AK64" s="378">
        <f t="shared" ref="AK64" si="53">((SUM(F64:AJ64))/8)-(SUMIF($F$6:$AJ$6,"C.Nhật",F64:AJ64)/8)</f>
        <v>22</v>
      </c>
      <c r="AL64" s="378">
        <f t="shared" ref="AL64" si="54">SUM(F65:AJ65)/8*1.5</f>
        <v>0</v>
      </c>
      <c r="AM64" s="380">
        <f t="shared" ref="AM64" si="55">SUMIF($F$6:$AJ$6,"C.Nhật",$F64:$AJ65)/8*2</f>
        <v>6</v>
      </c>
      <c r="AN64" s="382">
        <f t="shared" ref="AN64" si="56">SUM(AK64:AM65)</f>
        <v>28</v>
      </c>
      <c r="AO64" s="404">
        <v>0</v>
      </c>
      <c r="AP64" s="398"/>
      <c r="AQ64" s="398"/>
      <c r="AR64" s="398"/>
      <c r="AS64" s="396"/>
      <c r="AT64" s="315"/>
      <c r="AV64" s="171"/>
      <c r="AW64" s="171"/>
      <c r="AX64" s="171"/>
      <c r="AY64" s="171"/>
      <c r="AZ64" s="171"/>
      <c r="BA64" s="171"/>
      <c r="BB64" s="171"/>
      <c r="BC64" s="171"/>
      <c r="BD64" s="171"/>
      <c r="BE64" s="171"/>
      <c r="BF64" s="171"/>
      <c r="BG64" s="171"/>
      <c r="BH64" s="171"/>
      <c r="BI64" s="171"/>
      <c r="BJ64" s="171"/>
      <c r="BK64" s="171"/>
      <c r="BL64" s="171"/>
      <c r="BM64" s="171"/>
      <c r="BN64" s="171"/>
      <c r="BO64" s="171"/>
      <c r="BP64" s="171"/>
      <c r="BQ64" s="171"/>
      <c r="BR64" s="171"/>
      <c r="BS64" s="171"/>
      <c r="BT64" s="171"/>
      <c r="BU64" s="171"/>
      <c r="BV64" s="171"/>
      <c r="BW64" s="171"/>
      <c r="BX64" s="171"/>
      <c r="BY64" s="171"/>
      <c r="BZ64" s="171"/>
      <c r="CA64" s="171"/>
      <c r="CB64" s="171"/>
      <c r="CC64" s="171"/>
      <c r="CD64" s="171"/>
      <c r="CE64" s="171"/>
      <c r="CF64" s="171"/>
      <c r="CG64" s="171"/>
      <c r="CH64" s="171"/>
      <c r="CI64" s="171"/>
      <c r="CJ64" s="171"/>
      <c r="CK64" s="171"/>
      <c r="CL64" s="171"/>
      <c r="CM64" s="171"/>
    </row>
    <row r="65" spans="1:91" s="187" customFormat="1" ht="18" customHeight="1">
      <c r="A65" s="389"/>
      <c r="B65" s="389"/>
      <c r="C65" s="375"/>
      <c r="D65" s="377"/>
      <c r="E65" s="81" t="s">
        <v>32</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379"/>
      <c r="AL65" s="379"/>
      <c r="AM65" s="381"/>
      <c r="AN65" s="383"/>
      <c r="AO65" s="405"/>
      <c r="AP65" s="399"/>
      <c r="AQ65" s="399"/>
      <c r="AR65" s="399"/>
      <c r="AS65" s="397"/>
      <c r="AT65" s="315"/>
      <c r="AV65" s="171"/>
      <c r="AW65" s="171"/>
      <c r="AX65" s="171"/>
      <c r="AY65" s="171"/>
      <c r="AZ65" s="171"/>
      <c r="BA65" s="171"/>
      <c r="BB65" s="171"/>
      <c r="BC65" s="171"/>
      <c r="BD65" s="171"/>
      <c r="BE65" s="171"/>
      <c r="BF65" s="171"/>
      <c r="BG65" s="171"/>
      <c r="BH65" s="171"/>
      <c r="BI65" s="171"/>
      <c r="BJ65" s="171"/>
      <c r="BK65" s="171"/>
      <c r="BL65" s="171"/>
      <c r="BM65" s="171"/>
      <c r="BN65" s="171"/>
      <c r="BO65" s="171"/>
      <c r="BP65" s="171"/>
      <c r="BQ65" s="171"/>
      <c r="BR65" s="171"/>
      <c r="BS65" s="171"/>
      <c r="BT65" s="171"/>
      <c r="BU65" s="171"/>
      <c r="BV65" s="171"/>
      <c r="BW65" s="171"/>
      <c r="BX65" s="171"/>
      <c r="BY65" s="171"/>
      <c r="BZ65" s="171"/>
      <c r="CA65" s="171"/>
      <c r="CB65" s="171"/>
      <c r="CC65" s="171"/>
      <c r="CD65" s="171"/>
      <c r="CE65" s="171"/>
      <c r="CF65" s="171"/>
      <c r="CG65" s="171"/>
      <c r="CH65" s="171"/>
      <c r="CI65" s="171"/>
      <c r="CJ65" s="171"/>
      <c r="CK65" s="171"/>
      <c r="CL65" s="171"/>
      <c r="CM65" s="171"/>
    </row>
    <row r="66" spans="1:91" s="205" customFormat="1" ht="12.75">
      <c r="A66" s="195"/>
      <c r="B66" s="196"/>
      <c r="C66" s="197"/>
      <c r="D66" s="198"/>
      <c r="E66" s="197"/>
      <c r="F66" s="199"/>
      <c r="G66" s="199"/>
      <c r="H66" s="200"/>
      <c r="I66" s="200"/>
      <c r="J66" s="201"/>
      <c r="K66" s="199"/>
      <c r="L66" s="200"/>
      <c r="M66" s="199"/>
      <c r="N66" s="199"/>
      <c r="O66" s="199"/>
      <c r="P66" s="199"/>
      <c r="Q66" s="200"/>
      <c r="R66" s="199"/>
      <c r="S66" s="199"/>
      <c r="T66" s="201"/>
      <c r="U66" s="199"/>
      <c r="V66" s="199"/>
      <c r="W66" s="199"/>
      <c r="X66" s="196"/>
      <c r="Y66" s="199"/>
      <c r="Z66" s="199"/>
      <c r="AA66" s="199"/>
      <c r="AB66" s="199"/>
      <c r="AC66" s="199"/>
      <c r="AD66" s="200"/>
      <c r="AE66" s="199"/>
      <c r="AF66" s="199"/>
      <c r="AG66" s="199"/>
      <c r="AH66" s="199"/>
      <c r="AI66" s="199"/>
      <c r="AJ66" s="199"/>
      <c r="AK66" s="197"/>
      <c r="AL66" s="197"/>
      <c r="AM66" s="202"/>
      <c r="AN66" s="203"/>
      <c r="AO66" s="203"/>
      <c r="AP66" s="203"/>
      <c r="AQ66" s="203"/>
      <c r="AR66" s="203"/>
      <c r="AS66" s="197"/>
      <c r="AT66" s="204"/>
    </row>
    <row r="67" spans="1:91" s="205" customFormat="1" ht="12.75">
      <c r="A67" s="195"/>
      <c r="B67" s="196"/>
      <c r="C67" s="206" t="s">
        <v>14</v>
      </c>
      <c r="D67" s="198"/>
      <c r="E67" s="197"/>
      <c r="F67" s="199"/>
      <c r="G67" s="199"/>
      <c r="H67" s="200"/>
      <c r="I67" s="200"/>
      <c r="J67" s="201"/>
      <c r="K67" s="199"/>
      <c r="L67" s="200"/>
      <c r="M67" s="199"/>
      <c r="N67" s="199"/>
      <c r="O67" s="199"/>
      <c r="P67" s="199"/>
      <c r="Q67" s="200"/>
      <c r="R67" s="199"/>
      <c r="S67" s="199"/>
      <c r="T67" s="201"/>
      <c r="U67" s="199"/>
      <c r="V67" s="199"/>
      <c r="W67" s="199"/>
      <c r="X67" s="196"/>
      <c r="Y67" s="199"/>
      <c r="Z67" s="199"/>
      <c r="AA67" s="199"/>
      <c r="AB67" s="199"/>
      <c r="AC67" s="199"/>
      <c r="AD67" s="200"/>
      <c r="AE67" s="199"/>
      <c r="AF67" s="199"/>
      <c r="AG67" s="199"/>
      <c r="AH67" s="199"/>
      <c r="AI67" s="199"/>
      <c r="AJ67" s="199"/>
      <c r="AK67" s="197"/>
      <c r="AL67" s="197"/>
      <c r="AM67" s="202"/>
      <c r="AN67" s="203"/>
      <c r="AO67" s="203"/>
      <c r="AP67" s="203"/>
      <c r="AQ67" s="203"/>
      <c r="AR67" s="203"/>
      <c r="AS67" s="197"/>
      <c r="AT67" s="204"/>
    </row>
    <row r="68" spans="1:91" s="205" customFormat="1" ht="12.75">
      <c r="A68" s="207"/>
      <c r="B68" s="207"/>
      <c r="C68" s="197"/>
      <c r="D68" s="198"/>
      <c r="E68" s="197"/>
      <c r="F68" s="199"/>
      <c r="G68" s="199"/>
      <c r="H68" s="208"/>
      <c r="I68" s="208"/>
      <c r="J68" s="208"/>
      <c r="K68" s="199"/>
      <c r="L68" s="208"/>
      <c r="M68" s="199"/>
      <c r="N68" s="199"/>
      <c r="O68" s="199"/>
      <c r="P68" s="199"/>
      <c r="Q68" s="199"/>
      <c r="R68" s="199"/>
      <c r="S68" s="199"/>
      <c r="T68" s="199"/>
      <c r="U68" s="199"/>
      <c r="V68" s="199"/>
      <c r="W68" s="199"/>
      <c r="X68" s="199"/>
      <c r="Y68" s="199"/>
      <c r="Z68" s="199"/>
      <c r="AA68" s="199"/>
      <c r="AB68" s="199"/>
      <c r="AC68" s="199"/>
      <c r="AD68" s="208"/>
      <c r="AE68" s="199"/>
      <c r="AF68" s="199"/>
      <c r="AG68" s="199"/>
      <c r="AH68" s="199"/>
      <c r="AI68" s="199"/>
      <c r="AJ68" s="199"/>
      <c r="AK68" s="197"/>
      <c r="AL68" s="197"/>
      <c r="AM68" s="202"/>
      <c r="AN68" s="209"/>
      <c r="AO68" s="209"/>
      <c r="AP68" s="209"/>
      <c r="AQ68" s="209"/>
      <c r="AR68" s="209"/>
      <c r="AS68" s="197"/>
      <c r="AT68" s="204"/>
    </row>
    <row r="69" spans="1:91" s="210" customFormat="1" ht="15" customHeight="1">
      <c r="A69" s="207"/>
      <c r="B69" s="207"/>
      <c r="C69" s="197"/>
      <c r="D69" s="198"/>
      <c r="E69" s="197"/>
      <c r="F69" s="199"/>
      <c r="G69" s="199"/>
      <c r="H69" s="208"/>
      <c r="I69" s="208"/>
      <c r="J69" s="208"/>
      <c r="K69" s="199"/>
      <c r="L69" s="208"/>
      <c r="M69" s="199"/>
      <c r="N69" s="199"/>
      <c r="O69" s="199"/>
      <c r="P69" s="199"/>
      <c r="Q69" s="199"/>
      <c r="R69" s="199"/>
      <c r="S69" s="199"/>
      <c r="T69" s="199"/>
      <c r="U69" s="199"/>
      <c r="V69" s="199"/>
      <c r="W69" s="199"/>
      <c r="X69" s="199"/>
      <c r="Y69" s="199"/>
      <c r="Z69" s="199"/>
      <c r="AA69" s="199"/>
      <c r="AB69" s="199"/>
      <c r="AC69" s="199"/>
      <c r="AD69" s="208"/>
      <c r="AE69" s="199"/>
      <c r="AF69" s="199"/>
      <c r="AG69" s="199"/>
      <c r="AH69" s="199"/>
      <c r="AI69" s="199"/>
      <c r="AJ69" s="199"/>
      <c r="AK69" s="197"/>
      <c r="AL69" s="197"/>
      <c r="AM69" s="202"/>
      <c r="AN69" s="209"/>
      <c r="AO69" s="209"/>
      <c r="AP69" s="209"/>
      <c r="AQ69" s="209"/>
      <c r="AR69" s="209"/>
      <c r="AS69" s="197"/>
      <c r="AT69" s="197"/>
    </row>
    <row r="70" spans="1:91" s="210" customFormat="1" ht="11.25">
      <c r="A70" s="207"/>
      <c r="B70" s="207"/>
      <c r="C70" s="197"/>
      <c r="D70" s="198"/>
      <c r="E70" s="197"/>
      <c r="F70" s="199"/>
      <c r="G70" s="199"/>
      <c r="H70" s="208"/>
      <c r="I70" s="208"/>
      <c r="J70" s="208"/>
      <c r="K70" s="199"/>
      <c r="L70" s="208"/>
      <c r="M70" s="199"/>
      <c r="N70" s="199"/>
      <c r="O70" s="199"/>
      <c r="P70" s="199"/>
      <c r="Q70" s="199"/>
      <c r="R70" s="199"/>
      <c r="S70" s="199"/>
      <c r="T70" s="199"/>
      <c r="U70" s="199"/>
      <c r="V70" s="199"/>
      <c r="W70" s="199"/>
      <c r="X70" s="199"/>
      <c r="Y70" s="199"/>
      <c r="Z70" s="199"/>
      <c r="AA70" s="199"/>
      <c r="AB70" s="199"/>
      <c r="AC70" s="199"/>
      <c r="AD70" s="208"/>
      <c r="AE70" s="199"/>
      <c r="AF70" s="199"/>
      <c r="AG70" s="199"/>
      <c r="AH70" s="199"/>
      <c r="AI70" s="199"/>
      <c r="AJ70" s="199"/>
      <c r="AK70" s="197"/>
      <c r="AL70" s="197"/>
      <c r="AM70" s="202"/>
      <c r="AN70" s="209"/>
      <c r="AO70" s="209"/>
      <c r="AP70" s="209"/>
      <c r="AQ70" s="209"/>
      <c r="AR70" s="209"/>
      <c r="AS70" s="197"/>
      <c r="AT70" s="197"/>
    </row>
    <row r="71" spans="1:91" s="210" customFormat="1" ht="11.25">
      <c r="A71" s="207"/>
      <c r="B71" s="207"/>
      <c r="C71" s="197"/>
      <c r="D71" s="198"/>
      <c r="E71" s="197"/>
      <c r="F71" s="199"/>
      <c r="G71" s="199"/>
      <c r="H71" s="208"/>
      <c r="I71" s="208"/>
      <c r="J71" s="208"/>
      <c r="K71" s="199"/>
      <c r="L71" s="208"/>
      <c r="M71" s="199"/>
      <c r="N71" s="199"/>
      <c r="O71" s="199"/>
      <c r="P71" s="199"/>
      <c r="Q71" s="199"/>
      <c r="R71" s="199"/>
      <c r="S71" s="199"/>
      <c r="T71" s="199"/>
      <c r="U71" s="199"/>
      <c r="V71" s="199"/>
      <c r="W71" s="199"/>
      <c r="X71" s="199"/>
      <c r="Y71" s="199"/>
      <c r="Z71" s="199"/>
      <c r="AA71" s="199"/>
      <c r="AB71" s="199"/>
      <c r="AC71" s="199"/>
      <c r="AD71" s="208"/>
      <c r="AE71" s="199"/>
      <c r="AF71" s="199"/>
      <c r="AG71" s="199"/>
      <c r="AH71" s="199"/>
      <c r="AI71" s="199"/>
      <c r="AJ71" s="199"/>
      <c r="AK71" s="197"/>
      <c r="AL71" s="197"/>
      <c r="AM71" s="202"/>
      <c r="AN71" s="209"/>
      <c r="AO71" s="209"/>
      <c r="AP71" s="209"/>
      <c r="AQ71" s="209"/>
      <c r="AR71" s="209"/>
      <c r="AS71" s="197"/>
      <c r="AT71" s="197"/>
    </row>
    <row r="72" spans="1:91" s="210" customFormat="1" ht="11.25">
      <c r="A72" s="206"/>
      <c r="B72" s="206"/>
      <c r="C72" s="195"/>
      <c r="D72" s="211"/>
      <c r="E72" s="212"/>
      <c r="F72" s="201"/>
      <c r="G72" s="213"/>
      <c r="H72" s="200"/>
      <c r="I72" s="200"/>
      <c r="J72" s="200"/>
      <c r="K72" s="213"/>
      <c r="L72" s="200"/>
      <c r="M72" s="213"/>
      <c r="N72" s="213"/>
      <c r="O72" s="213"/>
      <c r="P72" s="213"/>
      <c r="Q72" s="200"/>
      <c r="R72" s="201"/>
      <c r="S72" s="213"/>
      <c r="T72" s="213"/>
      <c r="U72" s="200"/>
      <c r="V72" s="213"/>
      <c r="W72" s="213"/>
      <c r="X72" s="200"/>
      <c r="Y72" s="213"/>
      <c r="Z72" s="213"/>
      <c r="AA72" s="213"/>
      <c r="AB72" s="213"/>
      <c r="AC72" s="213"/>
      <c r="AD72" s="200"/>
      <c r="AE72" s="213"/>
      <c r="AF72" s="213"/>
      <c r="AG72" s="213"/>
      <c r="AH72" s="213"/>
      <c r="AI72" s="213"/>
      <c r="AJ72" s="213"/>
      <c r="AK72" s="212"/>
      <c r="AM72" s="214"/>
      <c r="AN72" s="206"/>
      <c r="AO72" s="206"/>
      <c r="AP72" s="206"/>
      <c r="AQ72" s="206"/>
      <c r="AR72" s="206"/>
      <c r="AS72" s="195"/>
      <c r="AT72" s="197"/>
    </row>
    <row r="73" spans="1:91" s="210" customFormat="1" ht="12.75">
      <c r="A73" s="171"/>
      <c r="B73" s="171" t="s">
        <v>0</v>
      </c>
      <c r="C73" s="171"/>
      <c r="D73" s="215"/>
      <c r="E73" s="171"/>
      <c r="F73" s="216"/>
      <c r="G73" s="216"/>
      <c r="H73" s="216"/>
      <c r="I73" s="216"/>
      <c r="J73" s="216"/>
      <c r="K73" s="216"/>
      <c r="L73" s="216"/>
      <c r="M73" s="216"/>
      <c r="N73" s="216"/>
      <c r="O73" s="216"/>
      <c r="P73" s="216"/>
      <c r="Q73" s="216"/>
      <c r="R73" s="216"/>
      <c r="S73" s="216"/>
      <c r="T73" s="216"/>
      <c r="U73" s="216"/>
      <c r="V73" s="216"/>
      <c r="W73" s="216"/>
      <c r="X73" s="216"/>
      <c r="Y73" s="216"/>
      <c r="Z73" s="216"/>
      <c r="AA73" s="216"/>
      <c r="AB73" s="216"/>
      <c r="AC73" s="216"/>
      <c r="AD73" s="216"/>
      <c r="AE73" s="216"/>
      <c r="AF73" s="216"/>
      <c r="AG73" s="216"/>
      <c r="AH73" s="217"/>
      <c r="AI73" s="217"/>
      <c r="AJ73" s="217"/>
      <c r="AK73" s="171"/>
      <c r="AL73" s="171"/>
      <c r="AM73" s="218"/>
      <c r="AN73" s="171"/>
      <c r="AO73" s="171"/>
      <c r="AP73" s="171"/>
      <c r="AQ73" s="171"/>
      <c r="AR73" s="171"/>
      <c r="AS73" s="171"/>
      <c r="AT73" s="197"/>
    </row>
    <row r="74" spans="1:91" s="210" customFormat="1" ht="12.75">
      <c r="A74" s="171"/>
      <c r="B74" s="171"/>
      <c r="C74" s="171" t="s">
        <v>48</v>
      </c>
      <c r="D74" s="215"/>
      <c r="E74" s="171"/>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7"/>
      <c r="AI74" s="217"/>
      <c r="AJ74" s="217"/>
      <c r="AK74" s="171"/>
      <c r="AL74" s="171"/>
      <c r="AM74" s="218"/>
      <c r="AN74" s="171"/>
      <c r="AO74" s="171"/>
      <c r="AP74" s="171"/>
      <c r="AQ74" s="171"/>
      <c r="AR74" s="171"/>
      <c r="AS74" s="171"/>
      <c r="AT74" s="195"/>
    </row>
    <row r="75" spans="1:91" s="171" customFormat="1" ht="15" customHeight="1">
      <c r="C75" s="171" t="s">
        <v>49</v>
      </c>
      <c r="D75" s="215"/>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7"/>
      <c r="AI75" s="217"/>
      <c r="AJ75" s="217"/>
      <c r="AM75" s="218"/>
    </row>
    <row r="76" spans="1:91" s="171" customFormat="1" ht="15" customHeight="1">
      <c r="C76" s="171" t="s">
        <v>50</v>
      </c>
      <c r="D76" s="215"/>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7"/>
      <c r="AI76" s="217"/>
      <c r="AJ76" s="217"/>
      <c r="AM76" s="218"/>
    </row>
    <row r="77" spans="1:91" s="171" customFormat="1" ht="15" customHeight="1">
      <c r="C77" s="171" t="s">
        <v>51</v>
      </c>
      <c r="D77" s="215"/>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7"/>
      <c r="AI77" s="217"/>
      <c r="AJ77" s="217"/>
      <c r="AM77" s="218"/>
    </row>
    <row r="78" spans="1:91" s="171" customFormat="1" ht="15" customHeight="1">
      <c r="C78" s="171" t="s">
        <v>52</v>
      </c>
      <c r="D78" s="215"/>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7"/>
      <c r="AI78" s="217"/>
      <c r="AJ78" s="217"/>
      <c r="AM78" s="218"/>
    </row>
    <row r="79" spans="1:91" s="171" customFormat="1" ht="15" customHeight="1">
      <c r="C79" s="171" t="s">
        <v>53</v>
      </c>
      <c r="D79" s="215"/>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7"/>
      <c r="AI79" s="217"/>
      <c r="AJ79" s="217"/>
      <c r="AM79" s="218"/>
    </row>
    <row r="80" spans="1:91" s="171" customFormat="1" ht="15" customHeight="1">
      <c r="C80" s="171" t="s">
        <v>54</v>
      </c>
      <c r="D80" s="215"/>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7"/>
      <c r="AI80" s="217"/>
      <c r="AJ80" s="217"/>
      <c r="AM80" s="218"/>
    </row>
    <row r="81" spans="1:90" s="171" customFormat="1" ht="15" customHeight="1">
      <c r="C81" s="171" t="s">
        <v>55</v>
      </c>
      <c r="D81" s="215"/>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7"/>
      <c r="AI81" s="217"/>
      <c r="AJ81" s="217"/>
      <c r="AM81" s="218"/>
    </row>
    <row r="82" spans="1:90" s="171" customFormat="1" ht="15" customHeight="1">
      <c r="C82" s="171" t="s">
        <v>56</v>
      </c>
      <c r="D82" s="215"/>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7"/>
      <c r="AI82" s="217"/>
      <c r="AJ82" s="217"/>
      <c r="AM82" s="218"/>
    </row>
    <row r="88" spans="1:90" ht="20.25">
      <c r="A88" s="161" t="str">
        <f>$A$1</f>
        <v>Công ty TNHH Hải sản An Lạc</v>
      </c>
      <c r="B88" s="64"/>
      <c r="C88" s="64"/>
      <c r="D88" s="68"/>
      <c r="E88" s="64"/>
      <c r="F88" s="68"/>
      <c r="G88" s="68"/>
      <c r="H88" s="68"/>
      <c r="I88" s="68"/>
      <c r="J88" s="68"/>
      <c r="K88" s="139"/>
      <c r="L88" s="139"/>
      <c r="M88" s="139"/>
      <c r="N88" s="139"/>
      <c r="O88" s="139"/>
      <c r="P88" s="139"/>
      <c r="Q88" s="139"/>
      <c r="R88" s="139"/>
      <c r="S88" s="66" t="str">
        <f>S1</f>
        <v>BẢNG CHẤM CÔNG THÁNG 12 NĂM 2015</v>
      </c>
      <c r="T88" s="139"/>
      <c r="U88" s="139"/>
      <c r="V88" s="139"/>
      <c r="W88" s="139"/>
      <c r="X88" s="139"/>
      <c r="Y88" s="139"/>
      <c r="Z88" s="139"/>
      <c r="AA88" s="139"/>
      <c r="AB88" s="139"/>
      <c r="AC88" s="139"/>
      <c r="AD88" s="139"/>
      <c r="AE88" s="139"/>
      <c r="AF88" s="139"/>
      <c r="AG88" s="139"/>
      <c r="AH88" s="139"/>
      <c r="AI88" s="139"/>
      <c r="AJ88" s="139"/>
      <c r="AK88" s="65"/>
      <c r="AL88" s="65"/>
      <c r="AM88" s="411" t="s">
        <v>154</v>
      </c>
      <c r="AN88" s="412"/>
      <c r="AO88" s="412"/>
      <c r="AP88" s="412"/>
      <c r="AQ88" s="412"/>
      <c r="AR88" s="412"/>
      <c r="AS88" s="413"/>
      <c r="AT88" s="67"/>
    </row>
    <row r="89" spans="1:90" ht="20.25">
      <c r="A89" s="161" t="str">
        <f>$A$2</f>
        <v>Địa chỉ: Lô A14, đường 4A, KCN Hải Sơn, Đức Hòa, Long An</v>
      </c>
      <c r="B89" s="68"/>
      <c r="C89" s="68"/>
      <c r="D89" s="68"/>
      <c r="E89" s="68"/>
      <c r="F89" s="68"/>
      <c r="G89" s="68"/>
      <c r="H89" s="68"/>
      <c r="I89" s="68"/>
      <c r="J89" s="68"/>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65"/>
      <c r="AL89" s="65"/>
      <c r="AM89" s="114"/>
      <c r="AN89" s="69"/>
      <c r="AO89" s="69"/>
      <c r="AP89" s="69"/>
      <c r="AQ89" s="69"/>
      <c r="AR89" s="69"/>
      <c r="AS89" s="113"/>
      <c r="AT89" s="113"/>
    </row>
    <row r="90" spans="1:90" ht="21" customHeight="1">
      <c r="A90" s="161" t="str">
        <f>$A$3</f>
        <v>MST: 1100878093</v>
      </c>
      <c r="B90" s="70"/>
      <c r="C90" s="70"/>
      <c r="D90" s="71"/>
      <c r="E90" s="71"/>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65"/>
      <c r="AL90" s="65"/>
      <c r="AM90" s="114"/>
      <c r="AN90" s="67"/>
      <c r="AO90" s="67"/>
      <c r="AP90" s="67"/>
      <c r="AQ90" s="67"/>
      <c r="AR90" s="67"/>
      <c r="AS90" s="72"/>
      <c r="AT90" s="72"/>
    </row>
    <row r="91" spans="1:90" ht="14.25" customHeight="1">
      <c r="A91" s="73"/>
      <c r="B91" s="73"/>
      <c r="C91" s="149"/>
      <c r="D91" s="74"/>
      <c r="E91" s="75">
        <f>$E$4</f>
        <v>42339</v>
      </c>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7"/>
      <c r="AI91" s="77"/>
      <c r="AJ91" s="77"/>
      <c r="AK91" s="73"/>
      <c r="AL91" s="73"/>
      <c r="AM91" s="115"/>
      <c r="AN91" s="73"/>
      <c r="AO91" s="73"/>
      <c r="AP91" s="73"/>
      <c r="AQ91" s="73"/>
      <c r="AR91" s="73"/>
      <c r="AS91" s="73"/>
      <c r="AT91" s="120"/>
    </row>
    <row r="92" spans="1:90" s="78" customFormat="1" ht="18.75" customHeight="1">
      <c r="A92" s="406" t="s">
        <v>29</v>
      </c>
      <c r="B92" s="406" t="s">
        <v>3</v>
      </c>
      <c r="C92" s="406" t="s">
        <v>1</v>
      </c>
      <c r="D92" s="402" t="s">
        <v>30</v>
      </c>
      <c r="E92" s="406" t="s">
        <v>31</v>
      </c>
      <c r="F92" s="137">
        <f>+E91</f>
        <v>42339</v>
      </c>
      <c r="G92" s="137">
        <f t="shared" ref="G92:AJ92" si="57">F92+1</f>
        <v>42340</v>
      </c>
      <c r="H92" s="137">
        <f t="shared" si="57"/>
        <v>42341</v>
      </c>
      <c r="I92" s="137">
        <f t="shared" si="57"/>
        <v>42342</v>
      </c>
      <c r="J92" s="137">
        <f t="shared" si="57"/>
        <v>42343</v>
      </c>
      <c r="K92" s="137">
        <f t="shared" si="57"/>
        <v>42344</v>
      </c>
      <c r="L92" s="137">
        <f t="shared" si="57"/>
        <v>42345</v>
      </c>
      <c r="M92" s="137">
        <f t="shared" si="57"/>
        <v>42346</v>
      </c>
      <c r="N92" s="137">
        <f t="shared" si="57"/>
        <v>42347</v>
      </c>
      <c r="O92" s="137">
        <f t="shared" si="57"/>
        <v>42348</v>
      </c>
      <c r="P92" s="137">
        <f t="shared" si="57"/>
        <v>42349</v>
      </c>
      <c r="Q92" s="137">
        <f t="shared" si="57"/>
        <v>42350</v>
      </c>
      <c r="R92" s="137">
        <f t="shared" si="57"/>
        <v>42351</v>
      </c>
      <c r="S92" s="137">
        <f t="shared" si="57"/>
        <v>42352</v>
      </c>
      <c r="T92" s="137">
        <f t="shared" si="57"/>
        <v>42353</v>
      </c>
      <c r="U92" s="137">
        <f t="shared" si="57"/>
        <v>42354</v>
      </c>
      <c r="V92" s="137">
        <f t="shared" si="57"/>
        <v>42355</v>
      </c>
      <c r="W92" s="137">
        <f t="shared" si="57"/>
        <v>42356</v>
      </c>
      <c r="X92" s="137">
        <f t="shared" si="57"/>
        <v>42357</v>
      </c>
      <c r="Y92" s="137">
        <f t="shared" si="57"/>
        <v>42358</v>
      </c>
      <c r="Z92" s="137">
        <f t="shared" si="57"/>
        <v>42359</v>
      </c>
      <c r="AA92" s="137">
        <f t="shared" si="57"/>
        <v>42360</v>
      </c>
      <c r="AB92" s="137">
        <f t="shared" si="57"/>
        <v>42361</v>
      </c>
      <c r="AC92" s="137">
        <f t="shared" si="57"/>
        <v>42362</v>
      </c>
      <c r="AD92" s="137">
        <f t="shared" si="57"/>
        <v>42363</v>
      </c>
      <c r="AE92" s="137">
        <f t="shared" si="57"/>
        <v>42364</v>
      </c>
      <c r="AF92" s="137">
        <f t="shared" si="57"/>
        <v>42365</v>
      </c>
      <c r="AG92" s="137">
        <f t="shared" si="57"/>
        <v>42366</v>
      </c>
      <c r="AH92" s="137">
        <f>AG92+1</f>
        <v>42367</v>
      </c>
      <c r="AI92" s="137">
        <f t="shared" si="57"/>
        <v>42368</v>
      </c>
      <c r="AJ92" s="137">
        <f t="shared" si="57"/>
        <v>42369</v>
      </c>
      <c r="AK92" s="408" t="s">
        <v>15</v>
      </c>
      <c r="AL92" s="409"/>
      <c r="AM92" s="410"/>
      <c r="AN92" s="400" t="s">
        <v>47</v>
      </c>
      <c r="AO92" s="400" t="s">
        <v>43</v>
      </c>
      <c r="AP92" s="400" t="s">
        <v>44</v>
      </c>
      <c r="AQ92" s="400" t="s">
        <v>45</v>
      </c>
      <c r="AR92" s="400" t="s">
        <v>46</v>
      </c>
      <c r="AS92" s="402" t="s">
        <v>11</v>
      </c>
      <c r="AT92" s="395"/>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s="78" customFormat="1" ht="47.25" customHeight="1">
      <c r="A93" s="403"/>
      <c r="B93" s="403"/>
      <c r="C93" s="403"/>
      <c r="D93" s="403"/>
      <c r="E93" s="407"/>
      <c r="F93" s="138" t="str">
        <f>CHOOSE(WEEKDAY(F92),"C.Nhật","T.Hai","T.Ba","T.Tư","T.Năm","T.Sáu","T.Bảy")</f>
        <v>T.Ba</v>
      </c>
      <c r="G93" s="138" t="str">
        <f t="shared" ref="G93:AI93" si="58">CHOOSE(WEEKDAY(G92),"C.Nhật","T.Hai","T.Ba","T.Tư","T.Năm","T.Sáu","T.Bảy")</f>
        <v>T.Tư</v>
      </c>
      <c r="H93" s="138" t="str">
        <f t="shared" si="58"/>
        <v>T.Năm</v>
      </c>
      <c r="I93" s="138" t="str">
        <f t="shared" si="58"/>
        <v>T.Sáu</v>
      </c>
      <c r="J93" s="138" t="str">
        <f t="shared" si="58"/>
        <v>T.Bảy</v>
      </c>
      <c r="K93" s="138" t="str">
        <f t="shared" si="58"/>
        <v>C.Nhật</v>
      </c>
      <c r="L93" s="138" t="str">
        <f t="shared" si="58"/>
        <v>T.Hai</v>
      </c>
      <c r="M93" s="138" t="str">
        <f t="shared" si="58"/>
        <v>T.Ba</v>
      </c>
      <c r="N93" s="138" t="str">
        <f t="shared" si="58"/>
        <v>T.Tư</v>
      </c>
      <c r="O93" s="138" t="str">
        <f t="shared" si="58"/>
        <v>T.Năm</v>
      </c>
      <c r="P93" s="138" t="str">
        <f t="shared" si="58"/>
        <v>T.Sáu</v>
      </c>
      <c r="Q93" s="138" t="str">
        <f t="shared" si="58"/>
        <v>T.Bảy</v>
      </c>
      <c r="R93" s="138" t="str">
        <f t="shared" si="58"/>
        <v>C.Nhật</v>
      </c>
      <c r="S93" s="138" t="str">
        <f t="shared" si="58"/>
        <v>T.Hai</v>
      </c>
      <c r="T93" s="138" t="str">
        <f t="shared" si="58"/>
        <v>T.Ba</v>
      </c>
      <c r="U93" s="138" t="str">
        <f t="shared" si="58"/>
        <v>T.Tư</v>
      </c>
      <c r="V93" s="138" t="str">
        <f t="shared" si="58"/>
        <v>T.Năm</v>
      </c>
      <c r="W93" s="138" t="str">
        <f t="shared" si="58"/>
        <v>T.Sáu</v>
      </c>
      <c r="X93" s="138" t="str">
        <f t="shared" si="58"/>
        <v>T.Bảy</v>
      </c>
      <c r="Y93" s="138" t="str">
        <f t="shared" si="58"/>
        <v>C.Nhật</v>
      </c>
      <c r="Z93" s="138" t="str">
        <f t="shared" si="58"/>
        <v>T.Hai</v>
      </c>
      <c r="AA93" s="138" t="str">
        <f t="shared" si="58"/>
        <v>T.Ba</v>
      </c>
      <c r="AB93" s="138" t="str">
        <f t="shared" si="58"/>
        <v>T.Tư</v>
      </c>
      <c r="AC93" s="138" t="str">
        <f t="shared" si="58"/>
        <v>T.Năm</v>
      </c>
      <c r="AD93" s="138" t="str">
        <f t="shared" si="58"/>
        <v>T.Sáu</v>
      </c>
      <c r="AE93" s="138" t="str">
        <f t="shared" si="58"/>
        <v>T.Bảy</v>
      </c>
      <c r="AF93" s="138" t="str">
        <f t="shared" si="58"/>
        <v>C.Nhật</v>
      </c>
      <c r="AG93" s="138" t="str">
        <f t="shared" si="58"/>
        <v>T.Hai</v>
      </c>
      <c r="AH93" s="138" t="str">
        <f t="shared" si="58"/>
        <v>T.Ba</v>
      </c>
      <c r="AI93" s="138" t="str">
        <f t="shared" si="58"/>
        <v>T.Tư</v>
      </c>
      <c r="AJ93" s="138" t="str">
        <f t="shared" ref="AJ93" si="59">CHOOSE(WEEKDAY(AJ92),"C.Nhật","T.Hai","T.Ba","T.Tư","T.Năm","T.Sáu","T.Bảy")</f>
        <v>T.Năm</v>
      </c>
      <c r="AK93" s="112" t="s">
        <v>16</v>
      </c>
      <c r="AL93" s="112" t="s">
        <v>32</v>
      </c>
      <c r="AM93" s="116" t="s">
        <v>17</v>
      </c>
      <c r="AN93" s="401"/>
      <c r="AO93" s="401"/>
      <c r="AP93" s="401"/>
      <c r="AQ93" s="401"/>
      <c r="AR93" s="401"/>
      <c r="AS93" s="403"/>
      <c r="AT93" s="395"/>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s="78" customFormat="1" ht="12.75" customHeight="1">
      <c r="A94" s="151">
        <v>1</v>
      </c>
      <c r="B94" s="151">
        <v>2</v>
      </c>
      <c r="C94" s="151">
        <v>3</v>
      </c>
      <c r="D94" s="151">
        <v>4</v>
      </c>
      <c r="E94" s="151">
        <v>5</v>
      </c>
      <c r="F94" s="151">
        <v>6</v>
      </c>
      <c r="G94" s="151">
        <v>7</v>
      </c>
      <c r="H94" s="151">
        <v>8</v>
      </c>
      <c r="I94" s="151">
        <v>9</v>
      </c>
      <c r="J94" s="151">
        <v>10</v>
      </c>
      <c r="K94" s="151">
        <v>11</v>
      </c>
      <c r="L94" s="151">
        <v>12</v>
      </c>
      <c r="M94" s="151">
        <v>13</v>
      </c>
      <c r="N94" s="151">
        <v>14</v>
      </c>
      <c r="O94" s="151">
        <v>15</v>
      </c>
      <c r="P94" s="151">
        <v>16</v>
      </c>
      <c r="Q94" s="151">
        <v>17</v>
      </c>
      <c r="R94" s="151">
        <v>18</v>
      </c>
      <c r="S94" s="151">
        <v>19</v>
      </c>
      <c r="T94" s="151">
        <v>20</v>
      </c>
      <c r="U94" s="151">
        <v>21</v>
      </c>
      <c r="V94" s="151">
        <v>22</v>
      </c>
      <c r="W94" s="151">
        <v>23</v>
      </c>
      <c r="X94" s="151">
        <v>24</v>
      </c>
      <c r="Y94" s="151">
        <v>25</v>
      </c>
      <c r="Z94" s="151">
        <v>26</v>
      </c>
      <c r="AA94" s="151">
        <v>27</v>
      </c>
      <c r="AB94" s="151">
        <v>28</v>
      </c>
      <c r="AC94" s="151">
        <v>29</v>
      </c>
      <c r="AD94" s="151">
        <v>30</v>
      </c>
      <c r="AE94" s="151">
        <v>31</v>
      </c>
      <c r="AF94" s="151">
        <v>32</v>
      </c>
      <c r="AG94" s="151">
        <v>33</v>
      </c>
      <c r="AH94" s="151">
        <v>34</v>
      </c>
      <c r="AI94" s="151">
        <v>35</v>
      </c>
      <c r="AJ94" s="151">
        <v>36</v>
      </c>
      <c r="AK94" s="151">
        <v>37</v>
      </c>
      <c r="AL94" s="151">
        <v>38</v>
      </c>
      <c r="AM94" s="151">
        <v>39</v>
      </c>
      <c r="AN94" s="151">
        <v>40</v>
      </c>
      <c r="AO94" s="151">
        <v>41</v>
      </c>
      <c r="AP94" s="151">
        <v>42</v>
      </c>
      <c r="AQ94" s="151">
        <v>43</v>
      </c>
      <c r="AR94" s="151">
        <v>44</v>
      </c>
      <c r="AS94" s="151">
        <v>45</v>
      </c>
      <c r="AT94" s="314"/>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s="78" customFormat="1" ht="18" customHeight="1">
      <c r="A95" s="386">
        <v>1</v>
      </c>
      <c r="B95" s="386" t="s">
        <v>96</v>
      </c>
      <c r="C95" s="374" t="str">
        <f>VLOOKUP(B95,DS,2,0)</f>
        <v xml:space="preserve"> Lâm Thị Mộng Kiều </v>
      </c>
      <c r="D95" s="376" t="str">
        <f>VLOOKUP(B95,DS,3,0)</f>
        <v>Công nhân</v>
      </c>
      <c r="E95" s="79" t="s">
        <v>33</v>
      </c>
      <c r="F95" s="80">
        <v>8</v>
      </c>
      <c r="G95" s="80">
        <v>8</v>
      </c>
      <c r="H95" s="80">
        <v>8</v>
      </c>
      <c r="I95" s="80">
        <v>8</v>
      </c>
      <c r="J95" s="80">
        <v>8</v>
      </c>
      <c r="K95" s="80">
        <v>8</v>
      </c>
      <c r="L95" s="80"/>
      <c r="M95" s="80">
        <v>8</v>
      </c>
      <c r="N95" s="80">
        <v>8</v>
      </c>
      <c r="O95" s="80">
        <v>8</v>
      </c>
      <c r="P95" s="80">
        <v>8</v>
      </c>
      <c r="Q95" s="80">
        <v>8</v>
      </c>
      <c r="R95" s="80"/>
      <c r="S95" s="80"/>
      <c r="T95" s="80">
        <v>8</v>
      </c>
      <c r="U95" s="80">
        <v>8</v>
      </c>
      <c r="V95" s="80">
        <v>8</v>
      </c>
      <c r="W95" s="80">
        <v>8</v>
      </c>
      <c r="X95" s="80">
        <v>8</v>
      </c>
      <c r="Y95" s="80">
        <v>8</v>
      </c>
      <c r="Z95" s="80"/>
      <c r="AA95" s="80">
        <v>8</v>
      </c>
      <c r="AB95" s="80">
        <v>8</v>
      </c>
      <c r="AC95" s="80">
        <v>8</v>
      </c>
      <c r="AD95" s="80">
        <v>8</v>
      </c>
      <c r="AE95" s="80">
        <v>8</v>
      </c>
      <c r="AF95" s="80">
        <v>8</v>
      </c>
      <c r="AG95" s="80"/>
      <c r="AH95" s="80">
        <v>8</v>
      </c>
      <c r="AI95" s="80">
        <v>8</v>
      </c>
      <c r="AJ95" s="80">
        <v>8</v>
      </c>
      <c r="AK95" s="378">
        <f t="shared" ref="AK95" si="60">((SUM(F95:AJ95))/8)-(SUMIF($F$6:$AJ$6,"C.Nhật",F95:AJ95)/8)</f>
        <v>23</v>
      </c>
      <c r="AL95" s="378">
        <f t="shared" ref="AL95" si="61">SUM(F96:AJ96)/8*1.5</f>
        <v>0</v>
      </c>
      <c r="AM95" s="380">
        <f t="shared" ref="AM95" si="62">SUMIF($F$6:$AJ$6,"C.Nhật",$F95:$AJ96)/8*2</f>
        <v>6</v>
      </c>
      <c r="AN95" s="382">
        <f t="shared" ref="AN95" si="63">SUM(AK95:AM96)</f>
        <v>29</v>
      </c>
      <c r="AO95" s="384">
        <v>0</v>
      </c>
      <c r="AP95" s="382"/>
      <c r="AQ95" s="382"/>
      <c r="AR95" s="382"/>
      <c r="AS95" s="372"/>
      <c r="AT95" s="314"/>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s="78" customFormat="1" ht="18" customHeight="1">
      <c r="A96" s="387"/>
      <c r="B96" s="387"/>
      <c r="C96" s="375"/>
      <c r="D96" s="377"/>
      <c r="E96" s="81" t="s">
        <v>32</v>
      </c>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379"/>
      <c r="AL96" s="379"/>
      <c r="AM96" s="381"/>
      <c r="AN96" s="383"/>
      <c r="AO96" s="385"/>
      <c r="AP96" s="383"/>
      <c r="AQ96" s="383"/>
      <c r="AR96" s="383"/>
      <c r="AS96" s="373"/>
      <c r="AT96" s="314"/>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s="78" customFormat="1" ht="18" customHeight="1">
      <c r="A97" s="386">
        <f>A95+1</f>
        <v>2</v>
      </c>
      <c r="B97" s="386" t="s">
        <v>97</v>
      </c>
      <c r="C97" s="374" t="str">
        <f>VLOOKUP(B97,DS,2,0)</f>
        <v>Huỳnh Thị Hường</v>
      </c>
      <c r="D97" s="376" t="str">
        <f>VLOOKUP(B97,DS,3,0)</f>
        <v>Công nhân</v>
      </c>
      <c r="E97" s="79" t="s">
        <v>33</v>
      </c>
      <c r="F97" s="80">
        <v>8</v>
      </c>
      <c r="G97" s="80">
        <v>8</v>
      </c>
      <c r="H97" s="80">
        <v>8</v>
      </c>
      <c r="I97" s="80">
        <v>8</v>
      </c>
      <c r="J97" s="80">
        <v>8</v>
      </c>
      <c r="K97" s="80">
        <v>8</v>
      </c>
      <c r="L97" s="80"/>
      <c r="M97" s="80">
        <v>8</v>
      </c>
      <c r="N97" s="80">
        <v>8</v>
      </c>
      <c r="O97" s="80">
        <v>8</v>
      </c>
      <c r="P97" s="80">
        <v>8</v>
      </c>
      <c r="Q97" s="80">
        <v>8</v>
      </c>
      <c r="R97" s="80">
        <v>8</v>
      </c>
      <c r="S97" s="80"/>
      <c r="T97" s="80">
        <v>8</v>
      </c>
      <c r="U97" s="80">
        <v>8</v>
      </c>
      <c r="V97" s="80">
        <v>8</v>
      </c>
      <c r="W97" s="80">
        <v>8</v>
      </c>
      <c r="X97" s="80">
        <v>8</v>
      </c>
      <c r="Y97" s="80">
        <v>8</v>
      </c>
      <c r="Z97" s="80"/>
      <c r="AA97" s="80">
        <v>8</v>
      </c>
      <c r="AB97" s="80">
        <v>8</v>
      </c>
      <c r="AC97" s="80">
        <v>8</v>
      </c>
      <c r="AD97" s="80">
        <v>8</v>
      </c>
      <c r="AE97" s="80">
        <v>8</v>
      </c>
      <c r="AF97" s="80">
        <v>8</v>
      </c>
      <c r="AG97" s="80"/>
      <c r="AH97" s="80">
        <v>8</v>
      </c>
      <c r="AI97" s="80">
        <v>8</v>
      </c>
      <c r="AJ97" s="80">
        <v>8</v>
      </c>
      <c r="AK97" s="378">
        <f t="shared" ref="AK97" si="64">((SUM(F97:AJ97))/8)-(SUMIF($F$6:$AJ$6,"C.Nhật",F97:AJ97)/8)</f>
        <v>23</v>
      </c>
      <c r="AL97" s="378">
        <f t="shared" ref="AL97" si="65">SUM(F98:AJ98)/8*1.5</f>
        <v>0</v>
      </c>
      <c r="AM97" s="380">
        <f t="shared" ref="AM97" si="66">SUMIF($F$6:$AJ$6,"C.Nhật",$F97:$AJ98)/8*2</f>
        <v>8</v>
      </c>
      <c r="AN97" s="382">
        <f t="shared" ref="AN97" si="67">SUM(AK97:AM98)</f>
        <v>31</v>
      </c>
      <c r="AO97" s="384">
        <v>0</v>
      </c>
      <c r="AP97" s="382"/>
      <c r="AQ97" s="382"/>
      <c r="AR97" s="382"/>
      <c r="AS97" s="372"/>
      <c r="AT97" s="314"/>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s="78" customFormat="1" ht="18" customHeight="1">
      <c r="A98" s="387"/>
      <c r="B98" s="387"/>
      <c r="C98" s="375"/>
      <c r="D98" s="377"/>
      <c r="E98" s="81" t="s">
        <v>32</v>
      </c>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379"/>
      <c r="AL98" s="379"/>
      <c r="AM98" s="381"/>
      <c r="AN98" s="383"/>
      <c r="AO98" s="385"/>
      <c r="AP98" s="383"/>
      <c r="AQ98" s="383"/>
      <c r="AR98" s="383"/>
      <c r="AS98" s="373"/>
      <c r="AT98" s="314"/>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s="78" customFormat="1" ht="18" customHeight="1">
      <c r="A99" s="386">
        <f>A97+1</f>
        <v>3</v>
      </c>
      <c r="B99" s="386" t="s">
        <v>98</v>
      </c>
      <c r="C99" s="374" t="str">
        <f>VLOOKUP(B99,DS,2,0)</f>
        <v>Nguyễn Thị Rong</v>
      </c>
      <c r="D99" s="376" t="str">
        <f>VLOOKUP(B99,DS,3,0)</f>
        <v>Công nhân</v>
      </c>
      <c r="E99" s="79" t="s">
        <v>33</v>
      </c>
      <c r="F99" s="80">
        <v>8</v>
      </c>
      <c r="G99" s="80">
        <v>8</v>
      </c>
      <c r="H99" s="80">
        <v>8</v>
      </c>
      <c r="I99" s="80">
        <v>8</v>
      </c>
      <c r="J99" s="80">
        <v>8</v>
      </c>
      <c r="K99" s="80">
        <v>8</v>
      </c>
      <c r="L99" s="80"/>
      <c r="M99" s="80">
        <v>8</v>
      </c>
      <c r="N99" s="80">
        <v>8</v>
      </c>
      <c r="O99" s="80">
        <v>8</v>
      </c>
      <c r="P99" s="80">
        <v>8</v>
      </c>
      <c r="Q99" s="80">
        <v>8</v>
      </c>
      <c r="R99" s="80">
        <v>8</v>
      </c>
      <c r="S99" s="80"/>
      <c r="T99" s="80">
        <v>8</v>
      </c>
      <c r="U99" s="80">
        <v>8</v>
      </c>
      <c r="V99" s="80">
        <v>8</v>
      </c>
      <c r="W99" s="80">
        <v>8</v>
      </c>
      <c r="X99" s="80">
        <v>8</v>
      </c>
      <c r="Y99" s="80">
        <v>8</v>
      </c>
      <c r="Z99" s="80"/>
      <c r="AA99" s="80">
        <v>8</v>
      </c>
      <c r="AB99" s="80">
        <v>8</v>
      </c>
      <c r="AC99" s="80">
        <v>8</v>
      </c>
      <c r="AD99" s="80">
        <v>8</v>
      </c>
      <c r="AE99" s="80">
        <v>8</v>
      </c>
      <c r="AF99" s="80">
        <v>8</v>
      </c>
      <c r="AG99" s="80"/>
      <c r="AH99" s="80">
        <v>8</v>
      </c>
      <c r="AI99" s="80">
        <v>8</v>
      </c>
      <c r="AJ99" s="80">
        <v>8</v>
      </c>
      <c r="AK99" s="378">
        <f t="shared" ref="AK99" si="68">((SUM(F99:AJ99))/8)-(SUMIF($F$6:$AJ$6,"C.Nhật",F99:AJ99)/8)</f>
        <v>23</v>
      </c>
      <c r="AL99" s="378">
        <f t="shared" ref="AL99" si="69">SUM(F100:AJ100)/8*1.5</f>
        <v>0</v>
      </c>
      <c r="AM99" s="380">
        <f t="shared" ref="AM99" si="70">SUMIF($F$6:$AJ$6,"C.Nhật",$F99:$AJ100)/8*2</f>
        <v>8</v>
      </c>
      <c r="AN99" s="382">
        <f t="shared" ref="AN99" si="71">SUM(AK99:AM100)</f>
        <v>31</v>
      </c>
      <c r="AO99" s="384">
        <v>0</v>
      </c>
      <c r="AP99" s="382"/>
      <c r="AQ99" s="382"/>
      <c r="AR99" s="382"/>
      <c r="AS99" s="372"/>
      <c r="AT99" s="314"/>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s="78" customFormat="1" ht="18" customHeight="1">
      <c r="A100" s="387"/>
      <c r="B100" s="387"/>
      <c r="C100" s="375"/>
      <c r="D100" s="377"/>
      <c r="E100" s="81" t="s">
        <v>32</v>
      </c>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379"/>
      <c r="AL100" s="379"/>
      <c r="AM100" s="381"/>
      <c r="AN100" s="383"/>
      <c r="AO100" s="385"/>
      <c r="AP100" s="383"/>
      <c r="AQ100" s="383"/>
      <c r="AR100" s="383"/>
      <c r="AS100" s="373"/>
      <c r="AT100" s="314"/>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s="78" customFormat="1" ht="18" customHeight="1">
      <c r="A101" s="386">
        <f>A99+1</f>
        <v>4</v>
      </c>
      <c r="B101" s="386" t="s">
        <v>99</v>
      </c>
      <c r="C101" s="374" t="str">
        <f>VLOOKUP(B101,DS,2,0)</f>
        <v>Sơn Thị Nil</v>
      </c>
      <c r="D101" s="376" t="str">
        <f>VLOOKUP(B101,DS,3,0)</f>
        <v>Công nhân</v>
      </c>
      <c r="E101" s="79" t="s">
        <v>33</v>
      </c>
      <c r="F101" s="80">
        <v>8</v>
      </c>
      <c r="G101" s="80">
        <v>8</v>
      </c>
      <c r="H101" s="80">
        <v>8</v>
      </c>
      <c r="I101" s="80">
        <v>8</v>
      </c>
      <c r="J101" s="80">
        <v>8</v>
      </c>
      <c r="K101" s="80">
        <v>8</v>
      </c>
      <c r="L101" s="80"/>
      <c r="M101" s="80"/>
      <c r="N101" s="80">
        <v>8</v>
      </c>
      <c r="O101" s="80">
        <v>8</v>
      </c>
      <c r="P101" s="80">
        <v>8</v>
      </c>
      <c r="Q101" s="80">
        <v>8</v>
      </c>
      <c r="R101" s="80">
        <v>8</v>
      </c>
      <c r="S101" s="80"/>
      <c r="T101" s="80">
        <v>8</v>
      </c>
      <c r="U101" s="80">
        <v>8</v>
      </c>
      <c r="V101" s="80">
        <v>8</v>
      </c>
      <c r="W101" s="80">
        <v>8</v>
      </c>
      <c r="X101" s="80">
        <v>8</v>
      </c>
      <c r="Y101" s="80">
        <v>8</v>
      </c>
      <c r="Z101" s="80"/>
      <c r="AA101" s="80">
        <v>8</v>
      </c>
      <c r="AB101" s="80">
        <v>8</v>
      </c>
      <c r="AC101" s="80">
        <v>8</v>
      </c>
      <c r="AD101" s="80">
        <v>8</v>
      </c>
      <c r="AE101" s="80">
        <v>8</v>
      </c>
      <c r="AF101" s="80">
        <v>8</v>
      </c>
      <c r="AG101" s="80"/>
      <c r="AH101" s="80">
        <v>8</v>
      </c>
      <c r="AI101" s="80">
        <v>8</v>
      </c>
      <c r="AJ101" s="80">
        <v>8</v>
      </c>
      <c r="AK101" s="378">
        <f t="shared" ref="AK101" si="72">((SUM(F101:AJ101))/8)-(SUMIF($F$6:$AJ$6,"C.Nhật",F101:AJ101)/8)</f>
        <v>22</v>
      </c>
      <c r="AL101" s="378">
        <f t="shared" ref="AL101" si="73">SUM(F102:AJ102)/8*1.5</f>
        <v>0</v>
      </c>
      <c r="AM101" s="380">
        <f t="shared" ref="AM101" si="74">SUMIF($F$6:$AJ$6,"C.Nhật",$F101:$AJ102)/8*2</f>
        <v>8</v>
      </c>
      <c r="AN101" s="382">
        <f t="shared" ref="AN101" si="75">SUM(AK101:AM102)</f>
        <v>30</v>
      </c>
      <c r="AO101" s="384">
        <v>0</v>
      </c>
      <c r="AP101" s="382"/>
      <c r="AQ101" s="382"/>
      <c r="AR101" s="382"/>
      <c r="AS101" s="372"/>
      <c r="AT101" s="314"/>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s="78" customFormat="1" ht="18" customHeight="1">
      <c r="A102" s="387"/>
      <c r="B102" s="387"/>
      <c r="C102" s="375"/>
      <c r="D102" s="377"/>
      <c r="E102" s="81" t="s">
        <v>32</v>
      </c>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379"/>
      <c r="AL102" s="379"/>
      <c r="AM102" s="381"/>
      <c r="AN102" s="383"/>
      <c r="AO102" s="385"/>
      <c r="AP102" s="383"/>
      <c r="AQ102" s="383"/>
      <c r="AR102" s="383"/>
      <c r="AS102" s="373"/>
      <c r="AT102" s="314"/>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s="78" customFormat="1" ht="18" customHeight="1">
      <c r="A103" s="386">
        <f>A101+1</f>
        <v>5</v>
      </c>
      <c r="B103" s="386" t="s">
        <v>100</v>
      </c>
      <c r="C103" s="374" t="str">
        <f>VLOOKUP(B103,DS,2,0)</f>
        <v>Huỳnh Thị Bé Tha</v>
      </c>
      <c r="D103" s="376" t="str">
        <f>VLOOKUP(B103,DS,3,0)</f>
        <v>Công nhân</v>
      </c>
      <c r="E103" s="79" t="s">
        <v>33</v>
      </c>
      <c r="F103" s="80">
        <v>8</v>
      </c>
      <c r="G103" s="80">
        <v>8</v>
      </c>
      <c r="H103" s="80">
        <v>8</v>
      </c>
      <c r="I103" s="80">
        <v>8</v>
      </c>
      <c r="J103" s="80">
        <v>8</v>
      </c>
      <c r="K103" s="80">
        <v>8</v>
      </c>
      <c r="L103" s="80"/>
      <c r="M103" s="80">
        <v>8</v>
      </c>
      <c r="N103" s="80">
        <v>8</v>
      </c>
      <c r="O103" s="80">
        <v>8</v>
      </c>
      <c r="P103" s="80">
        <v>8</v>
      </c>
      <c r="Q103" s="80">
        <v>8</v>
      </c>
      <c r="R103" s="80">
        <v>8</v>
      </c>
      <c r="S103" s="80"/>
      <c r="T103" s="80">
        <v>8</v>
      </c>
      <c r="U103" s="80">
        <v>8</v>
      </c>
      <c r="V103" s="80">
        <v>8</v>
      </c>
      <c r="W103" s="80">
        <v>8</v>
      </c>
      <c r="X103" s="80">
        <v>8</v>
      </c>
      <c r="Y103" s="80">
        <v>8</v>
      </c>
      <c r="Z103" s="80"/>
      <c r="AA103" s="80">
        <v>8</v>
      </c>
      <c r="AB103" s="80">
        <v>8</v>
      </c>
      <c r="AC103" s="80">
        <v>8</v>
      </c>
      <c r="AD103" s="80">
        <v>8</v>
      </c>
      <c r="AE103" s="80">
        <v>8</v>
      </c>
      <c r="AF103" s="80">
        <v>8</v>
      </c>
      <c r="AG103" s="80"/>
      <c r="AH103" s="80">
        <v>8</v>
      </c>
      <c r="AI103" s="80">
        <v>8</v>
      </c>
      <c r="AJ103" s="80">
        <v>8</v>
      </c>
      <c r="AK103" s="378">
        <f t="shared" ref="AK103" si="76">((SUM(F103:AJ103))/8)-(SUMIF($F$6:$AJ$6,"C.Nhật",F103:AJ103)/8)</f>
        <v>23</v>
      </c>
      <c r="AL103" s="378">
        <f t="shared" ref="AL103" si="77">SUM(F104:AJ104)/8*1.5</f>
        <v>0</v>
      </c>
      <c r="AM103" s="380">
        <f t="shared" ref="AM103" si="78">SUMIF($F$6:$AJ$6,"C.Nhật",$F103:$AJ104)/8*2</f>
        <v>8</v>
      </c>
      <c r="AN103" s="382">
        <f t="shared" ref="AN103" si="79">SUM(AK103:AM104)</f>
        <v>31</v>
      </c>
      <c r="AO103" s="384">
        <v>0</v>
      </c>
      <c r="AP103" s="382"/>
      <c r="AQ103" s="382"/>
      <c r="AR103" s="382"/>
      <c r="AS103" s="372"/>
      <c r="AT103" s="314"/>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s="78" customFormat="1" ht="18" customHeight="1">
      <c r="A104" s="387"/>
      <c r="B104" s="387"/>
      <c r="C104" s="375"/>
      <c r="D104" s="377"/>
      <c r="E104" s="81" t="s">
        <v>32</v>
      </c>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379"/>
      <c r="AL104" s="379"/>
      <c r="AM104" s="381"/>
      <c r="AN104" s="383"/>
      <c r="AO104" s="385"/>
      <c r="AP104" s="383"/>
      <c r="AQ104" s="383"/>
      <c r="AR104" s="383"/>
      <c r="AS104" s="373"/>
      <c r="AT104" s="314"/>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s="78" customFormat="1" ht="18" customHeight="1">
      <c r="A105" s="386">
        <f>A103+1</f>
        <v>6</v>
      </c>
      <c r="B105" s="386" t="s">
        <v>101</v>
      </c>
      <c r="C105" s="374" t="str">
        <f>VLOOKUP(B105,DS,2,0)</f>
        <v>Huỳnh Thị Bé Thi</v>
      </c>
      <c r="D105" s="376" t="str">
        <f>VLOOKUP(B105,DS,3,0)</f>
        <v>Công nhân</v>
      </c>
      <c r="E105" s="79" t="s">
        <v>33</v>
      </c>
      <c r="F105" s="80">
        <v>8</v>
      </c>
      <c r="G105" s="80">
        <v>8</v>
      </c>
      <c r="H105" s="80">
        <v>8</v>
      </c>
      <c r="I105" s="80">
        <v>8</v>
      </c>
      <c r="J105" s="80">
        <v>8</v>
      </c>
      <c r="K105" s="80">
        <v>8</v>
      </c>
      <c r="L105" s="80"/>
      <c r="M105" s="80">
        <v>8</v>
      </c>
      <c r="N105" s="80">
        <v>8</v>
      </c>
      <c r="O105" s="80">
        <v>8</v>
      </c>
      <c r="P105" s="80">
        <v>8</v>
      </c>
      <c r="Q105" s="80">
        <v>8</v>
      </c>
      <c r="R105" s="80">
        <v>8</v>
      </c>
      <c r="S105" s="80"/>
      <c r="T105" s="80">
        <v>8</v>
      </c>
      <c r="U105" s="80">
        <v>8</v>
      </c>
      <c r="V105" s="80">
        <v>8</v>
      </c>
      <c r="W105" s="80">
        <v>8</v>
      </c>
      <c r="X105" s="80">
        <v>8</v>
      </c>
      <c r="Y105" s="80">
        <v>8</v>
      </c>
      <c r="Z105" s="80"/>
      <c r="AA105" s="80"/>
      <c r="AB105" s="80">
        <v>8</v>
      </c>
      <c r="AC105" s="80">
        <v>8</v>
      </c>
      <c r="AD105" s="80">
        <v>8</v>
      </c>
      <c r="AE105" s="80">
        <v>8</v>
      </c>
      <c r="AF105" s="80">
        <v>8</v>
      </c>
      <c r="AG105" s="80"/>
      <c r="AH105" s="80">
        <v>8</v>
      </c>
      <c r="AI105" s="80">
        <v>8</v>
      </c>
      <c r="AJ105" s="80">
        <v>8</v>
      </c>
      <c r="AK105" s="378">
        <f t="shared" ref="AK105" si="80">((SUM(F105:AJ105))/8)-(SUMIF($F$6:$AJ$6,"C.Nhật",F105:AJ105)/8)</f>
        <v>22</v>
      </c>
      <c r="AL105" s="378">
        <f t="shared" ref="AL105" si="81">SUM(F106:AJ106)/8*1.5</f>
        <v>0</v>
      </c>
      <c r="AM105" s="380">
        <f t="shared" ref="AM105" si="82">SUMIF($F$6:$AJ$6,"C.Nhật",$F105:$AJ106)/8*2</f>
        <v>8</v>
      </c>
      <c r="AN105" s="382">
        <f t="shared" ref="AN105" si="83">SUM(AK105:AM106)</f>
        <v>30</v>
      </c>
      <c r="AO105" s="384">
        <v>0</v>
      </c>
      <c r="AP105" s="382"/>
      <c r="AQ105" s="382"/>
      <c r="AR105" s="382"/>
      <c r="AS105" s="372"/>
      <c r="AT105" s="314"/>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s="78" customFormat="1" ht="18" customHeight="1">
      <c r="A106" s="387"/>
      <c r="B106" s="387"/>
      <c r="C106" s="375"/>
      <c r="D106" s="377"/>
      <c r="E106" s="81" t="s">
        <v>32</v>
      </c>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379"/>
      <c r="AL106" s="379"/>
      <c r="AM106" s="381"/>
      <c r="AN106" s="383"/>
      <c r="AO106" s="385"/>
      <c r="AP106" s="383"/>
      <c r="AQ106" s="383"/>
      <c r="AR106" s="383"/>
      <c r="AS106" s="373"/>
      <c r="AT106" s="314"/>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s="78" customFormat="1" ht="18" customHeight="1">
      <c r="A107" s="386">
        <f>A105+1</f>
        <v>7</v>
      </c>
      <c r="B107" s="386" t="s">
        <v>102</v>
      </c>
      <c r="C107" s="374" t="str">
        <f>VLOOKUP(B107,DS,2,0)</f>
        <v>Nguyễn Thị Kim Hồng</v>
      </c>
      <c r="D107" s="376" t="str">
        <f>VLOOKUP(B107,DS,3,0)</f>
        <v>Công nhân</v>
      </c>
      <c r="E107" s="79" t="s">
        <v>33</v>
      </c>
      <c r="F107" s="80">
        <v>8</v>
      </c>
      <c r="G107" s="80">
        <v>8</v>
      </c>
      <c r="H107" s="80">
        <v>8</v>
      </c>
      <c r="I107" s="80">
        <v>8</v>
      </c>
      <c r="J107" s="80">
        <v>8</v>
      </c>
      <c r="K107" s="80">
        <v>8</v>
      </c>
      <c r="L107" s="80"/>
      <c r="M107" s="80">
        <v>8</v>
      </c>
      <c r="N107" s="80">
        <v>8</v>
      </c>
      <c r="O107" s="80">
        <v>8</v>
      </c>
      <c r="P107" s="80">
        <v>8</v>
      </c>
      <c r="Q107" s="80">
        <v>8</v>
      </c>
      <c r="R107" s="80">
        <v>8</v>
      </c>
      <c r="S107" s="80"/>
      <c r="T107" s="80">
        <v>8</v>
      </c>
      <c r="U107" s="80">
        <v>8</v>
      </c>
      <c r="V107" s="80">
        <v>8</v>
      </c>
      <c r="W107" s="80">
        <v>8</v>
      </c>
      <c r="X107" s="80">
        <v>8</v>
      </c>
      <c r="Y107" s="80">
        <v>8</v>
      </c>
      <c r="Z107" s="80"/>
      <c r="AA107" s="80">
        <v>8</v>
      </c>
      <c r="AB107" s="80">
        <v>8</v>
      </c>
      <c r="AC107" s="80">
        <v>8</v>
      </c>
      <c r="AD107" s="80">
        <v>8</v>
      </c>
      <c r="AE107" s="80">
        <v>8</v>
      </c>
      <c r="AF107" s="80">
        <v>8</v>
      </c>
      <c r="AG107" s="80"/>
      <c r="AH107" s="80">
        <v>8</v>
      </c>
      <c r="AI107" s="80">
        <v>8</v>
      </c>
      <c r="AJ107" s="80">
        <v>8</v>
      </c>
      <c r="AK107" s="378">
        <f t="shared" ref="AK107" si="84">((SUM(F107:AJ107))/8)-(SUMIF($F$6:$AJ$6,"C.Nhật",F107:AJ107)/8)</f>
        <v>23</v>
      </c>
      <c r="AL107" s="378">
        <f t="shared" ref="AL107" si="85">SUM(F108:AJ108)/8*1.5</f>
        <v>0</v>
      </c>
      <c r="AM107" s="380">
        <f t="shared" ref="AM107" si="86">SUMIF($F$6:$AJ$6,"C.Nhật",$F107:$AJ108)/8*2</f>
        <v>8</v>
      </c>
      <c r="AN107" s="382">
        <f t="shared" ref="AN107" si="87">SUM(AK107:AM108)</f>
        <v>31</v>
      </c>
      <c r="AO107" s="384">
        <v>0</v>
      </c>
      <c r="AP107" s="382"/>
      <c r="AQ107" s="382"/>
      <c r="AR107" s="382"/>
      <c r="AS107" s="372"/>
      <c r="AT107" s="314"/>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s="78" customFormat="1" ht="18" customHeight="1">
      <c r="A108" s="387"/>
      <c r="B108" s="387"/>
      <c r="C108" s="375"/>
      <c r="D108" s="377"/>
      <c r="E108" s="81" t="s">
        <v>32</v>
      </c>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379"/>
      <c r="AL108" s="379"/>
      <c r="AM108" s="381"/>
      <c r="AN108" s="383"/>
      <c r="AO108" s="385"/>
      <c r="AP108" s="383"/>
      <c r="AQ108" s="383"/>
      <c r="AR108" s="383"/>
      <c r="AS108" s="373"/>
      <c r="AT108" s="314"/>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s="78" customFormat="1" ht="18" customHeight="1">
      <c r="A109" s="386">
        <v>8</v>
      </c>
      <c r="B109" s="386" t="s">
        <v>103</v>
      </c>
      <c r="C109" s="374" t="str">
        <f>VLOOKUP(B109,DS,2,0)</f>
        <v>Nguyễn Thị Lựu</v>
      </c>
      <c r="D109" s="376" t="str">
        <f>VLOOKUP(B109,DS,3,0)</f>
        <v>Công nhân</v>
      </c>
      <c r="E109" s="79" t="s">
        <v>33</v>
      </c>
      <c r="F109" s="80">
        <v>8</v>
      </c>
      <c r="G109" s="80">
        <v>8</v>
      </c>
      <c r="H109" s="80">
        <v>8</v>
      </c>
      <c r="I109" s="80">
        <v>8</v>
      </c>
      <c r="J109" s="80">
        <v>8</v>
      </c>
      <c r="K109" s="80">
        <v>8</v>
      </c>
      <c r="L109" s="80"/>
      <c r="M109" s="80">
        <v>8</v>
      </c>
      <c r="N109" s="80">
        <v>8</v>
      </c>
      <c r="O109" s="80">
        <v>8</v>
      </c>
      <c r="P109" s="80">
        <v>8</v>
      </c>
      <c r="Q109" s="80">
        <v>8</v>
      </c>
      <c r="R109" s="80">
        <v>8</v>
      </c>
      <c r="S109" s="80"/>
      <c r="T109" s="80">
        <v>8</v>
      </c>
      <c r="U109" s="80">
        <v>8</v>
      </c>
      <c r="V109" s="80">
        <v>8</v>
      </c>
      <c r="W109" s="80">
        <v>8</v>
      </c>
      <c r="X109" s="80">
        <v>8</v>
      </c>
      <c r="Y109" s="80">
        <v>8</v>
      </c>
      <c r="Z109" s="80"/>
      <c r="AA109" s="80">
        <v>8</v>
      </c>
      <c r="AB109" s="80">
        <v>8</v>
      </c>
      <c r="AC109" s="80">
        <v>8</v>
      </c>
      <c r="AD109" s="80">
        <v>8</v>
      </c>
      <c r="AE109" s="80">
        <v>8</v>
      </c>
      <c r="AF109" s="80">
        <v>8</v>
      </c>
      <c r="AG109" s="80"/>
      <c r="AH109" s="80">
        <v>8</v>
      </c>
      <c r="AI109" s="80">
        <v>8</v>
      </c>
      <c r="AJ109" s="80">
        <v>8</v>
      </c>
      <c r="AK109" s="378">
        <f t="shared" ref="AK109" si="88">((SUM(F109:AJ109))/8)-(SUMIF($F$6:$AJ$6,"C.Nhật",F109:AJ109)/8)</f>
        <v>23</v>
      </c>
      <c r="AL109" s="378">
        <f t="shared" ref="AL109" si="89">SUM(F110:AJ110)/8*1.5</f>
        <v>0</v>
      </c>
      <c r="AM109" s="380">
        <f t="shared" ref="AM109" si="90">SUMIF($F$6:$AJ$6,"C.Nhật",$F109:$AJ110)/8*2</f>
        <v>8</v>
      </c>
      <c r="AN109" s="382">
        <f t="shared" ref="AN109" si="91">SUM(AK109:AM110)</f>
        <v>31</v>
      </c>
      <c r="AO109" s="384">
        <v>0</v>
      </c>
      <c r="AP109" s="382"/>
      <c r="AQ109" s="382"/>
      <c r="AR109" s="382"/>
      <c r="AS109" s="372"/>
      <c r="AT109" s="314"/>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s="78" customFormat="1" ht="18" customHeight="1">
      <c r="A110" s="387"/>
      <c r="B110" s="387"/>
      <c r="C110" s="375"/>
      <c r="D110" s="377"/>
      <c r="E110" s="81" t="s">
        <v>32</v>
      </c>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379"/>
      <c r="AL110" s="379"/>
      <c r="AM110" s="381"/>
      <c r="AN110" s="383"/>
      <c r="AO110" s="385"/>
      <c r="AP110" s="383"/>
      <c r="AQ110" s="383"/>
      <c r="AR110" s="383"/>
      <c r="AS110" s="373"/>
      <c r="AT110" s="314"/>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s="78" customFormat="1" ht="18" customHeight="1">
      <c r="A111" s="386">
        <v>9</v>
      </c>
      <c r="B111" s="386" t="s">
        <v>104</v>
      </c>
      <c r="C111" s="374" t="str">
        <f>VLOOKUP(B111,DS,2,0)</f>
        <v>Lý Thị Được</v>
      </c>
      <c r="D111" s="376" t="str">
        <f>VLOOKUP(B111,DS,3,0)</f>
        <v>Công nhân</v>
      </c>
      <c r="E111" s="79" t="s">
        <v>33</v>
      </c>
      <c r="F111" s="80"/>
      <c r="G111" s="80">
        <v>8</v>
      </c>
      <c r="H111" s="80">
        <v>8</v>
      </c>
      <c r="I111" s="80">
        <v>8</v>
      </c>
      <c r="J111" s="80">
        <v>8</v>
      </c>
      <c r="K111" s="80">
        <v>8</v>
      </c>
      <c r="L111" s="80"/>
      <c r="M111" s="80">
        <v>8</v>
      </c>
      <c r="N111" s="80">
        <v>8</v>
      </c>
      <c r="O111" s="80">
        <v>8</v>
      </c>
      <c r="P111" s="80">
        <v>8</v>
      </c>
      <c r="Q111" s="80">
        <v>8</v>
      </c>
      <c r="R111" s="80">
        <v>8</v>
      </c>
      <c r="S111" s="80"/>
      <c r="T111" s="80">
        <v>8</v>
      </c>
      <c r="U111" s="80">
        <v>8</v>
      </c>
      <c r="V111" s="80">
        <v>8</v>
      </c>
      <c r="W111" s="80">
        <v>8</v>
      </c>
      <c r="X111" s="80">
        <v>8</v>
      </c>
      <c r="Y111" s="80">
        <v>8</v>
      </c>
      <c r="Z111" s="80"/>
      <c r="AA111" s="80">
        <v>8</v>
      </c>
      <c r="AB111" s="80">
        <v>8</v>
      </c>
      <c r="AC111" s="80">
        <v>8</v>
      </c>
      <c r="AD111" s="80">
        <v>8</v>
      </c>
      <c r="AE111" s="80">
        <v>8</v>
      </c>
      <c r="AF111" s="80">
        <v>8</v>
      </c>
      <c r="AG111" s="80"/>
      <c r="AH111" s="80">
        <v>8</v>
      </c>
      <c r="AI111" s="80">
        <v>8</v>
      </c>
      <c r="AJ111" s="80">
        <v>8</v>
      </c>
      <c r="AK111" s="378">
        <f t="shared" ref="AK111" si="92">((SUM(F111:AJ111))/8)-(SUMIF($F$6:$AJ$6,"C.Nhật",F111:AJ111)/8)</f>
        <v>22</v>
      </c>
      <c r="AL111" s="378">
        <f t="shared" ref="AL111" si="93">SUM(F112:AJ112)/8*1.5</f>
        <v>0</v>
      </c>
      <c r="AM111" s="380">
        <f t="shared" ref="AM111" si="94">SUMIF($F$6:$AJ$6,"C.Nhật",$F111:$AJ112)/8*2</f>
        <v>8</v>
      </c>
      <c r="AN111" s="382">
        <f t="shared" ref="AN111" si="95">SUM(AK111:AM112)</f>
        <v>30</v>
      </c>
      <c r="AO111" s="384">
        <v>0</v>
      </c>
      <c r="AP111" s="382"/>
      <c r="AQ111" s="382"/>
      <c r="AR111" s="382"/>
      <c r="AS111" s="372"/>
      <c r="AT111" s="314"/>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s="78" customFormat="1" ht="18" customHeight="1">
      <c r="A112" s="387"/>
      <c r="B112" s="387"/>
      <c r="C112" s="375"/>
      <c r="D112" s="377"/>
      <c r="E112" s="81" t="s">
        <v>32</v>
      </c>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379"/>
      <c r="AL112" s="379"/>
      <c r="AM112" s="381"/>
      <c r="AN112" s="383"/>
      <c r="AO112" s="385"/>
      <c r="AP112" s="383"/>
      <c r="AQ112" s="383"/>
      <c r="AR112" s="383"/>
      <c r="AS112" s="373"/>
      <c r="AT112" s="314"/>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s="78" customFormat="1" ht="18" customHeight="1">
      <c r="A113" s="386">
        <f>A111+1</f>
        <v>10</v>
      </c>
      <c r="B113" s="386" t="s">
        <v>105</v>
      </c>
      <c r="C113" s="374" t="str">
        <f>VLOOKUP(B113,DS,2,0)</f>
        <v>Lý La Quan</v>
      </c>
      <c r="D113" s="376" t="str">
        <f>VLOOKUP(B113,DS,3,0)</f>
        <v>Công nhân</v>
      </c>
      <c r="E113" s="79" t="s">
        <v>33</v>
      </c>
      <c r="F113" s="80">
        <v>8</v>
      </c>
      <c r="G113" s="80">
        <v>8</v>
      </c>
      <c r="H113" s="80">
        <v>8</v>
      </c>
      <c r="I113" s="80">
        <v>8</v>
      </c>
      <c r="J113" s="80">
        <v>8</v>
      </c>
      <c r="K113" s="80">
        <v>8</v>
      </c>
      <c r="L113" s="80"/>
      <c r="M113" s="80">
        <v>8</v>
      </c>
      <c r="N113" s="80">
        <v>8</v>
      </c>
      <c r="O113" s="80">
        <v>8</v>
      </c>
      <c r="P113" s="80">
        <v>8</v>
      </c>
      <c r="Q113" s="80">
        <v>8</v>
      </c>
      <c r="R113" s="80">
        <v>8</v>
      </c>
      <c r="S113" s="80"/>
      <c r="T113" s="80">
        <v>8</v>
      </c>
      <c r="U113" s="80">
        <v>8</v>
      </c>
      <c r="V113" s="80">
        <v>8</v>
      </c>
      <c r="W113" s="80">
        <v>8</v>
      </c>
      <c r="X113" s="80">
        <v>8</v>
      </c>
      <c r="Y113" s="80">
        <v>8</v>
      </c>
      <c r="Z113" s="80"/>
      <c r="AA113" s="80">
        <v>8</v>
      </c>
      <c r="AB113" s="80">
        <v>8</v>
      </c>
      <c r="AC113" s="80">
        <v>8</v>
      </c>
      <c r="AD113" s="80">
        <v>8</v>
      </c>
      <c r="AE113" s="80">
        <v>8</v>
      </c>
      <c r="AF113" s="80">
        <v>8</v>
      </c>
      <c r="AG113" s="80"/>
      <c r="AH113" s="80">
        <v>8</v>
      </c>
      <c r="AI113" s="80">
        <v>8</v>
      </c>
      <c r="AJ113" s="80">
        <v>8</v>
      </c>
      <c r="AK113" s="378">
        <f t="shared" ref="AK113" si="96">((SUM(F113:AJ113))/8)-(SUMIF($F$6:$AJ$6,"C.Nhật",F113:AJ113)/8)</f>
        <v>23</v>
      </c>
      <c r="AL113" s="378">
        <f t="shared" ref="AL113" si="97">SUM(F114:AJ114)/8*1.5</f>
        <v>0</v>
      </c>
      <c r="AM113" s="380">
        <f t="shared" ref="AM113" si="98">SUMIF($F$6:$AJ$6,"C.Nhật",$F113:$AJ114)/8*2</f>
        <v>8</v>
      </c>
      <c r="AN113" s="382">
        <f t="shared" ref="AN113" si="99">SUM(AK113:AM114)</f>
        <v>31</v>
      </c>
      <c r="AO113" s="384">
        <v>0</v>
      </c>
      <c r="AP113" s="382"/>
      <c r="AQ113" s="382"/>
      <c r="AR113" s="382"/>
      <c r="AS113" s="372"/>
      <c r="AT113" s="314"/>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s="78" customFormat="1" ht="18" customHeight="1">
      <c r="A114" s="387"/>
      <c r="B114" s="387"/>
      <c r="C114" s="375"/>
      <c r="D114" s="377"/>
      <c r="E114" s="81" t="s">
        <v>32</v>
      </c>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379"/>
      <c r="AL114" s="379"/>
      <c r="AM114" s="381"/>
      <c r="AN114" s="383"/>
      <c r="AO114" s="385"/>
      <c r="AP114" s="383"/>
      <c r="AQ114" s="383"/>
      <c r="AR114" s="383"/>
      <c r="AS114" s="373"/>
      <c r="AT114" s="314"/>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s="78" customFormat="1" ht="18" customHeight="1">
      <c r="A115" s="386">
        <f>A113+1</f>
        <v>11</v>
      </c>
      <c r="B115" s="386" t="s">
        <v>106</v>
      </c>
      <c r="C115" s="374" t="str">
        <f>VLOOKUP(B115,DS,2,0)</f>
        <v>Trà Thị Soi</v>
      </c>
      <c r="D115" s="376" t="str">
        <f>VLOOKUP(B115,DS,3,0)</f>
        <v>Công nhân</v>
      </c>
      <c r="E115" s="79" t="s">
        <v>33</v>
      </c>
      <c r="F115" s="80">
        <v>8</v>
      </c>
      <c r="G115" s="80">
        <v>8</v>
      </c>
      <c r="H115" s="80">
        <v>8</v>
      </c>
      <c r="I115" s="80">
        <v>8</v>
      </c>
      <c r="J115" s="80">
        <v>8</v>
      </c>
      <c r="K115" s="80">
        <v>8</v>
      </c>
      <c r="L115" s="80"/>
      <c r="M115" s="80">
        <v>8</v>
      </c>
      <c r="N115" s="80">
        <v>8</v>
      </c>
      <c r="O115" s="80">
        <v>8</v>
      </c>
      <c r="P115" s="80">
        <v>8</v>
      </c>
      <c r="Q115" s="80">
        <v>8</v>
      </c>
      <c r="R115" s="80">
        <v>8</v>
      </c>
      <c r="S115" s="80"/>
      <c r="T115" s="80">
        <v>8</v>
      </c>
      <c r="U115" s="80">
        <v>8</v>
      </c>
      <c r="V115" s="80">
        <v>8</v>
      </c>
      <c r="W115" s="80">
        <v>8</v>
      </c>
      <c r="X115" s="80">
        <v>8</v>
      </c>
      <c r="Y115" s="80">
        <v>8</v>
      </c>
      <c r="Z115" s="80"/>
      <c r="AA115" s="80">
        <v>8</v>
      </c>
      <c r="AB115" s="80">
        <v>8</v>
      </c>
      <c r="AC115" s="80">
        <v>8</v>
      </c>
      <c r="AD115" s="80">
        <v>8</v>
      </c>
      <c r="AE115" s="80">
        <v>8</v>
      </c>
      <c r="AF115" s="80">
        <v>8</v>
      </c>
      <c r="AG115" s="80"/>
      <c r="AH115" s="80">
        <v>8</v>
      </c>
      <c r="AI115" s="80">
        <v>8</v>
      </c>
      <c r="AJ115" s="80">
        <v>8</v>
      </c>
      <c r="AK115" s="378">
        <f t="shared" ref="AK115" si="100">((SUM(F115:AJ115))/8)-(SUMIF($F$6:$AJ$6,"C.Nhật",F115:AJ115)/8)</f>
        <v>23</v>
      </c>
      <c r="AL115" s="378">
        <f t="shared" ref="AL115" si="101">SUM(F116:AJ116)/8*1.5</f>
        <v>0</v>
      </c>
      <c r="AM115" s="380">
        <f t="shared" ref="AM115" si="102">SUMIF($F$6:$AJ$6,"C.Nhật",$F115:$AJ116)/8*2</f>
        <v>8</v>
      </c>
      <c r="AN115" s="382">
        <f t="shared" ref="AN115" si="103">SUM(AK115:AM116)</f>
        <v>31</v>
      </c>
      <c r="AO115" s="384">
        <v>0</v>
      </c>
      <c r="AP115" s="382"/>
      <c r="AQ115" s="382"/>
      <c r="AR115" s="382"/>
      <c r="AS115" s="372"/>
      <c r="AT115" s="314"/>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s="78" customFormat="1" ht="18" customHeight="1">
      <c r="A116" s="387"/>
      <c r="B116" s="387"/>
      <c r="C116" s="375"/>
      <c r="D116" s="377"/>
      <c r="E116" s="81" t="s">
        <v>32</v>
      </c>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379"/>
      <c r="AL116" s="379"/>
      <c r="AM116" s="381"/>
      <c r="AN116" s="383"/>
      <c r="AO116" s="385"/>
      <c r="AP116" s="383"/>
      <c r="AQ116" s="383"/>
      <c r="AR116" s="383"/>
      <c r="AS116" s="373"/>
      <c r="AT116" s="314"/>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s="78" customFormat="1" ht="18" customHeight="1">
      <c r="A117" s="386">
        <f t="shared" ref="A117" si="104">A115+1</f>
        <v>12</v>
      </c>
      <c r="B117" s="386" t="s">
        <v>107</v>
      </c>
      <c r="C117" s="374" t="str">
        <f>VLOOKUP(B117,DS,2,0)</f>
        <v>Nguyễn Thị Diễm Hương</v>
      </c>
      <c r="D117" s="376" t="str">
        <f>VLOOKUP(B117,DS,3,0)</f>
        <v>Công nhân</v>
      </c>
      <c r="E117" s="79" t="s">
        <v>33</v>
      </c>
      <c r="F117" s="80">
        <v>8</v>
      </c>
      <c r="G117" s="80">
        <v>8</v>
      </c>
      <c r="H117" s="80">
        <v>8</v>
      </c>
      <c r="I117" s="80">
        <v>8</v>
      </c>
      <c r="J117" s="80">
        <v>8</v>
      </c>
      <c r="K117" s="80">
        <v>8</v>
      </c>
      <c r="L117" s="80"/>
      <c r="M117" s="80">
        <v>8</v>
      </c>
      <c r="N117" s="80">
        <v>8</v>
      </c>
      <c r="O117" s="80">
        <v>8</v>
      </c>
      <c r="P117" s="80">
        <v>8</v>
      </c>
      <c r="Q117" s="80">
        <v>8</v>
      </c>
      <c r="R117" s="80">
        <v>8</v>
      </c>
      <c r="S117" s="80"/>
      <c r="T117" s="80">
        <v>8</v>
      </c>
      <c r="U117" s="80">
        <v>8</v>
      </c>
      <c r="V117" s="80">
        <v>8</v>
      </c>
      <c r="W117" s="80">
        <v>8</v>
      </c>
      <c r="X117" s="80">
        <v>8</v>
      </c>
      <c r="Y117" s="80">
        <v>8</v>
      </c>
      <c r="Z117" s="80"/>
      <c r="AA117" s="80">
        <v>8</v>
      </c>
      <c r="AB117" s="80">
        <v>8</v>
      </c>
      <c r="AC117" s="80">
        <v>8</v>
      </c>
      <c r="AD117" s="80">
        <v>8</v>
      </c>
      <c r="AE117" s="80">
        <v>8</v>
      </c>
      <c r="AF117" s="80">
        <v>8</v>
      </c>
      <c r="AG117" s="80"/>
      <c r="AH117" s="80">
        <v>8</v>
      </c>
      <c r="AI117" s="80">
        <v>8</v>
      </c>
      <c r="AJ117" s="80">
        <v>8</v>
      </c>
      <c r="AK117" s="378">
        <f t="shared" ref="AK117" si="105">((SUM(F117:AJ117))/8)-(SUMIF($F$6:$AJ$6,"C.Nhật",F117:AJ117)/8)</f>
        <v>23</v>
      </c>
      <c r="AL117" s="378">
        <f t="shared" ref="AL117" si="106">SUM(F118:AJ118)/8*1.5</f>
        <v>0</v>
      </c>
      <c r="AM117" s="380">
        <f t="shared" ref="AM117" si="107">SUMIF($F$6:$AJ$6,"C.Nhật",$F117:$AJ118)/8*2</f>
        <v>8</v>
      </c>
      <c r="AN117" s="382">
        <f t="shared" ref="AN117" si="108">SUM(AK117:AM118)</f>
        <v>31</v>
      </c>
      <c r="AO117" s="384">
        <v>0</v>
      </c>
      <c r="AP117" s="382"/>
      <c r="AQ117" s="382"/>
      <c r="AR117" s="382"/>
      <c r="AS117" s="372"/>
      <c r="AT117" s="314"/>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s="78" customFormat="1" ht="18" customHeight="1">
      <c r="A118" s="387"/>
      <c r="B118" s="387"/>
      <c r="C118" s="375"/>
      <c r="D118" s="377"/>
      <c r="E118" s="81" t="s">
        <v>32</v>
      </c>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379"/>
      <c r="AL118" s="379"/>
      <c r="AM118" s="381"/>
      <c r="AN118" s="383"/>
      <c r="AO118" s="385"/>
      <c r="AP118" s="383"/>
      <c r="AQ118" s="383"/>
      <c r="AR118" s="383"/>
      <c r="AS118" s="373"/>
      <c r="AT118" s="314"/>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s="78" customFormat="1" ht="18" customHeight="1">
      <c r="A119" s="386">
        <f t="shared" ref="A119" si="109">A117+1</f>
        <v>13</v>
      </c>
      <c r="B119" s="386" t="s">
        <v>108</v>
      </c>
      <c r="C119" s="374" t="str">
        <f>VLOOKUP(B119,DS,2,0)</f>
        <v>Sơn Thị Muỗi Tron</v>
      </c>
      <c r="D119" s="376" t="str">
        <f>VLOOKUP(B119,DS,3,0)</f>
        <v>Công nhân</v>
      </c>
      <c r="E119" s="79" t="s">
        <v>33</v>
      </c>
      <c r="F119" s="80">
        <v>8</v>
      </c>
      <c r="G119" s="80">
        <v>8</v>
      </c>
      <c r="H119" s="80">
        <v>8</v>
      </c>
      <c r="I119" s="80">
        <v>8</v>
      </c>
      <c r="J119" s="80">
        <v>8</v>
      </c>
      <c r="K119" s="80">
        <v>8</v>
      </c>
      <c r="L119" s="80"/>
      <c r="M119" s="80">
        <v>8</v>
      </c>
      <c r="N119" s="80">
        <v>8</v>
      </c>
      <c r="O119" s="80">
        <v>8</v>
      </c>
      <c r="P119" s="80">
        <v>8</v>
      </c>
      <c r="Q119" s="80">
        <v>8</v>
      </c>
      <c r="R119" s="80">
        <v>8</v>
      </c>
      <c r="S119" s="80"/>
      <c r="T119" s="80">
        <v>8</v>
      </c>
      <c r="U119" s="80">
        <v>8</v>
      </c>
      <c r="V119" s="80">
        <v>8</v>
      </c>
      <c r="W119" s="80">
        <v>8</v>
      </c>
      <c r="X119" s="80">
        <v>8</v>
      </c>
      <c r="Y119" s="80">
        <v>8</v>
      </c>
      <c r="Z119" s="80"/>
      <c r="AA119" s="80">
        <v>8</v>
      </c>
      <c r="AB119" s="80">
        <v>8</v>
      </c>
      <c r="AC119" s="80">
        <v>8</v>
      </c>
      <c r="AD119" s="80">
        <v>8</v>
      </c>
      <c r="AE119" s="80">
        <v>8</v>
      </c>
      <c r="AF119" s="80">
        <v>8</v>
      </c>
      <c r="AG119" s="80"/>
      <c r="AH119" s="80"/>
      <c r="AI119" s="80">
        <v>8</v>
      </c>
      <c r="AJ119" s="80">
        <v>8</v>
      </c>
      <c r="AK119" s="378">
        <f t="shared" ref="AK119" si="110">((SUM(F119:AJ119))/8)-(SUMIF($F$6:$AJ$6,"C.Nhật",F119:AJ119)/8)</f>
        <v>22</v>
      </c>
      <c r="AL119" s="378">
        <f t="shared" ref="AL119" si="111">SUM(F120:AJ120)/8*1.5</f>
        <v>0</v>
      </c>
      <c r="AM119" s="380">
        <f t="shared" ref="AM119" si="112">SUMIF($F$6:$AJ$6,"C.Nhật",$F119:$AJ120)/8*2</f>
        <v>8</v>
      </c>
      <c r="AN119" s="382">
        <f t="shared" ref="AN119" si="113">SUM(AK119:AM120)</f>
        <v>30</v>
      </c>
      <c r="AO119" s="384">
        <v>0</v>
      </c>
      <c r="AP119" s="382"/>
      <c r="AQ119" s="382"/>
      <c r="AR119" s="382"/>
      <c r="AS119" s="372"/>
      <c r="AT119" s="314"/>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s="78" customFormat="1" ht="18" customHeight="1">
      <c r="A120" s="387"/>
      <c r="B120" s="387"/>
      <c r="C120" s="375"/>
      <c r="D120" s="377"/>
      <c r="E120" s="81" t="s">
        <v>32</v>
      </c>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379"/>
      <c r="AL120" s="379"/>
      <c r="AM120" s="381"/>
      <c r="AN120" s="383"/>
      <c r="AO120" s="385"/>
      <c r="AP120" s="383"/>
      <c r="AQ120" s="383"/>
      <c r="AR120" s="383"/>
      <c r="AS120" s="373"/>
      <c r="AT120" s="314"/>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s="78" customFormat="1" ht="18" customHeight="1">
      <c r="A121" s="386">
        <f t="shared" ref="A121" si="114">A119+1</f>
        <v>14</v>
      </c>
      <c r="B121" s="386" t="s">
        <v>109</v>
      </c>
      <c r="C121" s="374" t="str">
        <f>VLOOKUP(B121,DS,2,0)</f>
        <v>Sơn Thị Thương</v>
      </c>
      <c r="D121" s="376" t="str">
        <f>VLOOKUP(B121,DS,3,0)</f>
        <v>Công nhân</v>
      </c>
      <c r="E121" s="79" t="s">
        <v>33</v>
      </c>
      <c r="F121" s="80">
        <v>8</v>
      </c>
      <c r="G121" s="80">
        <v>8</v>
      </c>
      <c r="H121" s="80">
        <v>8</v>
      </c>
      <c r="I121" s="80">
        <v>8</v>
      </c>
      <c r="J121" s="80">
        <v>8</v>
      </c>
      <c r="K121" s="80">
        <v>8</v>
      </c>
      <c r="L121" s="80"/>
      <c r="M121" s="80">
        <v>8</v>
      </c>
      <c r="N121" s="80">
        <v>8</v>
      </c>
      <c r="O121" s="80">
        <v>8</v>
      </c>
      <c r="P121" s="80">
        <v>8</v>
      </c>
      <c r="Q121" s="80">
        <v>8</v>
      </c>
      <c r="R121" s="80">
        <v>8</v>
      </c>
      <c r="S121" s="80"/>
      <c r="T121" s="80">
        <v>8</v>
      </c>
      <c r="U121" s="80">
        <v>8</v>
      </c>
      <c r="V121" s="80">
        <v>8</v>
      </c>
      <c r="W121" s="80">
        <v>8</v>
      </c>
      <c r="X121" s="80">
        <v>8</v>
      </c>
      <c r="Y121" s="80">
        <v>8</v>
      </c>
      <c r="Z121" s="80"/>
      <c r="AA121" s="80">
        <v>8</v>
      </c>
      <c r="AB121" s="80">
        <v>8</v>
      </c>
      <c r="AC121" s="80">
        <v>8</v>
      </c>
      <c r="AD121" s="80">
        <v>8</v>
      </c>
      <c r="AE121" s="80">
        <v>8</v>
      </c>
      <c r="AF121" s="80">
        <v>8</v>
      </c>
      <c r="AG121" s="80"/>
      <c r="AH121" s="80">
        <v>8</v>
      </c>
      <c r="AI121" s="80">
        <v>8</v>
      </c>
      <c r="AJ121" s="80">
        <v>8</v>
      </c>
      <c r="AK121" s="378">
        <f t="shared" ref="AK121" si="115">((SUM(F121:AJ121))/8)-(SUMIF($F$6:$AJ$6,"C.Nhật",F121:AJ121)/8)</f>
        <v>23</v>
      </c>
      <c r="AL121" s="378">
        <f t="shared" ref="AL121" si="116">SUM(F122:AJ122)/8*1.5</f>
        <v>0</v>
      </c>
      <c r="AM121" s="380">
        <f t="shared" ref="AM121" si="117">SUMIF($F$6:$AJ$6,"C.Nhật",$F121:$AJ122)/8*2</f>
        <v>8</v>
      </c>
      <c r="AN121" s="382">
        <f t="shared" ref="AN121" si="118">SUM(AK121:AM122)</f>
        <v>31</v>
      </c>
      <c r="AO121" s="384">
        <v>0</v>
      </c>
      <c r="AP121" s="382"/>
      <c r="AQ121" s="382"/>
      <c r="AR121" s="382"/>
      <c r="AS121" s="372"/>
      <c r="AT121" s="314"/>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s="78" customFormat="1" ht="18" customHeight="1">
      <c r="A122" s="387"/>
      <c r="B122" s="387"/>
      <c r="C122" s="375"/>
      <c r="D122" s="377"/>
      <c r="E122" s="81" t="s">
        <v>32</v>
      </c>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379"/>
      <c r="AL122" s="379"/>
      <c r="AM122" s="381"/>
      <c r="AN122" s="383"/>
      <c r="AO122" s="385"/>
      <c r="AP122" s="383"/>
      <c r="AQ122" s="383"/>
      <c r="AR122" s="383"/>
      <c r="AS122" s="373"/>
      <c r="AT122" s="314"/>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s="78" customFormat="1" ht="18" customHeight="1">
      <c r="A123" s="386">
        <f t="shared" ref="A123" si="119">A121+1</f>
        <v>15</v>
      </c>
      <c r="B123" s="386" t="s">
        <v>110</v>
      </c>
      <c r="C123" s="374" t="str">
        <f>VLOOKUP(B123,DS,2,0)</f>
        <v>Thạch Thị Som Ươne</v>
      </c>
      <c r="D123" s="376" t="str">
        <f>VLOOKUP(B123,DS,3,0)</f>
        <v>Công nhân</v>
      </c>
      <c r="E123" s="79" t="s">
        <v>33</v>
      </c>
      <c r="F123" s="80">
        <v>8</v>
      </c>
      <c r="G123" s="80">
        <v>8</v>
      </c>
      <c r="H123" s="80">
        <v>8</v>
      </c>
      <c r="I123" s="80">
        <v>8</v>
      </c>
      <c r="J123" s="80">
        <v>8</v>
      </c>
      <c r="K123" s="80">
        <v>8</v>
      </c>
      <c r="L123" s="80"/>
      <c r="M123" s="80">
        <v>8</v>
      </c>
      <c r="N123" s="80">
        <v>8</v>
      </c>
      <c r="O123" s="80">
        <v>8</v>
      </c>
      <c r="P123" s="80">
        <v>8</v>
      </c>
      <c r="Q123" s="80">
        <v>8</v>
      </c>
      <c r="R123" s="80">
        <v>8</v>
      </c>
      <c r="S123" s="80"/>
      <c r="T123" s="80"/>
      <c r="U123" s="80">
        <v>8</v>
      </c>
      <c r="V123" s="80">
        <v>8</v>
      </c>
      <c r="W123" s="80">
        <v>8</v>
      </c>
      <c r="X123" s="80">
        <v>8</v>
      </c>
      <c r="Y123" s="80">
        <v>8</v>
      </c>
      <c r="Z123" s="80"/>
      <c r="AA123" s="80">
        <v>8</v>
      </c>
      <c r="AB123" s="80">
        <v>8</v>
      </c>
      <c r="AC123" s="80">
        <v>8</v>
      </c>
      <c r="AD123" s="80">
        <v>8</v>
      </c>
      <c r="AE123" s="80">
        <v>8</v>
      </c>
      <c r="AF123" s="80">
        <v>8</v>
      </c>
      <c r="AG123" s="80"/>
      <c r="AH123" s="80">
        <v>8</v>
      </c>
      <c r="AI123" s="80">
        <v>8</v>
      </c>
      <c r="AJ123" s="80">
        <v>8</v>
      </c>
      <c r="AK123" s="378">
        <f t="shared" ref="AK123" si="120">((SUM(F123:AJ123))/8)-(SUMIF($F$6:$AJ$6,"C.Nhật",F123:AJ123)/8)</f>
        <v>22</v>
      </c>
      <c r="AL123" s="378">
        <f t="shared" ref="AL123" si="121">SUM(F124:AJ124)/8*1.5</f>
        <v>0</v>
      </c>
      <c r="AM123" s="380">
        <f t="shared" ref="AM123" si="122">SUMIF($F$6:$AJ$6,"C.Nhật",$F123:$AJ124)/8*2</f>
        <v>8</v>
      </c>
      <c r="AN123" s="382">
        <f t="shared" ref="AN123" si="123">SUM(AK123:AM124)</f>
        <v>30</v>
      </c>
      <c r="AO123" s="384">
        <v>0</v>
      </c>
      <c r="AP123" s="382"/>
      <c r="AQ123" s="382"/>
      <c r="AR123" s="382"/>
      <c r="AS123" s="372"/>
      <c r="AT123" s="314"/>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s="78" customFormat="1" ht="18" customHeight="1">
      <c r="A124" s="387"/>
      <c r="B124" s="387"/>
      <c r="C124" s="375"/>
      <c r="D124" s="377"/>
      <c r="E124" s="81" t="s">
        <v>32</v>
      </c>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379"/>
      <c r="AL124" s="379"/>
      <c r="AM124" s="381"/>
      <c r="AN124" s="383"/>
      <c r="AO124" s="385"/>
      <c r="AP124" s="383"/>
      <c r="AQ124" s="383"/>
      <c r="AR124" s="383"/>
      <c r="AS124" s="373"/>
      <c r="AT124" s="314"/>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s="78" customFormat="1" ht="18" customHeight="1">
      <c r="A125" s="386">
        <f t="shared" ref="A125" si="124">A123+1</f>
        <v>16</v>
      </c>
      <c r="B125" s="386" t="s">
        <v>111</v>
      </c>
      <c r="C125" s="374" t="str">
        <f>VLOOKUP(B125,DS,2,0)</f>
        <v>Huỳnh Thị Như</v>
      </c>
      <c r="D125" s="376" t="str">
        <f>VLOOKUP(B125,DS,3,0)</f>
        <v>Công nhân</v>
      </c>
      <c r="E125" s="79" t="s">
        <v>33</v>
      </c>
      <c r="F125" s="80"/>
      <c r="G125" s="80"/>
      <c r="H125" s="80"/>
      <c r="I125" s="80"/>
      <c r="J125" s="80">
        <v>8</v>
      </c>
      <c r="K125" s="80">
        <v>8</v>
      </c>
      <c r="L125" s="80"/>
      <c r="M125" s="80">
        <v>8</v>
      </c>
      <c r="N125" s="80">
        <v>8</v>
      </c>
      <c r="O125" s="80">
        <v>8</v>
      </c>
      <c r="P125" s="80">
        <v>8</v>
      </c>
      <c r="Q125" s="80">
        <v>8</v>
      </c>
      <c r="R125" s="80">
        <v>8</v>
      </c>
      <c r="S125" s="80"/>
      <c r="T125" s="80">
        <v>8</v>
      </c>
      <c r="U125" s="80">
        <v>8</v>
      </c>
      <c r="V125" s="80">
        <v>8</v>
      </c>
      <c r="W125" s="80">
        <v>8</v>
      </c>
      <c r="X125" s="80">
        <v>8</v>
      </c>
      <c r="Y125" s="80">
        <v>8</v>
      </c>
      <c r="Z125" s="80"/>
      <c r="AA125" s="80">
        <v>8</v>
      </c>
      <c r="AB125" s="80">
        <v>8</v>
      </c>
      <c r="AC125" s="80">
        <v>8</v>
      </c>
      <c r="AD125" s="80">
        <v>8</v>
      </c>
      <c r="AE125" s="80">
        <v>8</v>
      </c>
      <c r="AF125" s="80">
        <v>8</v>
      </c>
      <c r="AG125" s="80"/>
      <c r="AH125" s="80">
        <v>8</v>
      </c>
      <c r="AI125" s="80">
        <v>8</v>
      </c>
      <c r="AJ125" s="80">
        <v>8</v>
      </c>
      <c r="AK125" s="378">
        <f t="shared" ref="AK125" si="125">((SUM(F125:AJ125))/8)-(SUMIF($F$6:$AJ$6,"C.Nhật",F125:AJ125)/8)</f>
        <v>19</v>
      </c>
      <c r="AL125" s="378">
        <f t="shared" ref="AL125" si="126">SUM(F126:AJ126)/8*1.5</f>
        <v>0</v>
      </c>
      <c r="AM125" s="380">
        <f t="shared" ref="AM125" si="127">SUMIF($F$6:$AJ$6,"C.Nhật",$F125:$AJ126)/8*2</f>
        <v>8</v>
      </c>
      <c r="AN125" s="382">
        <f t="shared" ref="AN125" si="128">SUM(AK125:AM126)</f>
        <v>27</v>
      </c>
      <c r="AO125" s="384">
        <v>0</v>
      </c>
      <c r="AP125" s="382"/>
      <c r="AQ125" s="382"/>
      <c r="AR125" s="382"/>
      <c r="AS125" s="372"/>
      <c r="AT125" s="314"/>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s="78" customFormat="1" ht="18" customHeight="1">
      <c r="A126" s="387"/>
      <c r="B126" s="387"/>
      <c r="C126" s="375"/>
      <c r="D126" s="377"/>
      <c r="E126" s="81" t="s">
        <v>32</v>
      </c>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379"/>
      <c r="AL126" s="379"/>
      <c r="AM126" s="381"/>
      <c r="AN126" s="383"/>
      <c r="AO126" s="385"/>
      <c r="AP126" s="383"/>
      <c r="AQ126" s="383"/>
      <c r="AR126" s="383"/>
      <c r="AS126" s="373"/>
      <c r="AT126" s="314"/>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s="78" customFormat="1" ht="18" customHeight="1">
      <c r="A127" s="386">
        <f t="shared" ref="A127" si="129">A125+1</f>
        <v>17</v>
      </c>
      <c r="B127" s="386" t="s">
        <v>112</v>
      </c>
      <c r="C127" s="374" t="str">
        <f>VLOOKUP(B127,DS,2,0)</f>
        <v>Sơn Thị Chành Ny</v>
      </c>
      <c r="D127" s="376" t="str">
        <f>VLOOKUP(B127,DS,3,0)</f>
        <v>Công nhân</v>
      </c>
      <c r="E127" s="79" t="s">
        <v>33</v>
      </c>
      <c r="F127" s="80">
        <v>8</v>
      </c>
      <c r="G127" s="80">
        <v>8</v>
      </c>
      <c r="H127" s="80">
        <v>8</v>
      </c>
      <c r="I127" s="80">
        <v>8</v>
      </c>
      <c r="J127" s="80">
        <v>8</v>
      </c>
      <c r="K127" s="80">
        <v>8</v>
      </c>
      <c r="L127" s="80"/>
      <c r="M127" s="80">
        <v>8</v>
      </c>
      <c r="N127" s="80">
        <v>8</v>
      </c>
      <c r="O127" s="80">
        <v>8</v>
      </c>
      <c r="P127" s="80">
        <v>8</v>
      </c>
      <c r="Q127" s="80">
        <v>8</v>
      </c>
      <c r="R127" s="80">
        <v>8</v>
      </c>
      <c r="S127" s="80"/>
      <c r="T127" s="80">
        <v>8</v>
      </c>
      <c r="U127" s="80">
        <v>8</v>
      </c>
      <c r="V127" s="80">
        <v>8</v>
      </c>
      <c r="W127" s="80">
        <v>8</v>
      </c>
      <c r="X127" s="80">
        <v>8</v>
      </c>
      <c r="Y127" s="80"/>
      <c r="Z127" s="80"/>
      <c r="AA127" s="80">
        <v>8</v>
      </c>
      <c r="AB127" s="80">
        <v>8</v>
      </c>
      <c r="AC127" s="80">
        <v>8</v>
      </c>
      <c r="AD127" s="80">
        <v>8</v>
      </c>
      <c r="AE127" s="80">
        <v>8</v>
      </c>
      <c r="AF127" s="80">
        <v>8</v>
      </c>
      <c r="AG127" s="80"/>
      <c r="AH127" s="80">
        <v>8</v>
      </c>
      <c r="AI127" s="80">
        <v>8</v>
      </c>
      <c r="AJ127" s="80">
        <v>8</v>
      </c>
      <c r="AK127" s="378">
        <f t="shared" ref="AK127" si="130">((SUM(F127:AJ127))/8)-(SUMIF($F$6:$AJ$6,"C.Nhật",F127:AJ127)/8)</f>
        <v>23</v>
      </c>
      <c r="AL127" s="378">
        <f t="shared" ref="AL127" si="131">SUM(F128:AJ128)/8*1.5</f>
        <v>0</v>
      </c>
      <c r="AM127" s="380">
        <f t="shared" ref="AM127" si="132">SUMIF($F$6:$AJ$6,"C.Nhật",$F127:$AJ128)/8*2</f>
        <v>6</v>
      </c>
      <c r="AN127" s="382">
        <f t="shared" ref="AN127" si="133">SUM(AK127:AM128)</f>
        <v>29</v>
      </c>
      <c r="AO127" s="384">
        <v>0</v>
      </c>
      <c r="AP127" s="382"/>
      <c r="AQ127" s="382"/>
      <c r="AR127" s="382"/>
      <c r="AS127" s="372"/>
      <c r="AT127" s="314"/>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s="78" customFormat="1" ht="18" customHeight="1">
      <c r="A128" s="387"/>
      <c r="B128" s="387"/>
      <c r="C128" s="375"/>
      <c r="D128" s="377"/>
      <c r="E128" s="81" t="s">
        <v>32</v>
      </c>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379"/>
      <c r="AL128" s="379"/>
      <c r="AM128" s="381"/>
      <c r="AN128" s="383"/>
      <c r="AO128" s="385"/>
      <c r="AP128" s="383"/>
      <c r="AQ128" s="383"/>
      <c r="AR128" s="383"/>
      <c r="AS128" s="373"/>
      <c r="AT128" s="314"/>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s="78" customFormat="1" ht="18" customHeight="1">
      <c r="A129" s="386">
        <f t="shared" ref="A129" si="134">A127+1</f>
        <v>18</v>
      </c>
      <c r="B129" s="386" t="s">
        <v>113</v>
      </c>
      <c r="C129" s="374" t="str">
        <f>VLOOKUP(B129,DS,2,0)</f>
        <v>Sơn Thị Chành Đa</v>
      </c>
      <c r="D129" s="376" t="str">
        <f>VLOOKUP(B129,DS,3,0)</f>
        <v>Công nhân</v>
      </c>
      <c r="E129" s="79" t="s">
        <v>33</v>
      </c>
      <c r="F129" s="80">
        <v>8</v>
      </c>
      <c r="G129" s="80">
        <v>8</v>
      </c>
      <c r="H129" s="80">
        <v>8</v>
      </c>
      <c r="I129" s="80">
        <v>8</v>
      </c>
      <c r="J129" s="80">
        <v>8</v>
      </c>
      <c r="K129" s="80">
        <v>8</v>
      </c>
      <c r="L129" s="80"/>
      <c r="M129" s="80">
        <v>8</v>
      </c>
      <c r="N129" s="80">
        <v>8</v>
      </c>
      <c r="O129" s="80">
        <v>8</v>
      </c>
      <c r="P129" s="80">
        <v>8</v>
      </c>
      <c r="Q129" s="80">
        <v>8</v>
      </c>
      <c r="R129" s="80">
        <v>8</v>
      </c>
      <c r="S129" s="80"/>
      <c r="T129" s="80">
        <v>8</v>
      </c>
      <c r="U129" s="80">
        <v>8</v>
      </c>
      <c r="V129" s="80">
        <v>8</v>
      </c>
      <c r="W129" s="80">
        <v>8</v>
      </c>
      <c r="X129" s="80">
        <v>8</v>
      </c>
      <c r="Y129" s="80">
        <v>8</v>
      </c>
      <c r="Z129" s="80"/>
      <c r="AA129" s="80">
        <v>8</v>
      </c>
      <c r="AB129" s="80">
        <v>8</v>
      </c>
      <c r="AC129" s="80">
        <v>8</v>
      </c>
      <c r="AD129" s="80">
        <v>8</v>
      </c>
      <c r="AE129" s="80">
        <v>8</v>
      </c>
      <c r="AF129" s="80">
        <v>8</v>
      </c>
      <c r="AG129" s="80"/>
      <c r="AH129" s="80">
        <v>8</v>
      </c>
      <c r="AI129" s="80">
        <v>8</v>
      </c>
      <c r="AJ129" s="80">
        <v>8</v>
      </c>
      <c r="AK129" s="378">
        <f t="shared" ref="AK129" si="135">((SUM(F129:AJ129))/8)-(SUMIF($F$6:$AJ$6,"C.Nhật",F129:AJ129)/8)</f>
        <v>23</v>
      </c>
      <c r="AL129" s="378">
        <f t="shared" ref="AL129" si="136">SUM(F130:AJ130)/8*1.5</f>
        <v>0</v>
      </c>
      <c r="AM129" s="380">
        <f t="shared" ref="AM129" si="137">SUMIF($F$6:$AJ$6,"C.Nhật",$F129:$AJ130)/8*2</f>
        <v>8</v>
      </c>
      <c r="AN129" s="382">
        <f t="shared" ref="AN129" si="138">SUM(AK129:AM130)</f>
        <v>31</v>
      </c>
      <c r="AO129" s="384">
        <v>0</v>
      </c>
      <c r="AP129" s="382"/>
      <c r="AQ129" s="382"/>
      <c r="AR129" s="382"/>
      <c r="AS129" s="372"/>
      <c r="AT129" s="314"/>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s="78" customFormat="1" ht="18" customHeight="1">
      <c r="A130" s="387"/>
      <c r="B130" s="387"/>
      <c r="C130" s="375"/>
      <c r="D130" s="377"/>
      <c r="E130" s="81" t="s">
        <v>32</v>
      </c>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379"/>
      <c r="AL130" s="379"/>
      <c r="AM130" s="381"/>
      <c r="AN130" s="383"/>
      <c r="AO130" s="385"/>
      <c r="AP130" s="383"/>
      <c r="AQ130" s="383"/>
      <c r="AR130" s="383"/>
      <c r="AS130" s="373"/>
      <c r="AT130" s="314"/>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s="78" customFormat="1" ht="18" customHeight="1">
      <c r="A131" s="386">
        <f t="shared" ref="A131" si="139">A129+1</f>
        <v>19</v>
      </c>
      <c r="B131" s="386" t="s">
        <v>114</v>
      </c>
      <c r="C131" s="374" t="str">
        <f>VLOOKUP(B131,DS,2,0)</f>
        <v>Trần Thị Bích Phượng</v>
      </c>
      <c r="D131" s="376" t="str">
        <f>VLOOKUP(B131,DS,3,0)</f>
        <v>Công nhân</v>
      </c>
      <c r="E131" s="79" t="s">
        <v>33</v>
      </c>
      <c r="F131" s="80">
        <v>8</v>
      </c>
      <c r="G131" s="80">
        <v>8</v>
      </c>
      <c r="H131" s="80">
        <v>8</v>
      </c>
      <c r="I131" s="80">
        <v>8</v>
      </c>
      <c r="J131" s="80">
        <v>8</v>
      </c>
      <c r="K131" s="80">
        <v>8</v>
      </c>
      <c r="L131" s="80"/>
      <c r="M131" s="80">
        <v>8</v>
      </c>
      <c r="N131" s="80">
        <v>8</v>
      </c>
      <c r="O131" s="80">
        <v>8</v>
      </c>
      <c r="P131" s="80">
        <v>8</v>
      </c>
      <c r="Q131" s="80">
        <v>8</v>
      </c>
      <c r="R131" s="80">
        <v>8</v>
      </c>
      <c r="S131" s="80"/>
      <c r="T131" s="80">
        <v>8</v>
      </c>
      <c r="U131" s="80">
        <v>8</v>
      </c>
      <c r="V131" s="80">
        <v>8</v>
      </c>
      <c r="W131" s="80">
        <v>8</v>
      </c>
      <c r="X131" s="80">
        <v>8</v>
      </c>
      <c r="Y131" s="80">
        <v>8</v>
      </c>
      <c r="Z131" s="80"/>
      <c r="AA131" s="80">
        <v>8</v>
      </c>
      <c r="AB131" s="80">
        <v>8</v>
      </c>
      <c r="AC131" s="80">
        <v>8</v>
      </c>
      <c r="AD131" s="80">
        <v>8</v>
      </c>
      <c r="AE131" s="80">
        <v>8</v>
      </c>
      <c r="AF131" s="80">
        <v>8</v>
      </c>
      <c r="AG131" s="80"/>
      <c r="AH131" s="80">
        <v>8</v>
      </c>
      <c r="AI131" s="80">
        <v>8</v>
      </c>
      <c r="AJ131" s="80">
        <v>8</v>
      </c>
      <c r="AK131" s="378">
        <f t="shared" ref="AK131" si="140">((SUM(F131:AJ131))/8)-(SUMIF($F$6:$AJ$6,"C.Nhật",F131:AJ131)/8)</f>
        <v>23</v>
      </c>
      <c r="AL131" s="378">
        <f t="shared" ref="AL131" si="141">SUM(F132:AJ132)/8*1.5</f>
        <v>0</v>
      </c>
      <c r="AM131" s="380">
        <f t="shared" ref="AM131" si="142">SUMIF($F$6:$AJ$6,"C.Nhật",$F131:$AJ132)/8*2</f>
        <v>8</v>
      </c>
      <c r="AN131" s="382">
        <f t="shared" ref="AN131" si="143">SUM(AK131:AM132)</f>
        <v>31</v>
      </c>
      <c r="AO131" s="384">
        <v>0</v>
      </c>
      <c r="AP131" s="382"/>
      <c r="AQ131" s="382"/>
      <c r="AR131" s="382"/>
      <c r="AS131" s="372"/>
      <c r="AT131" s="314"/>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s="78" customFormat="1" ht="18" customHeight="1">
      <c r="A132" s="387"/>
      <c r="B132" s="387"/>
      <c r="C132" s="375"/>
      <c r="D132" s="377"/>
      <c r="E132" s="81" t="s">
        <v>32</v>
      </c>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379"/>
      <c r="AL132" s="379"/>
      <c r="AM132" s="381"/>
      <c r="AN132" s="383"/>
      <c r="AO132" s="385"/>
      <c r="AP132" s="383"/>
      <c r="AQ132" s="383"/>
      <c r="AR132" s="383"/>
      <c r="AS132" s="373"/>
      <c r="AT132" s="314"/>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s="78" customFormat="1" ht="18" customHeight="1">
      <c r="A133" s="386">
        <f t="shared" ref="A133:A143" si="144">A131+1</f>
        <v>20</v>
      </c>
      <c r="B133" s="386" t="s">
        <v>116</v>
      </c>
      <c r="C133" s="374" t="str">
        <f>VLOOKUP(B133,DS,2,0)</f>
        <v>Lâm Thị Sà Mít</v>
      </c>
      <c r="D133" s="376" t="str">
        <f>VLOOKUP(B133,DS,3,0)</f>
        <v>Công nhân</v>
      </c>
      <c r="E133" s="79" t="s">
        <v>33</v>
      </c>
      <c r="F133" s="80">
        <v>8</v>
      </c>
      <c r="G133" s="80">
        <v>8</v>
      </c>
      <c r="H133" s="80">
        <v>8</v>
      </c>
      <c r="I133" s="80">
        <v>8</v>
      </c>
      <c r="J133" s="80">
        <v>8</v>
      </c>
      <c r="K133" s="80">
        <v>8</v>
      </c>
      <c r="L133" s="80"/>
      <c r="M133" s="80">
        <v>8</v>
      </c>
      <c r="N133" s="80">
        <v>8</v>
      </c>
      <c r="O133" s="80">
        <v>8</v>
      </c>
      <c r="P133" s="80">
        <v>8</v>
      </c>
      <c r="Q133" s="80">
        <v>8</v>
      </c>
      <c r="R133" s="80"/>
      <c r="S133" s="80"/>
      <c r="T133" s="80">
        <v>8</v>
      </c>
      <c r="U133" s="80">
        <v>8</v>
      </c>
      <c r="V133" s="80">
        <v>8</v>
      </c>
      <c r="W133" s="80">
        <v>8</v>
      </c>
      <c r="X133" s="80">
        <v>8</v>
      </c>
      <c r="Y133" s="80">
        <v>8</v>
      </c>
      <c r="Z133" s="80"/>
      <c r="AA133" s="80">
        <v>8</v>
      </c>
      <c r="AB133" s="80">
        <v>8</v>
      </c>
      <c r="AC133" s="80">
        <v>8</v>
      </c>
      <c r="AD133" s="80">
        <v>8</v>
      </c>
      <c r="AE133" s="80">
        <v>8</v>
      </c>
      <c r="AF133" s="80">
        <v>8</v>
      </c>
      <c r="AG133" s="80"/>
      <c r="AH133" s="80">
        <v>8</v>
      </c>
      <c r="AI133" s="80">
        <v>8</v>
      </c>
      <c r="AJ133" s="80">
        <v>8</v>
      </c>
      <c r="AK133" s="378">
        <f t="shared" ref="AK133" si="145">((SUM(F133:AJ133))/8)-(SUMIF($F$6:$AJ$6,"C.Nhật",F133:AJ133)/8)</f>
        <v>23</v>
      </c>
      <c r="AL133" s="378">
        <f t="shared" ref="AL133" si="146">SUM(F134:AJ134)/8*1.5</f>
        <v>0</v>
      </c>
      <c r="AM133" s="380">
        <f t="shared" ref="AM133" si="147">SUMIF($F$6:$AJ$6,"C.Nhật",$F133:$AJ134)/8*2</f>
        <v>6</v>
      </c>
      <c r="AN133" s="382">
        <f t="shared" ref="AN133" si="148">SUM(AK133:AM134)</f>
        <v>29</v>
      </c>
      <c r="AO133" s="384">
        <v>0</v>
      </c>
      <c r="AP133" s="382"/>
      <c r="AQ133" s="382"/>
      <c r="AR133" s="382"/>
      <c r="AS133" s="372"/>
      <c r="AT133" s="314"/>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s="78" customFormat="1" ht="18" customHeight="1">
      <c r="A134" s="387"/>
      <c r="B134" s="387"/>
      <c r="C134" s="375"/>
      <c r="D134" s="377"/>
      <c r="E134" s="81" t="s">
        <v>32</v>
      </c>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379"/>
      <c r="AL134" s="379"/>
      <c r="AM134" s="381"/>
      <c r="AN134" s="383"/>
      <c r="AO134" s="385"/>
      <c r="AP134" s="383"/>
      <c r="AQ134" s="383"/>
      <c r="AR134" s="383"/>
      <c r="AS134" s="373"/>
      <c r="AT134" s="314"/>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s="78" customFormat="1" ht="18" customHeight="1">
      <c r="A135" s="386">
        <f t="shared" si="144"/>
        <v>21</v>
      </c>
      <c r="B135" s="386" t="s">
        <v>117</v>
      </c>
      <c r="C135" s="374" t="str">
        <f>VLOOKUP(B135,DS,2,0)</f>
        <v>Trần Thị Toan</v>
      </c>
      <c r="D135" s="376" t="str">
        <f>VLOOKUP(B135,DS,3,0)</f>
        <v>Công nhân</v>
      </c>
      <c r="E135" s="79" t="s">
        <v>33</v>
      </c>
      <c r="F135" s="80">
        <v>8</v>
      </c>
      <c r="G135" s="80">
        <v>8</v>
      </c>
      <c r="H135" s="80">
        <v>8</v>
      </c>
      <c r="I135" s="80">
        <v>8</v>
      </c>
      <c r="J135" s="80">
        <v>8</v>
      </c>
      <c r="K135" s="80">
        <v>8</v>
      </c>
      <c r="L135" s="80"/>
      <c r="M135" s="80">
        <v>8</v>
      </c>
      <c r="N135" s="80">
        <v>8</v>
      </c>
      <c r="O135" s="80">
        <v>8</v>
      </c>
      <c r="P135" s="80">
        <v>8</v>
      </c>
      <c r="Q135" s="80">
        <v>8</v>
      </c>
      <c r="R135" s="80">
        <v>8</v>
      </c>
      <c r="S135" s="80"/>
      <c r="T135" s="80">
        <v>8</v>
      </c>
      <c r="U135" s="80">
        <v>8</v>
      </c>
      <c r="V135" s="80">
        <v>8</v>
      </c>
      <c r="W135" s="80">
        <v>8</v>
      </c>
      <c r="X135" s="80">
        <v>8</v>
      </c>
      <c r="Y135" s="80">
        <v>8</v>
      </c>
      <c r="Z135" s="80"/>
      <c r="AA135" s="80">
        <v>8</v>
      </c>
      <c r="AB135" s="80">
        <v>8</v>
      </c>
      <c r="AC135" s="80">
        <v>8</v>
      </c>
      <c r="AD135" s="80">
        <v>8</v>
      </c>
      <c r="AE135" s="80">
        <v>8</v>
      </c>
      <c r="AF135" s="80"/>
      <c r="AG135" s="80"/>
      <c r="AH135" s="80">
        <v>8</v>
      </c>
      <c r="AI135" s="80">
        <v>8</v>
      </c>
      <c r="AJ135" s="80">
        <v>8</v>
      </c>
      <c r="AK135" s="378">
        <f t="shared" ref="AK135" si="149">((SUM(F135:AJ135))/8)-(SUMIF($F$6:$AJ$6,"C.Nhật",F135:AJ135)/8)</f>
        <v>23</v>
      </c>
      <c r="AL135" s="378">
        <f t="shared" ref="AL135" si="150">SUM(F136:AJ136)/8*1.5</f>
        <v>0</v>
      </c>
      <c r="AM135" s="380">
        <f t="shared" ref="AM135" si="151">SUMIF($F$6:$AJ$6,"C.Nhật",$F135:$AJ136)/8*2</f>
        <v>6</v>
      </c>
      <c r="AN135" s="382">
        <f t="shared" ref="AN135" si="152">SUM(AK135:AM136)</f>
        <v>29</v>
      </c>
      <c r="AO135" s="384">
        <v>0</v>
      </c>
      <c r="AP135" s="382"/>
      <c r="AQ135" s="382"/>
      <c r="AR135" s="382"/>
      <c r="AS135" s="372"/>
      <c r="AT135" s="314"/>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s="78" customFormat="1" ht="18" customHeight="1">
      <c r="A136" s="387"/>
      <c r="B136" s="387"/>
      <c r="C136" s="375"/>
      <c r="D136" s="377"/>
      <c r="E136" s="81" t="s">
        <v>32</v>
      </c>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379"/>
      <c r="AL136" s="379"/>
      <c r="AM136" s="381"/>
      <c r="AN136" s="383"/>
      <c r="AO136" s="385"/>
      <c r="AP136" s="383"/>
      <c r="AQ136" s="383"/>
      <c r="AR136" s="383"/>
      <c r="AS136" s="373"/>
      <c r="AT136" s="314"/>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s="78" customFormat="1" ht="18" customHeight="1">
      <c r="A137" s="386">
        <f t="shared" si="144"/>
        <v>22</v>
      </c>
      <c r="B137" s="386" t="s">
        <v>118</v>
      </c>
      <c r="C137" s="374" t="str">
        <f>VLOOKUP(B137,DS,2,0)</f>
        <v>Nguyễn Hữu Nhơn</v>
      </c>
      <c r="D137" s="376" t="str">
        <f>VLOOKUP(B137,DS,3,0)</f>
        <v>Công nhân</v>
      </c>
      <c r="E137" s="79" t="s">
        <v>33</v>
      </c>
      <c r="F137" s="80">
        <v>8</v>
      </c>
      <c r="G137" s="80">
        <v>8</v>
      </c>
      <c r="H137" s="80">
        <v>8</v>
      </c>
      <c r="I137" s="80">
        <v>8</v>
      </c>
      <c r="J137" s="80">
        <v>8</v>
      </c>
      <c r="K137" s="80">
        <v>8</v>
      </c>
      <c r="L137" s="80"/>
      <c r="M137" s="80">
        <v>8</v>
      </c>
      <c r="N137" s="80">
        <v>8</v>
      </c>
      <c r="O137" s="80">
        <v>8</v>
      </c>
      <c r="P137" s="80">
        <v>8</v>
      </c>
      <c r="Q137" s="80">
        <v>8</v>
      </c>
      <c r="R137" s="80">
        <v>8</v>
      </c>
      <c r="S137" s="80"/>
      <c r="T137" s="80">
        <v>8</v>
      </c>
      <c r="U137" s="80">
        <v>8</v>
      </c>
      <c r="V137" s="80">
        <v>8</v>
      </c>
      <c r="W137" s="80">
        <v>8</v>
      </c>
      <c r="X137" s="80">
        <v>8</v>
      </c>
      <c r="Y137" s="80">
        <v>8</v>
      </c>
      <c r="Z137" s="80"/>
      <c r="AA137" s="80"/>
      <c r="AB137" s="80">
        <v>8</v>
      </c>
      <c r="AC137" s="80">
        <v>8</v>
      </c>
      <c r="AD137" s="80">
        <v>8</v>
      </c>
      <c r="AE137" s="80">
        <v>8</v>
      </c>
      <c r="AF137" s="80">
        <v>8</v>
      </c>
      <c r="AG137" s="80"/>
      <c r="AH137" s="80">
        <v>8</v>
      </c>
      <c r="AI137" s="80">
        <v>8</v>
      </c>
      <c r="AJ137" s="80">
        <v>8</v>
      </c>
      <c r="AK137" s="378">
        <f t="shared" ref="AK137" si="153">((SUM(F137:AJ137))/8)-(SUMIF($F$6:$AJ$6,"C.Nhật",F137:AJ137)/8)</f>
        <v>22</v>
      </c>
      <c r="AL137" s="378">
        <f t="shared" ref="AL137" si="154">SUM(F138:AJ138)/8*1.5</f>
        <v>0</v>
      </c>
      <c r="AM137" s="380">
        <f t="shared" ref="AM137" si="155">SUMIF($F$6:$AJ$6,"C.Nhật",$F137:$AJ138)/8*2</f>
        <v>8</v>
      </c>
      <c r="AN137" s="382">
        <f t="shared" ref="AN137" si="156">SUM(AK137:AM138)</f>
        <v>30</v>
      </c>
      <c r="AO137" s="384">
        <v>0</v>
      </c>
      <c r="AP137" s="382"/>
      <c r="AQ137" s="382"/>
      <c r="AR137" s="382"/>
      <c r="AS137" s="372"/>
      <c r="AT137" s="314"/>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s="78" customFormat="1" ht="18" customHeight="1">
      <c r="A138" s="387"/>
      <c r="B138" s="387"/>
      <c r="C138" s="375"/>
      <c r="D138" s="377"/>
      <c r="E138" s="81" t="s">
        <v>32</v>
      </c>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379"/>
      <c r="AL138" s="379"/>
      <c r="AM138" s="381"/>
      <c r="AN138" s="383"/>
      <c r="AO138" s="385"/>
      <c r="AP138" s="383"/>
      <c r="AQ138" s="383"/>
      <c r="AR138" s="383"/>
      <c r="AS138" s="373"/>
      <c r="AT138" s="314"/>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s="78" customFormat="1" ht="18" customHeight="1">
      <c r="A139" s="386">
        <f t="shared" si="144"/>
        <v>23</v>
      </c>
      <c r="B139" s="386" t="s">
        <v>119</v>
      </c>
      <c r="C139" s="374" t="str">
        <f>VLOOKUP(B139,DS,2,0)</f>
        <v>Huỳnh Minh Hiếu</v>
      </c>
      <c r="D139" s="376" t="str">
        <f>VLOOKUP(B139,DS,3,0)</f>
        <v>Công nhân</v>
      </c>
      <c r="E139" s="79" t="s">
        <v>33</v>
      </c>
      <c r="F139" s="80">
        <v>8</v>
      </c>
      <c r="G139" s="80">
        <v>8</v>
      </c>
      <c r="H139" s="80">
        <v>8</v>
      </c>
      <c r="I139" s="80">
        <v>8</v>
      </c>
      <c r="J139" s="80">
        <v>8</v>
      </c>
      <c r="K139" s="80">
        <v>8</v>
      </c>
      <c r="L139" s="80"/>
      <c r="M139" s="80">
        <v>8</v>
      </c>
      <c r="N139" s="80">
        <v>8</v>
      </c>
      <c r="O139" s="80">
        <v>8</v>
      </c>
      <c r="P139" s="80">
        <v>8</v>
      </c>
      <c r="Q139" s="80">
        <v>8</v>
      </c>
      <c r="R139" s="80">
        <v>8</v>
      </c>
      <c r="S139" s="80"/>
      <c r="T139" s="80">
        <v>8</v>
      </c>
      <c r="U139" s="80">
        <v>8</v>
      </c>
      <c r="V139" s="80">
        <v>8</v>
      </c>
      <c r="W139" s="80">
        <v>8</v>
      </c>
      <c r="X139" s="80">
        <v>8</v>
      </c>
      <c r="Y139" s="80">
        <v>8</v>
      </c>
      <c r="Z139" s="80"/>
      <c r="AA139" s="80">
        <v>8</v>
      </c>
      <c r="AB139" s="80">
        <v>8</v>
      </c>
      <c r="AC139" s="80">
        <v>8</v>
      </c>
      <c r="AD139" s="80">
        <v>8</v>
      </c>
      <c r="AE139" s="80">
        <v>8</v>
      </c>
      <c r="AF139" s="80">
        <v>8</v>
      </c>
      <c r="AG139" s="80"/>
      <c r="AH139" s="80">
        <v>8</v>
      </c>
      <c r="AI139" s="80">
        <v>8</v>
      </c>
      <c r="AJ139" s="80">
        <v>8</v>
      </c>
      <c r="AK139" s="378">
        <f t="shared" ref="AK139" si="157">((SUM(F139:AJ139))/8)-(SUMIF($F$6:$AJ$6,"C.Nhật",F139:AJ139)/8)</f>
        <v>23</v>
      </c>
      <c r="AL139" s="378">
        <f t="shared" ref="AL139" si="158">SUM(F140:AJ140)/8*1.5</f>
        <v>0</v>
      </c>
      <c r="AM139" s="380">
        <f t="shared" ref="AM139" si="159">SUMIF($F$6:$AJ$6,"C.Nhật",$F139:$AJ140)/8*2</f>
        <v>8</v>
      </c>
      <c r="AN139" s="382">
        <f t="shared" ref="AN139" si="160">SUM(AK139:AM140)</f>
        <v>31</v>
      </c>
      <c r="AO139" s="384">
        <v>0</v>
      </c>
      <c r="AP139" s="382"/>
      <c r="AQ139" s="382"/>
      <c r="AR139" s="382"/>
      <c r="AS139" s="372"/>
      <c r="AT139" s="314"/>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s="78" customFormat="1" ht="18" customHeight="1">
      <c r="A140" s="387"/>
      <c r="B140" s="387"/>
      <c r="C140" s="375"/>
      <c r="D140" s="377"/>
      <c r="E140" s="81" t="s">
        <v>32</v>
      </c>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379"/>
      <c r="AL140" s="379"/>
      <c r="AM140" s="381"/>
      <c r="AN140" s="383"/>
      <c r="AO140" s="385"/>
      <c r="AP140" s="383"/>
      <c r="AQ140" s="383"/>
      <c r="AR140" s="383"/>
      <c r="AS140" s="373"/>
      <c r="AT140" s="314"/>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s="78" customFormat="1" ht="18" customHeight="1">
      <c r="A141" s="386">
        <f t="shared" si="144"/>
        <v>24</v>
      </c>
      <c r="B141" s="386" t="s">
        <v>120</v>
      </c>
      <c r="C141" s="374" t="str">
        <f>VLOOKUP(B141,DS,2,0)</f>
        <v>Lý Thị Sà Kha</v>
      </c>
      <c r="D141" s="376" t="str">
        <f>VLOOKUP(B141,DS,3,0)</f>
        <v>Công nhân</v>
      </c>
      <c r="E141" s="79" t="s">
        <v>33</v>
      </c>
      <c r="F141" s="80">
        <v>8</v>
      </c>
      <c r="G141" s="80">
        <v>8</v>
      </c>
      <c r="H141" s="80">
        <v>8</v>
      </c>
      <c r="I141" s="80">
        <v>8</v>
      </c>
      <c r="J141" s="80">
        <v>8</v>
      </c>
      <c r="K141" s="80"/>
      <c r="L141" s="80"/>
      <c r="M141" s="80">
        <v>8</v>
      </c>
      <c r="N141" s="80">
        <v>8</v>
      </c>
      <c r="O141" s="80">
        <v>8</v>
      </c>
      <c r="P141" s="80">
        <v>8</v>
      </c>
      <c r="Q141" s="80">
        <v>8</v>
      </c>
      <c r="R141" s="80">
        <v>8</v>
      </c>
      <c r="S141" s="80"/>
      <c r="T141" s="80">
        <v>8</v>
      </c>
      <c r="U141" s="80">
        <v>8</v>
      </c>
      <c r="V141" s="80">
        <v>8</v>
      </c>
      <c r="W141" s="80">
        <v>8</v>
      </c>
      <c r="X141" s="80">
        <v>8</v>
      </c>
      <c r="Y141" s="80">
        <v>8</v>
      </c>
      <c r="Z141" s="80"/>
      <c r="AA141" s="80">
        <v>8</v>
      </c>
      <c r="AB141" s="80">
        <v>8</v>
      </c>
      <c r="AC141" s="80">
        <v>8</v>
      </c>
      <c r="AD141" s="80">
        <v>8</v>
      </c>
      <c r="AE141" s="80">
        <v>8</v>
      </c>
      <c r="AF141" s="80">
        <v>8</v>
      </c>
      <c r="AG141" s="80"/>
      <c r="AH141" s="80">
        <v>8</v>
      </c>
      <c r="AI141" s="80">
        <v>8</v>
      </c>
      <c r="AJ141" s="80">
        <v>8</v>
      </c>
      <c r="AK141" s="378">
        <f t="shared" ref="AK141" si="161">((SUM(F141:AJ141))/8)-(SUMIF($F$6:$AJ$6,"C.Nhật",F141:AJ141)/8)</f>
        <v>23</v>
      </c>
      <c r="AL141" s="378">
        <f t="shared" ref="AL141" si="162">SUM(F142:AJ142)/8*1.5</f>
        <v>0</v>
      </c>
      <c r="AM141" s="380">
        <f t="shared" ref="AM141" si="163">SUMIF($F$6:$AJ$6,"C.Nhật",$F141:$AJ142)/8*2</f>
        <v>6</v>
      </c>
      <c r="AN141" s="382">
        <f t="shared" ref="AN141" si="164">SUM(AK141:AM142)</f>
        <v>29</v>
      </c>
      <c r="AO141" s="384">
        <v>0</v>
      </c>
      <c r="AP141" s="382"/>
      <c r="AQ141" s="382"/>
      <c r="AR141" s="382"/>
      <c r="AS141" s="372"/>
      <c r="AT141" s="314"/>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s="78" customFormat="1" ht="18" customHeight="1">
      <c r="A142" s="387"/>
      <c r="B142" s="387"/>
      <c r="C142" s="375"/>
      <c r="D142" s="377"/>
      <c r="E142" s="81" t="s">
        <v>32</v>
      </c>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379"/>
      <c r="AL142" s="379"/>
      <c r="AM142" s="381"/>
      <c r="AN142" s="383"/>
      <c r="AO142" s="385"/>
      <c r="AP142" s="383"/>
      <c r="AQ142" s="383"/>
      <c r="AR142" s="383"/>
      <c r="AS142" s="373"/>
      <c r="AT142" s="314"/>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s="78" customFormat="1" ht="18" customHeight="1">
      <c r="A143" s="386">
        <f t="shared" si="144"/>
        <v>25</v>
      </c>
      <c r="B143" s="386" t="s">
        <v>121</v>
      </c>
      <c r="C143" s="374" t="str">
        <f>VLOOKUP(B143,DS,2,0)</f>
        <v>Phạm Thành Đô</v>
      </c>
      <c r="D143" s="376" t="str">
        <f>VLOOKUP(B143,DS,3,0)</f>
        <v>Công nhân</v>
      </c>
      <c r="E143" s="79" t="s">
        <v>33</v>
      </c>
      <c r="F143" s="80">
        <v>8</v>
      </c>
      <c r="G143" s="80">
        <v>8</v>
      </c>
      <c r="H143" s="80">
        <v>8</v>
      </c>
      <c r="I143" s="80">
        <v>8</v>
      </c>
      <c r="J143" s="80">
        <v>8</v>
      </c>
      <c r="K143" s="80">
        <v>8</v>
      </c>
      <c r="L143" s="80"/>
      <c r="M143" s="80">
        <v>8</v>
      </c>
      <c r="N143" s="80">
        <v>8</v>
      </c>
      <c r="O143" s="80">
        <v>8</v>
      </c>
      <c r="P143" s="80">
        <v>8</v>
      </c>
      <c r="Q143" s="80"/>
      <c r="R143" s="80">
        <v>8</v>
      </c>
      <c r="S143" s="80"/>
      <c r="T143" s="80">
        <v>8</v>
      </c>
      <c r="U143" s="80">
        <v>8</v>
      </c>
      <c r="V143" s="80">
        <v>8</v>
      </c>
      <c r="W143" s="80">
        <v>8</v>
      </c>
      <c r="X143" s="80">
        <v>8</v>
      </c>
      <c r="Y143" s="80">
        <v>8</v>
      </c>
      <c r="Z143" s="80"/>
      <c r="AA143" s="80">
        <v>8</v>
      </c>
      <c r="AB143" s="80">
        <v>8</v>
      </c>
      <c r="AC143" s="80">
        <v>8</v>
      </c>
      <c r="AD143" s="80">
        <v>8</v>
      </c>
      <c r="AE143" s="80">
        <v>8</v>
      </c>
      <c r="AF143" s="80">
        <v>8</v>
      </c>
      <c r="AG143" s="80"/>
      <c r="AH143" s="80">
        <v>8</v>
      </c>
      <c r="AI143" s="80">
        <v>8</v>
      </c>
      <c r="AJ143" s="80">
        <v>8</v>
      </c>
      <c r="AK143" s="378">
        <f t="shared" ref="AK143" si="165">((SUM(F143:AJ143))/8)-(SUMIF($F$6:$AJ$6,"C.Nhật",F143:AJ143)/8)</f>
        <v>22</v>
      </c>
      <c r="AL143" s="378">
        <f t="shared" ref="AL143" si="166">SUM(F144:AJ144)/8*1.5</f>
        <v>0</v>
      </c>
      <c r="AM143" s="380">
        <f t="shared" ref="AM143" si="167">SUMIF($F$6:$AJ$6,"C.Nhật",$F143:$AJ144)/8*2</f>
        <v>8</v>
      </c>
      <c r="AN143" s="382">
        <f t="shared" ref="AN143" si="168">SUM(AK143:AM144)</f>
        <v>30</v>
      </c>
      <c r="AO143" s="384">
        <v>0</v>
      </c>
      <c r="AP143" s="382"/>
      <c r="AQ143" s="382"/>
      <c r="AR143" s="382"/>
      <c r="AS143" s="372"/>
      <c r="AT143" s="314"/>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s="78" customFormat="1" ht="18" customHeight="1">
      <c r="A144" s="387"/>
      <c r="B144" s="387"/>
      <c r="C144" s="375"/>
      <c r="D144" s="377"/>
      <c r="E144" s="81" t="s">
        <v>32</v>
      </c>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379"/>
      <c r="AL144" s="379"/>
      <c r="AM144" s="381"/>
      <c r="AN144" s="383"/>
      <c r="AO144" s="385"/>
      <c r="AP144" s="383"/>
      <c r="AQ144" s="383"/>
      <c r="AR144" s="383"/>
      <c r="AS144" s="373"/>
      <c r="AT144" s="314"/>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s="78" customFormat="1" ht="18" customHeight="1">
      <c r="A145" s="386">
        <f t="shared" ref="A145" si="169">A143+1</f>
        <v>26</v>
      </c>
      <c r="B145" s="386" t="s">
        <v>123</v>
      </c>
      <c r="C145" s="374" t="e">
        <f>VLOOKUP(B145,DS,2,0)</f>
        <v>#N/A</v>
      </c>
      <c r="D145" s="376" t="e">
        <f>VLOOKUP(B145,DS,3,0)</f>
        <v>#N/A</v>
      </c>
      <c r="E145" s="79" t="s">
        <v>33</v>
      </c>
      <c r="F145" s="80">
        <v>8</v>
      </c>
      <c r="G145" s="80">
        <v>8</v>
      </c>
      <c r="H145" s="80">
        <v>8</v>
      </c>
      <c r="I145" s="80">
        <v>8</v>
      </c>
      <c r="J145" s="80">
        <v>8</v>
      </c>
      <c r="K145" s="80">
        <v>8</v>
      </c>
      <c r="L145" s="80"/>
      <c r="M145" s="80">
        <v>8</v>
      </c>
      <c r="N145" s="80">
        <v>8</v>
      </c>
      <c r="O145" s="80">
        <v>8</v>
      </c>
      <c r="P145" s="80">
        <v>8</v>
      </c>
      <c r="Q145" s="80">
        <v>8</v>
      </c>
      <c r="R145" s="80">
        <v>8</v>
      </c>
      <c r="S145" s="80"/>
      <c r="T145" s="80">
        <v>8</v>
      </c>
      <c r="U145" s="80">
        <v>8</v>
      </c>
      <c r="V145" s="80">
        <v>8</v>
      </c>
      <c r="W145" s="80">
        <v>8</v>
      </c>
      <c r="X145" s="80">
        <v>8</v>
      </c>
      <c r="Y145" s="80">
        <v>8</v>
      </c>
      <c r="Z145" s="80"/>
      <c r="AA145" s="80">
        <v>8</v>
      </c>
      <c r="AB145" s="80">
        <v>8</v>
      </c>
      <c r="AC145" s="80">
        <v>8</v>
      </c>
      <c r="AD145" s="80">
        <v>8</v>
      </c>
      <c r="AE145" s="80">
        <v>8</v>
      </c>
      <c r="AF145" s="80">
        <v>8</v>
      </c>
      <c r="AG145" s="80"/>
      <c r="AH145" s="80">
        <v>8</v>
      </c>
      <c r="AI145" s="80">
        <v>8</v>
      </c>
      <c r="AJ145" s="80">
        <v>8</v>
      </c>
      <c r="AK145" s="378">
        <f t="shared" ref="AK145" si="170">((SUM(F145:AJ145))/8)-(SUMIF($F$6:$AJ$6,"C.Nhật",F145:AJ145)/8)</f>
        <v>23</v>
      </c>
      <c r="AL145" s="378">
        <f t="shared" ref="AL145" si="171">SUM(F146:AJ146)/8*1.5</f>
        <v>0</v>
      </c>
      <c r="AM145" s="380">
        <f t="shared" ref="AM145" si="172">SUMIF($F$6:$AJ$6,"C.Nhật",$F145:$AJ146)/8*2</f>
        <v>8</v>
      </c>
      <c r="AN145" s="382">
        <f t="shared" ref="AN145" si="173">SUM(AK145:AM146)</f>
        <v>31</v>
      </c>
      <c r="AO145" s="384">
        <v>0</v>
      </c>
      <c r="AP145" s="382"/>
      <c r="AQ145" s="382"/>
      <c r="AR145" s="382"/>
      <c r="AS145" s="372"/>
      <c r="AT145" s="314"/>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s="78" customFormat="1" ht="18" customHeight="1">
      <c r="A146" s="387"/>
      <c r="B146" s="387"/>
      <c r="C146" s="375"/>
      <c r="D146" s="377"/>
      <c r="E146" s="81" t="s">
        <v>32</v>
      </c>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379"/>
      <c r="AL146" s="379"/>
      <c r="AM146" s="381"/>
      <c r="AN146" s="383"/>
      <c r="AO146" s="385"/>
      <c r="AP146" s="383"/>
      <c r="AQ146" s="383"/>
      <c r="AR146" s="383"/>
      <c r="AS146" s="373"/>
      <c r="AT146" s="314"/>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s="78" customFormat="1" ht="18" customHeight="1">
      <c r="A147" s="386">
        <f t="shared" ref="A147" si="174">A145+1</f>
        <v>27</v>
      </c>
      <c r="B147" s="386" t="s">
        <v>126</v>
      </c>
      <c r="C147" s="374" t="str">
        <f>VLOOKUP(B147,DS,2,0)</f>
        <v>Nguyễn Văn Bé Hai</v>
      </c>
      <c r="D147" s="376" t="str">
        <f>VLOOKUP(B147,DS,3,0)</f>
        <v>Công nhân</v>
      </c>
      <c r="E147" s="79" t="s">
        <v>33</v>
      </c>
      <c r="F147" s="80">
        <v>8</v>
      </c>
      <c r="G147" s="80">
        <v>8</v>
      </c>
      <c r="H147" s="80">
        <v>8</v>
      </c>
      <c r="I147" s="80">
        <v>8</v>
      </c>
      <c r="J147" s="80">
        <v>8</v>
      </c>
      <c r="K147" s="80"/>
      <c r="L147" s="80"/>
      <c r="M147" s="80">
        <v>8</v>
      </c>
      <c r="N147" s="80">
        <v>8</v>
      </c>
      <c r="O147" s="80">
        <v>8</v>
      </c>
      <c r="P147" s="80">
        <v>8</v>
      </c>
      <c r="Q147" s="80">
        <v>8</v>
      </c>
      <c r="R147" s="80">
        <v>8</v>
      </c>
      <c r="S147" s="80"/>
      <c r="T147" s="80">
        <v>8</v>
      </c>
      <c r="U147" s="80">
        <v>8</v>
      </c>
      <c r="V147" s="80">
        <v>8</v>
      </c>
      <c r="W147" s="80">
        <v>8</v>
      </c>
      <c r="X147" s="80">
        <v>8</v>
      </c>
      <c r="Y147" s="80">
        <v>8</v>
      </c>
      <c r="Z147" s="80"/>
      <c r="AA147" s="80">
        <v>8</v>
      </c>
      <c r="AB147" s="80">
        <v>8</v>
      </c>
      <c r="AC147" s="80">
        <v>8</v>
      </c>
      <c r="AD147" s="80">
        <v>8</v>
      </c>
      <c r="AE147" s="80">
        <v>8</v>
      </c>
      <c r="AF147" s="80">
        <v>8</v>
      </c>
      <c r="AG147" s="80"/>
      <c r="AH147" s="80">
        <v>8</v>
      </c>
      <c r="AI147" s="80">
        <v>8</v>
      </c>
      <c r="AJ147" s="80">
        <v>8</v>
      </c>
      <c r="AK147" s="378">
        <f t="shared" ref="AK147" si="175">((SUM(F147:AJ147))/8)-(SUMIF($F$6:$AJ$6,"C.Nhật",F147:AJ147)/8)</f>
        <v>23</v>
      </c>
      <c r="AL147" s="378">
        <f t="shared" ref="AL147" si="176">SUM(F148:AJ148)/8*1.5</f>
        <v>0</v>
      </c>
      <c r="AM147" s="380">
        <f t="shared" ref="AM147" si="177">SUMIF($F$6:$AJ$6,"C.Nhật",$F147:$AJ148)/8*2</f>
        <v>6</v>
      </c>
      <c r="AN147" s="382">
        <f t="shared" ref="AN147" si="178">SUM(AK147:AM148)</f>
        <v>29</v>
      </c>
      <c r="AO147" s="384">
        <v>0</v>
      </c>
      <c r="AP147" s="382"/>
      <c r="AQ147" s="382"/>
      <c r="AR147" s="382"/>
      <c r="AS147" s="372"/>
      <c r="AT147" s="314"/>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s="78" customFormat="1" ht="18" customHeight="1">
      <c r="A148" s="387"/>
      <c r="B148" s="387"/>
      <c r="C148" s="375"/>
      <c r="D148" s="377"/>
      <c r="E148" s="81" t="s">
        <v>32</v>
      </c>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379"/>
      <c r="AL148" s="379"/>
      <c r="AM148" s="381"/>
      <c r="AN148" s="383"/>
      <c r="AO148" s="385"/>
      <c r="AP148" s="383"/>
      <c r="AQ148" s="383"/>
      <c r="AR148" s="383"/>
      <c r="AS148" s="373"/>
      <c r="AT148" s="314"/>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s="78" customFormat="1" ht="18" customHeight="1">
      <c r="A149" s="386">
        <f t="shared" ref="A149" si="179">A147+1</f>
        <v>28</v>
      </c>
      <c r="B149" s="386" t="s">
        <v>127</v>
      </c>
      <c r="C149" s="374" t="str">
        <f>VLOOKUP(B149,DS,2,0)</f>
        <v>Thạch Tiền</v>
      </c>
      <c r="D149" s="376" t="str">
        <f>VLOOKUP(B149,DS,3,0)</f>
        <v>Công nhân</v>
      </c>
      <c r="E149" s="79" t="s">
        <v>33</v>
      </c>
      <c r="F149" s="80">
        <v>8</v>
      </c>
      <c r="G149" s="80">
        <v>8</v>
      </c>
      <c r="H149" s="80">
        <v>8</v>
      </c>
      <c r="I149" s="80">
        <v>8</v>
      </c>
      <c r="J149" s="80">
        <v>8</v>
      </c>
      <c r="K149" s="80">
        <v>8</v>
      </c>
      <c r="L149" s="80"/>
      <c r="M149" s="80">
        <v>8</v>
      </c>
      <c r="N149" s="80">
        <v>8</v>
      </c>
      <c r="O149" s="80">
        <v>8</v>
      </c>
      <c r="P149" s="80">
        <v>8</v>
      </c>
      <c r="Q149" s="80">
        <v>8</v>
      </c>
      <c r="R149" s="80">
        <v>8</v>
      </c>
      <c r="S149" s="80"/>
      <c r="T149" s="80">
        <v>8</v>
      </c>
      <c r="U149" s="80">
        <v>8</v>
      </c>
      <c r="V149" s="80">
        <v>8</v>
      </c>
      <c r="W149" s="80">
        <v>8</v>
      </c>
      <c r="X149" s="80">
        <v>8</v>
      </c>
      <c r="Y149" s="80">
        <v>8</v>
      </c>
      <c r="Z149" s="80"/>
      <c r="AA149" s="80">
        <v>8</v>
      </c>
      <c r="AB149" s="80">
        <v>8</v>
      </c>
      <c r="AC149" s="80">
        <v>8</v>
      </c>
      <c r="AD149" s="80">
        <v>8</v>
      </c>
      <c r="AE149" s="80">
        <v>8</v>
      </c>
      <c r="AF149" s="80">
        <v>8</v>
      </c>
      <c r="AG149" s="80"/>
      <c r="AH149" s="80">
        <v>8</v>
      </c>
      <c r="AI149" s="80">
        <v>8</v>
      </c>
      <c r="AJ149" s="80">
        <v>8</v>
      </c>
      <c r="AK149" s="378">
        <f t="shared" ref="AK149" si="180">((SUM(F149:AJ149))/8)-(SUMIF($F$6:$AJ$6,"C.Nhật",F149:AJ149)/8)</f>
        <v>23</v>
      </c>
      <c r="AL149" s="378">
        <f t="shared" ref="AL149" si="181">SUM(F150:AJ150)/8*1.5</f>
        <v>0</v>
      </c>
      <c r="AM149" s="380">
        <f t="shared" ref="AM149" si="182">SUMIF($F$6:$AJ$6,"C.Nhật",$F149:$AJ150)/8*2</f>
        <v>8</v>
      </c>
      <c r="AN149" s="382">
        <f t="shared" ref="AN149" si="183">SUM(AK149:AM150)</f>
        <v>31</v>
      </c>
      <c r="AO149" s="384">
        <v>0</v>
      </c>
      <c r="AP149" s="382"/>
      <c r="AQ149" s="382"/>
      <c r="AR149" s="382"/>
      <c r="AS149" s="372"/>
      <c r="AT149" s="314"/>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s="78" customFormat="1" ht="18" customHeight="1">
      <c r="A150" s="387"/>
      <c r="B150" s="387"/>
      <c r="C150" s="375"/>
      <c r="D150" s="377"/>
      <c r="E150" s="81" t="s">
        <v>32</v>
      </c>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379"/>
      <c r="AL150" s="379"/>
      <c r="AM150" s="381"/>
      <c r="AN150" s="383"/>
      <c r="AO150" s="385"/>
      <c r="AP150" s="383"/>
      <c r="AQ150" s="383"/>
      <c r="AR150" s="383"/>
      <c r="AS150" s="373"/>
      <c r="AT150" s="314"/>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s="78" customFormat="1" ht="18" customHeight="1">
      <c r="A151" s="386">
        <f t="shared" ref="A151:A167" si="184">A149+1</f>
        <v>29</v>
      </c>
      <c r="B151" s="386" t="s">
        <v>128</v>
      </c>
      <c r="C151" s="374" t="str">
        <f>VLOOKUP(B151,DS,2,0)</f>
        <v>Hứa Hậu</v>
      </c>
      <c r="D151" s="376" t="str">
        <f>VLOOKUP(B151,DS,3,0)</f>
        <v>Công nhân</v>
      </c>
      <c r="E151" s="79" t="s">
        <v>33</v>
      </c>
      <c r="F151" s="80">
        <v>8</v>
      </c>
      <c r="G151" s="80">
        <v>8</v>
      </c>
      <c r="H151" s="80">
        <v>8</v>
      </c>
      <c r="I151" s="80">
        <v>8</v>
      </c>
      <c r="J151" s="80">
        <v>8</v>
      </c>
      <c r="K151" s="80">
        <v>8</v>
      </c>
      <c r="L151" s="80"/>
      <c r="M151" s="80">
        <v>8</v>
      </c>
      <c r="N151" s="80">
        <v>8</v>
      </c>
      <c r="O151" s="80">
        <v>8</v>
      </c>
      <c r="P151" s="80">
        <v>8</v>
      </c>
      <c r="Q151" s="80">
        <v>8</v>
      </c>
      <c r="R151" s="80">
        <v>8</v>
      </c>
      <c r="S151" s="80"/>
      <c r="T151" s="80">
        <v>8</v>
      </c>
      <c r="U151" s="80">
        <v>8</v>
      </c>
      <c r="V151" s="80">
        <v>8</v>
      </c>
      <c r="W151" s="80">
        <v>8</v>
      </c>
      <c r="X151" s="80">
        <v>8</v>
      </c>
      <c r="Y151" s="80">
        <v>8</v>
      </c>
      <c r="Z151" s="80"/>
      <c r="AA151" s="80">
        <v>8</v>
      </c>
      <c r="AB151" s="80">
        <v>8</v>
      </c>
      <c r="AC151" s="80">
        <v>8</v>
      </c>
      <c r="AD151" s="80">
        <v>8</v>
      </c>
      <c r="AE151" s="80">
        <v>8</v>
      </c>
      <c r="AF151" s="80">
        <v>8</v>
      </c>
      <c r="AG151" s="80"/>
      <c r="AH151" s="80">
        <v>8</v>
      </c>
      <c r="AI151" s="80">
        <v>8</v>
      </c>
      <c r="AJ151" s="80">
        <v>8</v>
      </c>
      <c r="AK151" s="378">
        <f t="shared" ref="AK151" si="185">((SUM(F151:AJ151))/8)-(SUMIF($F$6:$AJ$6,"C.Nhật",F151:AJ151)/8)</f>
        <v>23</v>
      </c>
      <c r="AL151" s="378">
        <f t="shared" ref="AL151" si="186">SUM(F152:AJ152)/8*1.5</f>
        <v>0</v>
      </c>
      <c r="AM151" s="380">
        <f t="shared" ref="AM151" si="187">SUMIF($F$6:$AJ$6,"C.Nhật",$F151:$AJ152)/8*2</f>
        <v>8</v>
      </c>
      <c r="AN151" s="382">
        <f t="shared" ref="AN151" si="188">SUM(AK151:AM152)</f>
        <v>31</v>
      </c>
      <c r="AO151" s="384">
        <v>0</v>
      </c>
      <c r="AP151" s="382"/>
      <c r="AQ151" s="382"/>
      <c r="AR151" s="382"/>
      <c r="AS151" s="372"/>
      <c r="AT151" s="314"/>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s="78" customFormat="1" ht="18" customHeight="1">
      <c r="A152" s="387"/>
      <c r="B152" s="387"/>
      <c r="C152" s="375"/>
      <c r="D152" s="377"/>
      <c r="E152" s="81" t="s">
        <v>32</v>
      </c>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379"/>
      <c r="AL152" s="379"/>
      <c r="AM152" s="381"/>
      <c r="AN152" s="383"/>
      <c r="AO152" s="385"/>
      <c r="AP152" s="383"/>
      <c r="AQ152" s="383"/>
      <c r="AR152" s="383"/>
      <c r="AS152" s="373"/>
      <c r="AT152" s="314"/>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s="78" customFormat="1" ht="18" customHeight="1">
      <c r="A153" s="386">
        <f t="shared" ref="A153:A165" si="189">A151+1</f>
        <v>30</v>
      </c>
      <c r="B153" s="386" t="s">
        <v>129</v>
      </c>
      <c r="C153" s="374" t="str">
        <f>VLOOKUP(B153,DS,2,0)</f>
        <v>Sơn Pép</v>
      </c>
      <c r="D153" s="376" t="str">
        <f>VLOOKUP(B153,DS,3,0)</f>
        <v>Công nhân</v>
      </c>
      <c r="E153" s="79" t="s">
        <v>33</v>
      </c>
      <c r="F153" s="80">
        <v>8</v>
      </c>
      <c r="G153" s="80">
        <v>8</v>
      </c>
      <c r="H153" s="80">
        <v>8</v>
      </c>
      <c r="I153" s="80">
        <v>8</v>
      </c>
      <c r="J153" s="80">
        <v>8</v>
      </c>
      <c r="K153" s="80">
        <v>8</v>
      </c>
      <c r="L153" s="80"/>
      <c r="M153" s="80">
        <v>8</v>
      </c>
      <c r="N153" s="80">
        <v>8</v>
      </c>
      <c r="O153" s="80">
        <v>8</v>
      </c>
      <c r="P153" s="80">
        <v>8</v>
      </c>
      <c r="Q153" s="80">
        <v>8</v>
      </c>
      <c r="R153" s="80">
        <v>8</v>
      </c>
      <c r="S153" s="80"/>
      <c r="T153" s="80">
        <v>8</v>
      </c>
      <c r="U153" s="80">
        <v>8</v>
      </c>
      <c r="V153" s="80">
        <v>8</v>
      </c>
      <c r="W153" s="80">
        <v>8</v>
      </c>
      <c r="X153" s="80">
        <v>8</v>
      </c>
      <c r="Y153" s="80">
        <v>8</v>
      </c>
      <c r="Z153" s="80"/>
      <c r="AA153" s="80">
        <v>8</v>
      </c>
      <c r="AB153" s="80">
        <v>8</v>
      </c>
      <c r="AC153" s="80">
        <v>8</v>
      </c>
      <c r="AD153" s="80">
        <v>8</v>
      </c>
      <c r="AE153" s="80">
        <v>8</v>
      </c>
      <c r="AF153" s="80">
        <v>8</v>
      </c>
      <c r="AG153" s="80"/>
      <c r="AH153" s="80"/>
      <c r="AI153" s="80">
        <v>8</v>
      </c>
      <c r="AJ153" s="80">
        <v>8</v>
      </c>
      <c r="AK153" s="378">
        <f t="shared" ref="AK153" si="190">((SUM(F153:AJ153))/8)-(SUMIF($F$6:$AJ$6,"C.Nhật",F153:AJ153)/8)</f>
        <v>22</v>
      </c>
      <c r="AL153" s="378">
        <f t="shared" ref="AL153" si="191">SUM(F154:AJ154)/8*1.5</f>
        <v>0</v>
      </c>
      <c r="AM153" s="380">
        <f t="shared" ref="AM153" si="192">SUMIF($F$6:$AJ$6,"C.Nhật",$F153:$AJ154)/8*2</f>
        <v>8</v>
      </c>
      <c r="AN153" s="382">
        <f t="shared" ref="AN153" si="193">SUM(AK153:AM154)</f>
        <v>30</v>
      </c>
      <c r="AO153" s="384">
        <v>0</v>
      </c>
      <c r="AP153" s="382"/>
      <c r="AQ153" s="382"/>
      <c r="AR153" s="382"/>
      <c r="AS153" s="372"/>
      <c r="AT153" s="35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s="78" customFormat="1" ht="18" customHeight="1">
      <c r="A154" s="387"/>
      <c r="B154" s="387"/>
      <c r="C154" s="375"/>
      <c r="D154" s="377"/>
      <c r="E154" s="81" t="s">
        <v>32</v>
      </c>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379"/>
      <c r="AL154" s="379"/>
      <c r="AM154" s="381"/>
      <c r="AN154" s="383"/>
      <c r="AO154" s="385"/>
      <c r="AP154" s="383"/>
      <c r="AQ154" s="383"/>
      <c r="AR154" s="383"/>
      <c r="AS154" s="373"/>
      <c r="AT154" s="35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s="78" customFormat="1" ht="18" customHeight="1">
      <c r="A155" s="386">
        <f t="shared" si="184"/>
        <v>31</v>
      </c>
      <c r="B155" s="386" t="s">
        <v>131</v>
      </c>
      <c r="C155" s="374" t="str">
        <f>VLOOKUP(B155,DS,2,0)</f>
        <v>Sơn Lét</v>
      </c>
      <c r="D155" s="376" t="str">
        <f>VLOOKUP(B155,DS,3,0)</f>
        <v>Công nhân</v>
      </c>
      <c r="E155" s="79" t="s">
        <v>33</v>
      </c>
      <c r="F155" s="80">
        <v>8</v>
      </c>
      <c r="G155" s="80">
        <v>8</v>
      </c>
      <c r="H155" s="80">
        <v>8</v>
      </c>
      <c r="I155" s="80">
        <v>8</v>
      </c>
      <c r="J155" s="80">
        <v>8</v>
      </c>
      <c r="K155" s="80"/>
      <c r="L155" s="80"/>
      <c r="M155" s="80">
        <v>8</v>
      </c>
      <c r="N155" s="80">
        <v>8</v>
      </c>
      <c r="O155" s="80">
        <v>8</v>
      </c>
      <c r="P155" s="80">
        <v>8</v>
      </c>
      <c r="Q155" s="80">
        <v>8</v>
      </c>
      <c r="R155" s="80">
        <v>8</v>
      </c>
      <c r="S155" s="80"/>
      <c r="T155" s="80">
        <v>8</v>
      </c>
      <c r="U155" s="80">
        <v>8</v>
      </c>
      <c r="V155" s="80">
        <v>8</v>
      </c>
      <c r="W155" s="80">
        <v>8</v>
      </c>
      <c r="X155" s="80">
        <v>8</v>
      </c>
      <c r="Y155" s="80">
        <v>8</v>
      </c>
      <c r="Z155" s="80"/>
      <c r="AA155" s="80">
        <v>8</v>
      </c>
      <c r="AB155" s="80">
        <v>8</v>
      </c>
      <c r="AC155" s="80">
        <v>8</v>
      </c>
      <c r="AD155" s="80">
        <v>8</v>
      </c>
      <c r="AE155" s="80">
        <v>8</v>
      </c>
      <c r="AF155" s="80">
        <v>8</v>
      </c>
      <c r="AG155" s="80"/>
      <c r="AH155" s="80">
        <v>8</v>
      </c>
      <c r="AI155" s="80">
        <v>8</v>
      </c>
      <c r="AJ155" s="80">
        <v>8</v>
      </c>
      <c r="AK155" s="378">
        <f t="shared" ref="AK155" si="194">((SUM(F155:AJ155))/8)-(SUMIF($F$6:$AJ$6,"C.Nhật",F155:AJ155)/8)</f>
        <v>23</v>
      </c>
      <c r="AL155" s="378">
        <f t="shared" ref="AL155" si="195">SUM(F156:AJ156)/8*1.5</f>
        <v>0</v>
      </c>
      <c r="AM155" s="380">
        <f t="shared" ref="AM155" si="196">SUMIF($F$6:$AJ$6,"C.Nhật",$F155:$AJ156)/8*2</f>
        <v>6</v>
      </c>
      <c r="AN155" s="382">
        <f t="shared" ref="AN155" si="197">SUM(AK155:AM156)</f>
        <v>29</v>
      </c>
      <c r="AO155" s="384">
        <v>0</v>
      </c>
      <c r="AP155" s="382"/>
      <c r="AQ155" s="382"/>
      <c r="AR155" s="382"/>
      <c r="AS155" s="372"/>
      <c r="AT155" s="35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s="78" customFormat="1" ht="18" customHeight="1">
      <c r="A156" s="387"/>
      <c r="B156" s="387"/>
      <c r="C156" s="375"/>
      <c r="D156" s="377"/>
      <c r="E156" s="81" t="s">
        <v>32</v>
      </c>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379"/>
      <c r="AL156" s="379"/>
      <c r="AM156" s="381"/>
      <c r="AN156" s="383"/>
      <c r="AO156" s="385"/>
      <c r="AP156" s="383"/>
      <c r="AQ156" s="383"/>
      <c r="AR156" s="383"/>
      <c r="AS156" s="373"/>
      <c r="AT156" s="35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s="78" customFormat="1" ht="18" customHeight="1">
      <c r="A157" s="386">
        <f t="shared" si="189"/>
        <v>32</v>
      </c>
      <c r="B157" s="386" t="s">
        <v>132</v>
      </c>
      <c r="C157" s="374" t="str">
        <f>VLOOKUP(B157,DS,2,0)</f>
        <v>Trần Nhiên</v>
      </c>
      <c r="D157" s="376" t="str">
        <f>VLOOKUP(B157,DS,3,0)</f>
        <v>Công nhân</v>
      </c>
      <c r="E157" s="79" t="s">
        <v>33</v>
      </c>
      <c r="F157" s="80">
        <v>8</v>
      </c>
      <c r="G157" s="80">
        <v>8</v>
      </c>
      <c r="H157" s="80">
        <v>8</v>
      </c>
      <c r="I157" s="80">
        <v>8</v>
      </c>
      <c r="J157" s="80">
        <v>8</v>
      </c>
      <c r="K157" s="80">
        <v>8</v>
      </c>
      <c r="L157" s="80"/>
      <c r="M157" s="80">
        <v>8</v>
      </c>
      <c r="N157" s="80">
        <v>8</v>
      </c>
      <c r="O157" s="80">
        <v>8</v>
      </c>
      <c r="P157" s="80">
        <v>8</v>
      </c>
      <c r="Q157" s="80">
        <v>8</v>
      </c>
      <c r="R157" s="80">
        <v>8</v>
      </c>
      <c r="S157" s="80"/>
      <c r="T157" s="80">
        <v>8</v>
      </c>
      <c r="U157" s="80">
        <v>8</v>
      </c>
      <c r="V157" s="80">
        <v>8</v>
      </c>
      <c r="W157" s="80">
        <v>8</v>
      </c>
      <c r="X157" s="80">
        <v>8</v>
      </c>
      <c r="Y157" s="80">
        <v>8</v>
      </c>
      <c r="Z157" s="80"/>
      <c r="AA157" s="80">
        <v>8</v>
      </c>
      <c r="AB157" s="80">
        <v>8</v>
      </c>
      <c r="AC157" s="80">
        <v>8</v>
      </c>
      <c r="AD157" s="80">
        <v>8</v>
      </c>
      <c r="AE157" s="80">
        <v>8</v>
      </c>
      <c r="AF157" s="80">
        <v>8</v>
      </c>
      <c r="AG157" s="80"/>
      <c r="AH157" s="80">
        <v>8</v>
      </c>
      <c r="AI157" s="80">
        <v>8</v>
      </c>
      <c r="AJ157" s="80">
        <v>8</v>
      </c>
      <c r="AK157" s="378">
        <f t="shared" ref="AK157" si="198">((SUM(F157:AJ157))/8)-(SUMIF($F$6:$AJ$6,"C.Nhật",F157:AJ157)/8)</f>
        <v>23</v>
      </c>
      <c r="AL157" s="378">
        <f t="shared" ref="AL157" si="199">SUM(F158:AJ158)/8*1.5</f>
        <v>0</v>
      </c>
      <c r="AM157" s="380">
        <f t="shared" ref="AM157" si="200">SUMIF($F$6:$AJ$6,"C.Nhật",$F157:$AJ158)/8*2</f>
        <v>8</v>
      </c>
      <c r="AN157" s="382">
        <f t="shared" ref="AN157" si="201">SUM(AK157:AM158)</f>
        <v>31</v>
      </c>
      <c r="AO157" s="384">
        <v>0</v>
      </c>
      <c r="AP157" s="382"/>
      <c r="AQ157" s="382"/>
      <c r="AR157" s="382"/>
      <c r="AS157" s="372"/>
      <c r="AT157" s="35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s="78" customFormat="1" ht="18" customHeight="1">
      <c r="A158" s="387"/>
      <c r="B158" s="387"/>
      <c r="C158" s="375"/>
      <c r="D158" s="377"/>
      <c r="E158" s="81" t="s">
        <v>32</v>
      </c>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379"/>
      <c r="AL158" s="379"/>
      <c r="AM158" s="381"/>
      <c r="AN158" s="383"/>
      <c r="AO158" s="385"/>
      <c r="AP158" s="383"/>
      <c r="AQ158" s="383"/>
      <c r="AR158" s="383"/>
      <c r="AS158" s="373"/>
      <c r="AT158" s="35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s="78" customFormat="1" ht="18" customHeight="1">
      <c r="A159" s="386">
        <f t="shared" si="184"/>
        <v>33</v>
      </c>
      <c r="B159" s="386" t="s">
        <v>133</v>
      </c>
      <c r="C159" s="374" t="str">
        <f>VLOOKUP(B159,DS,2,0)</f>
        <v>Thạch Giang</v>
      </c>
      <c r="D159" s="376" t="str">
        <f>VLOOKUP(B159,DS,3,0)</f>
        <v>Công nhân</v>
      </c>
      <c r="E159" s="79" t="s">
        <v>33</v>
      </c>
      <c r="F159" s="80">
        <v>8</v>
      </c>
      <c r="G159" s="80">
        <v>8</v>
      </c>
      <c r="H159" s="80">
        <v>8</v>
      </c>
      <c r="I159" s="80">
        <v>8</v>
      </c>
      <c r="J159" s="80">
        <v>8</v>
      </c>
      <c r="K159" s="80">
        <v>8</v>
      </c>
      <c r="L159" s="80"/>
      <c r="M159" s="80">
        <v>8</v>
      </c>
      <c r="N159" s="80">
        <v>8</v>
      </c>
      <c r="O159" s="80">
        <v>8</v>
      </c>
      <c r="P159" s="80">
        <v>8</v>
      </c>
      <c r="Q159" s="80">
        <v>8</v>
      </c>
      <c r="R159" s="80">
        <v>8</v>
      </c>
      <c r="S159" s="80"/>
      <c r="T159" s="80">
        <v>8</v>
      </c>
      <c r="U159" s="80">
        <v>8</v>
      </c>
      <c r="V159" s="80">
        <v>8</v>
      </c>
      <c r="W159" s="80">
        <v>8</v>
      </c>
      <c r="X159" s="80">
        <v>8</v>
      </c>
      <c r="Y159" s="80">
        <v>8</v>
      </c>
      <c r="Z159" s="80"/>
      <c r="AA159" s="80">
        <v>8</v>
      </c>
      <c r="AB159" s="80">
        <v>8</v>
      </c>
      <c r="AC159" s="80">
        <v>8</v>
      </c>
      <c r="AD159" s="80">
        <v>8</v>
      </c>
      <c r="AE159" s="80">
        <v>8</v>
      </c>
      <c r="AF159" s="80">
        <v>8</v>
      </c>
      <c r="AG159" s="80"/>
      <c r="AH159" s="80">
        <v>8</v>
      </c>
      <c r="AI159" s="80">
        <v>8</v>
      </c>
      <c r="AJ159" s="80">
        <v>8</v>
      </c>
      <c r="AK159" s="378">
        <f t="shared" ref="AK159" si="202">((SUM(F159:AJ159))/8)-(SUMIF($F$6:$AJ$6,"C.Nhật",F159:AJ159)/8)</f>
        <v>23</v>
      </c>
      <c r="AL159" s="378">
        <f t="shared" ref="AL159" si="203">SUM(F160:AJ160)/8*1.5</f>
        <v>0</v>
      </c>
      <c r="AM159" s="380">
        <f t="shared" ref="AM159" si="204">SUMIF($F$6:$AJ$6,"C.Nhật",$F159:$AJ160)/8*2</f>
        <v>8</v>
      </c>
      <c r="AN159" s="382">
        <f t="shared" ref="AN159" si="205">SUM(AK159:AM160)</f>
        <v>31</v>
      </c>
      <c r="AO159" s="384">
        <v>0</v>
      </c>
      <c r="AP159" s="382"/>
      <c r="AQ159" s="382"/>
      <c r="AR159" s="382"/>
      <c r="AS159" s="372"/>
      <c r="AT159" s="35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s="78" customFormat="1" ht="18" customHeight="1">
      <c r="A160" s="387"/>
      <c r="B160" s="387"/>
      <c r="C160" s="375"/>
      <c r="D160" s="377"/>
      <c r="E160" s="81" t="s">
        <v>32</v>
      </c>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379"/>
      <c r="AL160" s="379"/>
      <c r="AM160" s="381"/>
      <c r="AN160" s="383"/>
      <c r="AO160" s="385"/>
      <c r="AP160" s="383"/>
      <c r="AQ160" s="383"/>
      <c r="AR160" s="383"/>
      <c r="AS160" s="373"/>
      <c r="AT160" s="35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s="78" customFormat="1" ht="18" customHeight="1">
      <c r="A161" s="386">
        <f t="shared" si="189"/>
        <v>34</v>
      </c>
      <c r="B161" s="386" t="s">
        <v>134</v>
      </c>
      <c r="C161" s="374" t="str">
        <f>VLOOKUP(B161,DS,2,0)</f>
        <v>Thạch Quyền</v>
      </c>
      <c r="D161" s="376" t="str">
        <f>VLOOKUP(B161,DS,3,0)</f>
        <v>Công nhân</v>
      </c>
      <c r="E161" s="79" t="s">
        <v>33</v>
      </c>
      <c r="F161" s="80">
        <v>8</v>
      </c>
      <c r="G161" s="80">
        <v>8</v>
      </c>
      <c r="H161" s="80">
        <v>8</v>
      </c>
      <c r="I161" s="80">
        <v>8</v>
      </c>
      <c r="J161" s="80">
        <v>8</v>
      </c>
      <c r="K161" s="80">
        <v>8</v>
      </c>
      <c r="L161" s="80"/>
      <c r="M161" s="80">
        <v>8</v>
      </c>
      <c r="N161" s="80">
        <v>8</v>
      </c>
      <c r="O161" s="80">
        <v>8</v>
      </c>
      <c r="P161" s="80">
        <v>8</v>
      </c>
      <c r="Q161" s="80">
        <v>8</v>
      </c>
      <c r="R161" s="80">
        <v>8</v>
      </c>
      <c r="S161" s="80"/>
      <c r="T161" s="80">
        <v>8</v>
      </c>
      <c r="U161" s="80">
        <v>8</v>
      </c>
      <c r="V161" s="80">
        <v>8</v>
      </c>
      <c r="W161" s="80">
        <v>8</v>
      </c>
      <c r="X161" s="80">
        <v>8</v>
      </c>
      <c r="Y161" s="80">
        <v>8</v>
      </c>
      <c r="Z161" s="80"/>
      <c r="AA161" s="80">
        <v>8</v>
      </c>
      <c r="AB161" s="80">
        <v>8</v>
      </c>
      <c r="AC161" s="80">
        <v>8</v>
      </c>
      <c r="AD161" s="80">
        <v>8</v>
      </c>
      <c r="AE161" s="80">
        <v>8</v>
      </c>
      <c r="AF161" s="80">
        <v>8</v>
      </c>
      <c r="AG161" s="80"/>
      <c r="AH161" s="80">
        <v>8</v>
      </c>
      <c r="AI161" s="80">
        <v>8</v>
      </c>
      <c r="AJ161" s="80">
        <v>8</v>
      </c>
      <c r="AK161" s="378">
        <f t="shared" ref="AK161" si="206">((SUM(F161:AJ161))/8)-(SUMIF($F$6:$AJ$6,"C.Nhật",F161:AJ161)/8)</f>
        <v>23</v>
      </c>
      <c r="AL161" s="378">
        <f t="shared" ref="AL161" si="207">SUM(F162:AJ162)/8*1.5</f>
        <v>0</v>
      </c>
      <c r="AM161" s="380">
        <f t="shared" ref="AM161" si="208">SUMIF($F$6:$AJ$6,"C.Nhật",$F161:$AJ162)/8*2</f>
        <v>8</v>
      </c>
      <c r="AN161" s="382">
        <f t="shared" ref="AN161" si="209">SUM(AK161:AM162)</f>
        <v>31</v>
      </c>
      <c r="AO161" s="384">
        <v>0</v>
      </c>
      <c r="AP161" s="382"/>
      <c r="AQ161" s="382"/>
      <c r="AR161" s="382"/>
      <c r="AS161" s="372"/>
      <c r="AT161" s="314"/>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s="78" customFormat="1" ht="18" customHeight="1">
      <c r="A162" s="387"/>
      <c r="B162" s="387"/>
      <c r="C162" s="375"/>
      <c r="D162" s="377"/>
      <c r="E162" s="81" t="s">
        <v>32</v>
      </c>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379"/>
      <c r="AL162" s="379"/>
      <c r="AM162" s="381"/>
      <c r="AN162" s="383"/>
      <c r="AO162" s="385"/>
      <c r="AP162" s="383"/>
      <c r="AQ162" s="383"/>
      <c r="AR162" s="383"/>
      <c r="AS162" s="373"/>
      <c r="AT162" s="314"/>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s="78" customFormat="1" ht="18" customHeight="1">
      <c r="A163" s="386">
        <f t="shared" si="184"/>
        <v>35</v>
      </c>
      <c r="B163" s="386" t="s">
        <v>135</v>
      </c>
      <c r="C163" s="374" t="str">
        <f>VLOOKUP(B163,DS,2,0)</f>
        <v>Lâm Lin</v>
      </c>
      <c r="D163" s="376" t="str">
        <f>VLOOKUP(B163,DS,3,0)</f>
        <v>Công nhân</v>
      </c>
      <c r="E163" s="79" t="s">
        <v>33</v>
      </c>
      <c r="F163" s="80">
        <v>8</v>
      </c>
      <c r="G163" s="80">
        <v>8</v>
      </c>
      <c r="H163" s="80">
        <v>8</v>
      </c>
      <c r="I163" s="80">
        <v>8</v>
      </c>
      <c r="J163" s="80">
        <v>8</v>
      </c>
      <c r="K163" s="80">
        <v>8</v>
      </c>
      <c r="L163" s="80"/>
      <c r="M163" s="80">
        <v>8</v>
      </c>
      <c r="N163" s="80">
        <v>8</v>
      </c>
      <c r="O163" s="80">
        <v>8</v>
      </c>
      <c r="P163" s="80">
        <v>8</v>
      </c>
      <c r="Q163" s="80">
        <v>8</v>
      </c>
      <c r="R163" s="80"/>
      <c r="S163" s="80"/>
      <c r="T163" s="80">
        <v>8</v>
      </c>
      <c r="U163" s="80">
        <v>8</v>
      </c>
      <c r="V163" s="80">
        <v>8</v>
      </c>
      <c r="W163" s="80">
        <v>8</v>
      </c>
      <c r="X163" s="80">
        <v>8</v>
      </c>
      <c r="Y163" s="80">
        <v>8</v>
      </c>
      <c r="Z163" s="80"/>
      <c r="AA163" s="80">
        <v>8</v>
      </c>
      <c r="AB163" s="80">
        <v>8</v>
      </c>
      <c r="AC163" s="80">
        <v>8</v>
      </c>
      <c r="AD163" s="80">
        <v>8</v>
      </c>
      <c r="AE163" s="80">
        <v>8</v>
      </c>
      <c r="AF163" s="80">
        <v>8</v>
      </c>
      <c r="AG163" s="80"/>
      <c r="AH163" s="80">
        <v>8</v>
      </c>
      <c r="AI163" s="80">
        <v>8</v>
      </c>
      <c r="AJ163" s="80">
        <v>8</v>
      </c>
      <c r="AK163" s="378">
        <f t="shared" ref="AK163" si="210">((SUM(F163:AJ163))/8)-(SUMIF($F$6:$AJ$6,"C.Nhật",F163:AJ163)/8)</f>
        <v>23</v>
      </c>
      <c r="AL163" s="378">
        <f t="shared" ref="AL163" si="211">SUM(F164:AJ164)/8*1.5</f>
        <v>0</v>
      </c>
      <c r="AM163" s="380">
        <f t="shared" ref="AM163" si="212">SUMIF($F$6:$AJ$6,"C.Nhật",$F163:$AJ164)/8*2</f>
        <v>6</v>
      </c>
      <c r="AN163" s="382">
        <f t="shared" ref="AN163" si="213">SUM(AK163:AM164)</f>
        <v>29</v>
      </c>
      <c r="AO163" s="384">
        <v>0</v>
      </c>
      <c r="AP163" s="382"/>
      <c r="AQ163" s="382"/>
      <c r="AR163" s="382"/>
      <c r="AS163" s="372"/>
      <c r="AT163" s="314"/>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s="78" customFormat="1" ht="18" customHeight="1">
      <c r="A164" s="387"/>
      <c r="B164" s="387"/>
      <c r="C164" s="375"/>
      <c r="D164" s="377"/>
      <c r="E164" s="81" t="s">
        <v>32</v>
      </c>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379"/>
      <c r="AL164" s="379"/>
      <c r="AM164" s="381"/>
      <c r="AN164" s="383"/>
      <c r="AO164" s="385"/>
      <c r="AP164" s="383"/>
      <c r="AQ164" s="383"/>
      <c r="AR164" s="383"/>
      <c r="AS164" s="373"/>
      <c r="AT164" s="314"/>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s="78" customFormat="1" ht="18" customHeight="1">
      <c r="A165" s="386">
        <f t="shared" si="189"/>
        <v>36</v>
      </c>
      <c r="B165" s="386" t="s">
        <v>136</v>
      </c>
      <c r="C165" s="374" t="str">
        <f>VLOOKUP(B165,DS,2,0)</f>
        <v>Lâm Chanh Đa Ra</v>
      </c>
      <c r="D165" s="376" t="str">
        <f>VLOOKUP(B165,DS,3,0)</f>
        <v>Công nhân</v>
      </c>
      <c r="E165" s="79" t="s">
        <v>33</v>
      </c>
      <c r="F165" s="80">
        <v>8</v>
      </c>
      <c r="G165" s="80">
        <v>8</v>
      </c>
      <c r="H165" s="80">
        <v>8</v>
      </c>
      <c r="I165" s="80">
        <v>8</v>
      </c>
      <c r="J165" s="80">
        <v>8</v>
      </c>
      <c r="K165" s="80">
        <v>8</v>
      </c>
      <c r="L165" s="80"/>
      <c r="M165" s="80">
        <v>8</v>
      </c>
      <c r="N165" s="80">
        <v>8</v>
      </c>
      <c r="O165" s="80">
        <v>8</v>
      </c>
      <c r="P165" s="80">
        <v>8</v>
      </c>
      <c r="Q165" s="80">
        <v>8</v>
      </c>
      <c r="R165" s="80">
        <v>8</v>
      </c>
      <c r="S165" s="80"/>
      <c r="T165" s="80">
        <v>8</v>
      </c>
      <c r="U165" s="80">
        <v>8</v>
      </c>
      <c r="V165" s="80">
        <v>8</v>
      </c>
      <c r="W165" s="80">
        <v>8</v>
      </c>
      <c r="X165" s="80">
        <v>8</v>
      </c>
      <c r="Y165" s="80">
        <v>8</v>
      </c>
      <c r="Z165" s="80"/>
      <c r="AA165" s="80">
        <v>8</v>
      </c>
      <c r="AB165" s="80">
        <v>8</v>
      </c>
      <c r="AC165" s="80">
        <v>8</v>
      </c>
      <c r="AD165" s="80">
        <v>8</v>
      </c>
      <c r="AE165" s="80">
        <v>8</v>
      </c>
      <c r="AF165" s="80">
        <v>8</v>
      </c>
      <c r="AG165" s="80"/>
      <c r="AH165" s="80">
        <v>8</v>
      </c>
      <c r="AI165" s="80">
        <v>8</v>
      </c>
      <c r="AJ165" s="80">
        <v>8</v>
      </c>
      <c r="AK165" s="378">
        <f t="shared" ref="AK165" si="214">((SUM(F165:AJ165))/8)-(SUMIF($F$6:$AJ$6,"C.Nhật",F165:AJ165)/8)</f>
        <v>23</v>
      </c>
      <c r="AL165" s="378">
        <f t="shared" ref="AL165" si="215">SUM(F166:AJ166)/8*1.5</f>
        <v>0</v>
      </c>
      <c r="AM165" s="380">
        <f t="shared" ref="AM165" si="216">SUMIF($F$6:$AJ$6,"C.Nhật",$F165:$AJ166)/8*2</f>
        <v>8</v>
      </c>
      <c r="AN165" s="382">
        <f t="shared" ref="AN165" si="217">SUM(AK165:AM166)</f>
        <v>31</v>
      </c>
      <c r="AO165" s="384">
        <v>0</v>
      </c>
      <c r="AP165" s="382"/>
      <c r="AQ165" s="382"/>
      <c r="AR165" s="382"/>
      <c r="AS165" s="372"/>
      <c r="AT165" s="314"/>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s="78" customFormat="1" ht="18" customHeight="1">
      <c r="A166" s="387"/>
      <c r="B166" s="387"/>
      <c r="C166" s="375"/>
      <c r="D166" s="377"/>
      <c r="E166" s="81" t="s">
        <v>32</v>
      </c>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379"/>
      <c r="AL166" s="379"/>
      <c r="AM166" s="381"/>
      <c r="AN166" s="383"/>
      <c r="AO166" s="385"/>
      <c r="AP166" s="383"/>
      <c r="AQ166" s="383"/>
      <c r="AR166" s="383"/>
      <c r="AS166" s="373"/>
      <c r="AT166" s="314"/>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s="78" customFormat="1" ht="18" customHeight="1">
      <c r="A167" s="386">
        <f t="shared" si="184"/>
        <v>37</v>
      </c>
      <c r="B167" s="386" t="s">
        <v>180</v>
      </c>
      <c r="C167" s="374" t="e">
        <f>VLOOKUP(B167,DS,2,0)</f>
        <v>#N/A</v>
      </c>
      <c r="D167" s="376" t="e">
        <f>VLOOKUP(B167,DS,3,0)</f>
        <v>#N/A</v>
      </c>
      <c r="E167" s="79" t="s">
        <v>33</v>
      </c>
      <c r="F167" s="80">
        <v>8</v>
      </c>
      <c r="G167" s="80">
        <v>8</v>
      </c>
      <c r="H167" s="80">
        <v>8</v>
      </c>
      <c r="I167" s="80">
        <v>8</v>
      </c>
      <c r="J167" s="80">
        <v>8</v>
      </c>
      <c r="K167" s="80">
        <v>8</v>
      </c>
      <c r="L167" s="80"/>
      <c r="M167" s="80">
        <v>8</v>
      </c>
      <c r="N167" s="80">
        <v>8</v>
      </c>
      <c r="O167" s="80">
        <v>8</v>
      </c>
      <c r="P167" s="80">
        <v>8</v>
      </c>
      <c r="Q167" s="80">
        <v>8</v>
      </c>
      <c r="R167" s="80">
        <v>8</v>
      </c>
      <c r="S167" s="80"/>
      <c r="T167" s="80">
        <v>8</v>
      </c>
      <c r="U167" s="80">
        <v>8</v>
      </c>
      <c r="V167" s="80">
        <v>8</v>
      </c>
      <c r="W167" s="80">
        <v>8</v>
      </c>
      <c r="X167" s="80">
        <v>8</v>
      </c>
      <c r="Y167" s="80">
        <v>8</v>
      </c>
      <c r="Z167" s="80"/>
      <c r="AA167" s="80"/>
      <c r="AB167" s="80">
        <v>8</v>
      </c>
      <c r="AC167" s="80">
        <v>8</v>
      </c>
      <c r="AD167" s="80">
        <v>8</v>
      </c>
      <c r="AE167" s="80">
        <v>8</v>
      </c>
      <c r="AF167" s="80">
        <v>8</v>
      </c>
      <c r="AG167" s="80"/>
      <c r="AH167" s="80">
        <v>8</v>
      </c>
      <c r="AI167" s="80">
        <v>8</v>
      </c>
      <c r="AJ167" s="80">
        <v>8</v>
      </c>
      <c r="AK167" s="378">
        <f t="shared" ref="AK167" si="218">((SUM(F167:AJ167))/8)-(SUMIF($F$6:$AJ$6,"C.Nhật",F167:AJ167)/8)</f>
        <v>22</v>
      </c>
      <c r="AL167" s="378">
        <f t="shared" ref="AL167" si="219">SUM(F168:AJ168)/8*1.5</f>
        <v>0</v>
      </c>
      <c r="AM167" s="380">
        <f t="shared" ref="AM167" si="220">SUMIF($F$6:$AJ$6,"C.Nhật",$F167:$AJ168)/8*2</f>
        <v>8</v>
      </c>
      <c r="AN167" s="382">
        <f t="shared" ref="AN167" si="221">SUM(AK167:AM168)</f>
        <v>30</v>
      </c>
      <c r="AO167" s="384">
        <v>0</v>
      </c>
      <c r="AP167" s="382"/>
      <c r="AQ167" s="382"/>
      <c r="AR167" s="382"/>
      <c r="AS167" s="372"/>
      <c r="AT167" s="314"/>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s="78" customFormat="1" ht="18" customHeight="1">
      <c r="A168" s="387"/>
      <c r="B168" s="387"/>
      <c r="C168" s="375"/>
      <c r="D168" s="377"/>
      <c r="E168" s="81" t="s">
        <v>32</v>
      </c>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379"/>
      <c r="AL168" s="379"/>
      <c r="AM168" s="381"/>
      <c r="AN168" s="383"/>
      <c r="AO168" s="385"/>
      <c r="AP168" s="383"/>
      <c r="AQ168" s="383"/>
      <c r="AR168" s="383"/>
      <c r="AS168" s="373"/>
      <c r="AT168" s="314"/>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s="83" customFormat="1" ht="12.75">
      <c r="A169" s="19"/>
      <c r="B169" s="84"/>
      <c r="C169" s="4"/>
      <c r="D169" s="132"/>
      <c r="E169" s="4"/>
      <c r="F169" s="88"/>
      <c r="G169" s="88"/>
      <c r="H169" s="85"/>
      <c r="I169" s="85"/>
      <c r="J169" s="140"/>
      <c r="K169" s="88"/>
      <c r="L169" s="85"/>
      <c r="M169" s="88"/>
      <c r="N169" s="88"/>
      <c r="O169" s="88"/>
      <c r="P169" s="88"/>
      <c r="Q169" s="85"/>
      <c r="R169" s="88"/>
      <c r="S169" s="88"/>
      <c r="T169" s="140"/>
      <c r="U169" s="88"/>
      <c r="V169" s="88"/>
      <c r="W169" s="88"/>
      <c r="X169" s="84"/>
      <c r="Y169" s="88"/>
      <c r="Z169" s="88"/>
      <c r="AA169" s="88"/>
      <c r="AB169" s="88"/>
      <c r="AC169" s="88"/>
      <c r="AD169" s="85"/>
      <c r="AE169" s="88"/>
      <c r="AF169" s="88"/>
      <c r="AG169" s="88"/>
      <c r="AH169" s="88"/>
      <c r="AI169" s="88"/>
      <c r="AJ169" s="88"/>
      <c r="AK169" s="4"/>
      <c r="AL169" s="4"/>
      <c r="AM169" s="117"/>
      <c r="AN169" s="87"/>
      <c r="AO169" s="87"/>
      <c r="AP169" s="87"/>
      <c r="AQ169" s="87"/>
      <c r="AR169" s="87"/>
      <c r="AS169" s="4"/>
      <c r="AT169" s="123"/>
    </row>
    <row r="170" spans="1:90" s="83" customFormat="1" ht="12.75">
      <c r="A170" s="19" t="s">
        <v>14</v>
      </c>
      <c r="B170" s="84"/>
      <c r="C170" s="4"/>
      <c r="D170" s="132"/>
      <c r="E170" s="4"/>
      <c r="F170" s="88"/>
      <c r="G170" s="88"/>
      <c r="H170" s="85"/>
      <c r="I170" s="85"/>
      <c r="J170" s="140"/>
      <c r="K170" s="88"/>
      <c r="L170" s="85"/>
      <c r="M170" s="88"/>
      <c r="N170" s="88"/>
      <c r="O170" s="88"/>
      <c r="P170" s="88"/>
      <c r="Q170" s="85"/>
      <c r="R170" s="88"/>
      <c r="S170" s="88"/>
      <c r="T170" s="140"/>
      <c r="U170" s="88"/>
      <c r="V170" s="88"/>
      <c r="W170" s="88"/>
      <c r="X170" s="84"/>
      <c r="Y170" s="88"/>
      <c r="Z170" s="88"/>
      <c r="AA170" s="88"/>
      <c r="AB170" s="88"/>
      <c r="AC170" s="88"/>
      <c r="AD170" s="85"/>
      <c r="AE170" s="88"/>
      <c r="AF170" s="88"/>
      <c r="AG170" s="88"/>
      <c r="AH170" s="88"/>
      <c r="AI170" s="88"/>
      <c r="AJ170" s="88"/>
      <c r="AK170" s="4"/>
      <c r="AL170" s="4"/>
      <c r="AM170" s="117"/>
      <c r="AN170" s="87"/>
      <c r="AO170" s="87"/>
      <c r="AP170" s="87"/>
      <c r="AQ170" s="87"/>
      <c r="AR170" s="87"/>
      <c r="AS170" s="4"/>
      <c r="AT170" s="123"/>
    </row>
    <row r="171" spans="1:90" s="83" customFormat="1" ht="12.75">
      <c r="A171" s="16"/>
      <c r="B171" s="16"/>
      <c r="C171" s="4"/>
      <c r="D171" s="132"/>
      <c r="E171" s="4"/>
      <c r="F171" s="88"/>
      <c r="G171" s="88"/>
      <c r="H171" s="141"/>
      <c r="I171" s="141"/>
      <c r="J171" s="141"/>
      <c r="K171" s="88"/>
      <c r="L171" s="141"/>
      <c r="M171" s="88"/>
      <c r="N171" s="88"/>
      <c r="O171" s="88"/>
      <c r="P171" s="88"/>
      <c r="Q171" s="88"/>
      <c r="R171" s="88"/>
      <c r="S171" s="88"/>
      <c r="T171" s="88"/>
      <c r="U171" s="88"/>
      <c r="V171" s="88"/>
      <c r="W171" s="88"/>
      <c r="X171" s="88"/>
      <c r="Y171" s="88"/>
      <c r="Z171" s="88"/>
      <c r="AA171" s="88"/>
      <c r="AB171" s="88"/>
      <c r="AC171" s="88"/>
      <c r="AD171" s="141"/>
      <c r="AE171" s="88"/>
      <c r="AF171" s="88"/>
      <c r="AG171" s="88"/>
      <c r="AH171" s="88"/>
      <c r="AI171" s="88"/>
      <c r="AJ171" s="88"/>
      <c r="AK171" s="4"/>
      <c r="AL171" s="4"/>
      <c r="AM171" s="117"/>
      <c r="AN171" s="89"/>
      <c r="AO171" s="89"/>
      <c r="AP171" s="89"/>
      <c r="AQ171" s="89"/>
      <c r="AR171" s="89"/>
      <c r="AS171" s="4"/>
      <c r="AT171" s="123"/>
    </row>
    <row r="172" spans="1:90" s="86" customFormat="1" ht="15" customHeight="1">
      <c r="A172" s="16"/>
      <c r="B172" s="16"/>
      <c r="C172" s="4"/>
      <c r="D172" s="132"/>
      <c r="E172" s="4"/>
      <c r="F172" s="88"/>
      <c r="G172" s="88"/>
      <c r="H172" s="141"/>
      <c r="I172" s="141"/>
      <c r="J172" s="141"/>
      <c r="K172" s="88"/>
      <c r="L172" s="141"/>
      <c r="M172" s="88"/>
      <c r="N172" s="88"/>
      <c r="O172" s="88"/>
      <c r="P172" s="88"/>
      <c r="Q172" s="88"/>
      <c r="R172" s="88"/>
      <c r="S172" s="88"/>
      <c r="T172" s="88"/>
      <c r="U172" s="88"/>
      <c r="V172" s="88"/>
      <c r="W172" s="88"/>
      <c r="X172" s="88"/>
      <c r="Y172" s="88"/>
      <c r="Z172" s="88"/>
      <c r="AA172" s="88"/>
      <c r="AB172" s="88"/>
      <c r="AC172" s="88"/>
      <c r="AD172" s="141"/>
      <c r="AE172" s="88"/>
      <c r="AF172" s="88"/>
      <c r="AG172" s="88"/>
      <c r="AH172" s="88"/>
      <c r="AI172" s="88"/>
      <c r="AJ172" s="88"/>
      <c r="AK172" s="4"/>
      <c r="AL172" s="4"/>
      <c r="AM172" s="117"/>
      <c r="AN172" s="89"/>
      <c r="AO172" s="89"/>
      <c r="AP172" s="89"/>
      <c r="AQ172" s="89"/>
      <c r="AR172" s="89"/>
      <c r="AS172" s="4"/>
      <c r="AT172" s="4"/>
    </row>
    <row r="173" spans="1:90" s="86" customFormat="1" ht="11.25">
      <c r="A173" s="16"/>
      <c r="B173" s="16"/>
      <c r="C173" s="4"/>
      <c r="D173" s="132"/>
      <c r="E173" s="4"/>
      <c r="F173" s="88"/>
      <c r="G173" s="88"/>
      <c r="H173" s="141"/>
      <c r="I173" s="141"/>
      <c r="J173" s="141"/>
      <c r="K173" s="88"/>
      <c r="L173" s="141"/>
      <c r="M173" s="88"/>
      <c r="N173" s="88"/>
      <c r="O173" s="88"/>
      <c r="P173" s="88"/>
      <c r="Q173" s="88"/>
      <c r="R173" s="88"/>
      <c r="S173" s="88"/>
      <c r="T173" s="88"/>
      <c r="U173" s="88"/>
      <c r="V173" s="88"/>
      <c r="W173" s="88"/>
      <c r="X173" s="88"/>
      <c r="Y173" s="88"/>
      <c r="Z173" s="88"/>
      <c r="AA173" s="88"/>
      <c r="AB173" s="88"/>
      <c r="AC173" s="88"/>
      <c r="AD173" s="141"/>
      <c r="AE173" s="88"/>
      <c r="AF173" s="88"/>
      <c r="AG173" s="88"/>
      <c r="AH173" s="88"/>
      <c r="AI173" s="88"/>
      <c r="AJ173" s="88"/>
      <c r="AK173" s="4"/>
      <c r="AL173" s="4"/>
      <c r="AM173" s="117"/>
      <c r="AN173" s="89"/>
      <c r="AO173" s="89"/>
      <c r="AP173" s="89"/>
      <c r="AQ173" s="89"/>
      <c r="AR173" s="89"/>
      <c r="AS173" s="4"/>
      <c r="AT173" s="4"/>
    </row>
    <row r="174" spans="1:90" s="86" customFormat="1" ht="11.25">
      <c r="A174" s="16"/>
      <c r="B174" s="16"/>
      <c r="C174" s="4"/>
      <c r="D174" s="132"/>
      <c r="E174" s="4"/>
      <c r="F174" s="88"/>
      <c r="G174" s="88"/>
      <c r="H174" s="141"/>
      <c r="I174" s="141"/>
      <c r="J174" s="141"/>
      <c r="K174" s="88"/>
      <c r="L174" s="141"/>
      <c r="M174" s="88"/>
      <c r="N174" s="88"/>
      <c r="O174" s="88"/>
      <c r="P174" s="88"/>
      <c r="Q174" s="88"/>
      <c r="R174" s="88"/>
      <c r="S174" s="88"/>
      <c r="T174" s="88"/>
      <c r="U174" s="88"/>
      <c r="V174" s="88"/>
      <c r="W174" s="88"/>
      <c r="X174" s="88"/>
      <c r="Y174" s="88"/>
      <c r="Z174" s="88"/>
      <c r="AA174" s="88"/>
      <c r="AB174" s="88"/>
      <c r="AC174" s="88"/>
      <c r="AD174" s="141"/>
      <c r="AE174" s="88"/>
      <c r="AF174" s="88"/>
      <c r="AG174" s="88"/>
      <c r="AH174" s="88"/>
      <c r="AI174" s="88"/>
      <c r="AJ174" s="88"/>
      <c r="AK174" s="4"/>
      <c r="AL174" s="4"/>
      <c r="AM174" s="117"/>
      <c r="AN174" s="89"/>
      <c r="AO174" s="89"/>
      <c r="AP174" s="89"/>
      <c r="AQ174" s="89"/>
      <c r="AR174" s="89"/>
      <c r="AS174" s="4"/>
      <c r="AT174" s="4"/>
    </row>
    <row r="175" spans="1:90" s="86" customFormat="1" ht="11.25">
      <c r="A175" s="13"/>
      <c r="B175" s="13"/>
      <c r="C175" s="19"/>
      <c r="D175" s="133"/>
      <c r="E175" s="90"/>
      <c r="F175" s="140"/>
      <c r="G175" s="142"/>
      <c r="H175" s="85"/>
      <c r="I175" s="85"/>
      <c r="J175" s="85"/>
      <c r="K175" s="142"/>
      <c r="L175" s="85"/>
      <c r="M175" s="142"/>
      <c r="N175" s="142"/>
      <c r="O175" s="142"/>
      <c r="P175" s="142"/>
      <c r="Q175" s="85"/>
      <c r="R175" s="140"/>
      <c r="S175" s="142"/>
      <c r="T175" s="142"/>
      <c r="U175" s="85"/>
      <c r="V175" s="142"/>
      <c r="W175" s="142"/>
      <c r="X175" s="85"/>
      <c r="Y175" s="142"/>
      <c r="Z175" s="142"/>
      <c r="AA175" s="142"/>
      <c r="AB175" s="142"/>
      <c r="AC175" s="142"/>
      <c r="AD175" s="85"/>
      <c r="AE175" s="142"/>
      <c r="AF175" s="142"/>
      <c r="AG175" s="142"/>
      <c r="AH175" s="142"/>
      <c r="AI175" s="142"/>
      <c r="AJ175" s="142"/>
      <c r="AK175" s="90"/>
      <c r="AM175" s="118"/>
      <c r="AN175" s="13"/>
      <c r="AO175" s="13"/>
      <c r="AP175" s="13"/>
      <c r="AQ175" s="13"/>
      <c r="AR175" s="13"/>
      <c r="AS175" s="19"/>
      <c r="AT175" s="4"/>
    </row>
    <row r="176" spans="1:90" s="86" customFormat="1" ht="12.75">
      <c r="A176" s="2"/>
      <c r="B176" s="2" t="s">
        <v>0</v>
      </c>
      <c r="C176" s="2"/>
      <c r="D176" s="311"/>
      <c r="E176" s="2"/>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4"/>
      <c r="AI176" s="144"/>
      <c r="AJ176" s="144"/>
      <c r="AK176" s="2"/>
      <c r="AL176" s="2"/>
      <c r="AM176" s="119"/>
      <c r="AN176" s="2"/>
      <c r="AO176" s="2"/>
      <c r="AP176" s="2"/>
      <c r="AQ176" s="2"/>
      <c r="AR176" s="2"/>
      <c r="AS176" s="2"/>
      <c r="AT176" s="4"/>
    </row>
    <row r="177" spans="1:91" s="86" customFormat="1" ht="12.75">
      <c r="A177" s="2"/>
      <c r="B177" s="2"/>
      <c r="C177" s="2" t="s">
        <v>48</v>
      </c>
      <c r="D177" s="311"/>
      <c r="E177" s="2"/>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4"/>
      <c r="AI177" s="144"/>
      <c r="AJ177" s="144"/>
      <c r="AK177" s="2"/>
      <c r="AL177" s="2"/>
      <c r="AM177" s="119"/>
      <c r="AN177" s="2"/>
      <c r="AO177" s="2"/>
      <c r="AP177" s="2"/>
      <c r="AQ177" s="2"/>
      <c r="AR177" s="2"/>
      <c r="AS177" s="2"/>
      <c r="AT177" s="19"/>
    </row>
    <row r="178" spans="1:91" ht="15" customHeight="1">
      <c r="C178" s="2" t="s">
        <v>49</v>
      </c>
    </row>
    <row r="179" spans="1:91" ht="15" customHeight="1">
      <c r="C179" s="2" t="s">
        <v>50</v>
      </c>
    </row>
    <row r="180" spans="1:91" ht="15" customHeight="1">
      <c r="C180" s="2" t="s">
        <v>51</v>
      </c>
    </row>
    <row r="181" spans="1:91" ht="15" customHeight="1">
      <c r="C181" s="2" t="s">
        <v>52</v>
      </c>
    </row>
    <row r="182" spans="1:91" ht="15" customHeight="1">
      <c r="C182" s="2" t="s">
        <v>53</v>
      </c>
    </row>
    <row r="183" spans="1:91" s="311" customFormat="1" ht="15" customHeight="1">
      <c r="A183" s="2"/>
      <c r="B183" s="2"/>
      <c r="C183" s="2" t="s">
        <v>54</v>
      </c>
      <c r="E183" s="2"/>
      <c r="F183" s="143"/>
      <c r="G183" s="143"/>
      <c r="H183" s="143"/>
      <c r="I183" s="143"/>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4"/>
      <c r="AI183" s="144"/>
      <c r="AJ183" s="144"/>
      <c r="AK183" s="2"/>
      <c r="AL183" s="2"/>
      <c r="AM183" s="119"/>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row>
    <row r="184" spans="1:91" s="311" customFormat="1" ht="15" customHeight="1">
      <c r="A184" s="2"/>
      <c r="B184" s="2"/>
      <c r="C184" s="2" t="s">
        <v>55</v>
      </c>
      <c r="E184" s="2"/>
      <c r="F184" s="143"/>
      <c r="G184" s="143"/>
      <c r="H184" s="143"/>
      <c r="I184" s="143"/>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4"/>
      <c r="AI184" s="144"/>
      <c r="AJ184" s="144"/>
      <c r="AK184" s="2"/>
      <c r="AL184" s="2"/>
      <c r="AM184" s="119"/>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row>
    <row r="185" spans="1:91" s="311" customFormat="1" ht="15" customHeight="1">
      <c r="A185" s="2"/>
      <c r="B185" s="2"/>
      <c r="C185" s="2" t="s">
        <v>56</v>
      </c>
      <c r="E185" s="2"/>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4"/>
      <c r="AI185" s="144"/>
      <c r="AJ185" s="144"/>
      <c r="AK185" s="2"/>
      <c r="AL185" s="2"/>
      <c r="AM185" s="119"/>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row>
  </sheetData>
  <protectedRanges>
    <protectedRange password="CC78" sqref="A1:A3" name="Range1_2_1"/>
    <protectedRange password="CC78" sqref="A8:A17" name="Range1_1"/>
    <protectedRange password="CC78" sqref="C8:E17 A8:A17" name="Range1_6"/>
    <protectedRange password="CC78" sqref="B8:B17" name="Range1_4"/>
    <protectedRange password="CC78" sqref="J22:J23" name="Range1_1_1_1"/>
    <protectedRange password="CC78" sqref="J24" name="Range1_3_1_1"/>
    <protectedRange password="CC78" sqref="A45:A47 A88:A90" name="Range1_2_1_1"/>
    <protectedRange password="CC78" sqref="A52:A65" name="Range1_1_1"/>
    <protectedRange password="CC78" sqref="C52:E65 A52:A65" name="Range1_6_1"/>
    <protectedRange password="CC78" sqref="B52:B65" name="Range1_4_1"/>
    <protectedRange password="CC78" sqref="J70:J71" name="Range1_1_1_1_1"/>
    <protectedRange password="CC78" sqref="J72" name="Range1_3_1_1_1"/>
    <protectedRange password="CC78" sqref="A95:A168" name="Range1_1_2"/>
    <protectedRange password="CC78" sqref="C95:E168 A95:A168" name="Range1_6_2"/>
    <protectedRange password="CC78" sqref="B95:B104 B123:B140" name="Range1_4_2"/>
    <protectedRange password="CC78" sqref="J173:J174" name="Range1_1_1_1_2"/>
    <protectedRange password="CC78" sqref="J175" name="Range1_3_1_1_2"/>
    <protectedRange password="CC78" sqref="B141:B168" name="Range1_4_2_1_1"/>
  </protectedRanges>
  <autoFilter ref="A7:AS7"/>
  <mergeCells count="679">
    <mergeCell ref="AP157:AP158"/>
    <mergeCell ref="AQ157:AQ158"/>
    <mergeCell ref="AR157:AR158"/>
    <mergeCell ref="AS157:AS158"/>
    <mergeCell ref="A159:A160"/>
    <mergeCell ref="B159:B160"/>
    <mergeCell ref="C159:C160"/>
    <mergeCell ref="D159:D160"/>
    <mergeCell ref="AK159:AK160"/>
    <mergeCell ref="AL159:AL160"/>
    <mergeCell ref="AM159:AM160"/>
    <mergeCell ref="AN159:AN160"/>
    <mergeCell ref="AO159:AO160"/>
    <mergeCell ref="AP159:AP160"/>
    <mergeCell ref="AQ159:AQ160"/>
    <mergeCell ref="AR159:AR160"/>
    <mergeCell ref="AS159:AS160"/>
    <mergeCell ref="A157:A158"/>
    <mergeCell ref="B157:B158"/>
    <mergeCell ref="C157:C158"/>
    <mergeCell ref="D157:D158"/>
    <mergeCell ref="AK157:AK158"/>
    <mergeCell ref="AL157:AL158"/>
    <mergeCell ref="AM157:AM158"/>
    <mergeCell ref="AN157:AN158"/>
    <mergeCell ref="AO157:AO158"/>
    <mergeCell ref="AP153:AP154"/>
    <mergeCell ref="AQ153:AQ154"/>
    <mergeCell ref="AR153:AR154"/>
    <mergeCell ref="AS153:AS154"/>
    <mergeCell ref="A155:A156"/>
    <mergeCell ref="B155:B156"/>
    <mergeCell ref="C155:C156"/>
    <mergeCell ref="D155:D156"/>
    <mergeCell ref="AK155:AK156"/>
    <mergeCell ref="AL155:AL156"/>
    <mergeCell ref="AM155:AM156"/>
    <mergeCell ref="AN155:AN156"/>
    <mergeCell ref="AO155:AO156"/>
    <mergeCell ref="AP155:AP156"/>
    <mergeCell ref="AQ155:AQ156"/>
    <mergeCell ref="AR155:AR156"/>
    <mergeCell ref="AS155:AS156"/>
    <mergeCell ref="A153:A154"/>
    <mergeCell ref="B153:B154"/>
    <mergeCell ref="C153:C154"/>
    <mergeCell ref="D153:D154"/>
    <mergeCell ref="AK153:AK154"/>
    <mergeCell ref="AL153:AL154"/>
    <mergeCell ref="AM153:AM154"/>
    <mergeCell ref="AN153:AN154"/>
    <mergeCell ref="AO153:AO154"/>
    <mergeCell ref="AR8:AR9"/>
    <mergeCell ref="AP10:AP11"/>
    <mergeCell ref="AM1:AS1"/>
    <mergeCell ref="A5:A6"/>
    <mergeCell ref="B5:B6"/>
    <mergeCell ref="C5:C6"/>
    <mergeCell ref="D5:D6"/>
    <mergeCell ref="E5:E6"/>
    <mergeCell ref="AK5:AM5"/>
    <mergeCell ref="AN5:AN6"/>
    <mergeCell ref="AO5:AO6"/>
    <mergeCell ref="AP5:AP6"/>
    <mergeCell ref="AQ5:AQ6"/>
    <mergeCell ref="AR5:AR6"/>
    <mergeCell ref="AS5:AS6"/>
    <mergeCell ref="A14:A15"/>
    <mergeCell ref="B14:B15"/>
    <mergeCell ref="AS10:AS11"/>
    <mergeCell ref="A12:A13"/>
    <mergeCell ref="B12:B13"/>
    <mergeCell ref="AT5:AT6"/>
    <mergeCell ref="A8:A9"/>
    <mergeCell ref="B8:B9"/>
    <mergeCell ref="C8:C9"/>
    <mergeCell ref="D8:D9"/>
    <mergeCell ref="AK8:AK9"/>
    <mergeCell ref="AL8:AL9"/>
    <mergeCell ref="AS8:AS9"/>
    <mergeCell ref="A10:A11"/>
    <mergeCell ref="B10:B11"/>
    <mergeCell ref="C10:C11"/>
    <mergeCell ref="D10:D11"/>
    <mergeCell ref="AK10:AK11"/>
    <mergeCell ref="AL10:AL11"/>
    <mergeCell ref="AM10:AM11"/>
    <mergeCell ref="AN10:AN11"/>
    <mergeCell ref="AO10:AO11"/>
    <mergeCell ref="AM8:AM9"/>
    <mergeCell ref="AN8:AN9"/>
    <mergeCell ref="AO8:AO9"/>
    <mergeCell ref="AP8:AP9"/>
    <mergeCell ref="AQ8:AQ9"/>
    <mergeCell ref="AQ10:AQ11"/>
    <mergeCell ref="AR10:AR11"/>
    <mergeCell ref="C12:C13"/>
    <mergeCell ref="D12:D13"/>
    <mergeCell ref="AK12:AK13"/>
    <mergeCell ref="AL12:AL13"/>
    <mergeCell ref="AS12:AS13"/>
    <mergeCell ref="AM12:AM13"/>
    <mergeCell ref="AN12:AN13"/>
    <mergeCell ref="AO12:AO13"/>
    <mergeCell ref="AP12:AP13"/>
    <mergeCell ref="AQ12:AQ13"/>
    <mergeCell ref="AR12:AR13"/>
    <mergeCell ref="AS16:AS17"/>
    <mergeCell ref="AM16:AM17"/>
    <mergeCell ref="AN16:AN17"/>
    <mergeCell ref="AO16:AO17"/>
    <mergeCell ref="AP16:AP17"/>
    <mergeCell ref="AQ16:AQ17"/>
    <mergeCell ref="AR16:AR17"/>
    <mergeCell ref="AN14:AN15"/>
    <mergeCell ref="AO14:AO15"/>
    <mergeCell ref="AP14:AP15"/>
    <mergeCell ref="AQ14:AQ15"/>
    <mergeCell ref="AR14:AR15"/>
    <mergeCell ref="AS14:AS15"/>
    <mergeCell ref="C14:C15"/>
    <mergeCell ref="D14:D15"/>
    <mergeCell ref="AK14:AK15"/>
    <mergeCell ref="AL14:AL15"/>
    <mergeCell ref="AM14:AM15"/>
    <mergeCell ref="AM45:AS45"/>
    <mergeCell ref="A49:A50"/>
    <mergeCell ref="B49:B50"/>
    <mergeCell ref="C49:C50"/>
    <mergeCell ref="D49:D50"/>
    <mergeCell ref="E49:E50"/>
    <mergeCell ref="AK49:AM49"/>
    <mergeCell ref="AN49:AN50"/>
    <mergeCell ref="AO49:AO50"/>
    <mergeCell ref="AP49:AP50"/>
    <mergeCell ref="AQ49:AQ50"/>
    <mergeCell ref="AR49:AR50"/>
    <mergeCell ref="AS49:AS50"/>
    <mergeCell ref="A16:A17"/>
    <mergeCell ref="B16:B17"/>
    <mergeCell ref="C16:C17"/>
    <mergeCell ref="D16:D17"/>
    <mergeCell ref="AK16:AK17"/>
    <mergeCell ref="AL16:AL17"/>
    <mergeCell ref="AT49:AT50"/>
    <mergeCell ref="A52:A53"/>
    <mergeCell ref="B52:B53"/>
    <mergeCell ref="C52:C53"/>
    <mergeCell ref="D52:D53"/>
    <mergeCell ref="AK52:AK53"/>
    <mergeCell ref="AR52:AR53"/>
    <mergeCell ref="AS52:AS53"/>
    <mergeCell ref="A54:A55"/>
    <mergeCell ref="B54:B55"/>
    <mergeCell ref="C54:C55"/>
    <mergeCell ref="D54:D55"/>
    <mergeCell ref="AK54:AK55"/>
    <mergeCell ref="AL54:AL55"/>
    <mergeCell ref="AM54:AM55"/>
    <mergeCell ref="AN54:AN55"/>
    <mergeCell ref="AL52:AL53"/>
    <mergeCell ref="AM52:AM53"/>
    <mergeCell ref="AN52:AN53"/>
    <mergeCell ref="AO52:AO53"/>
    <mergeCell ref="AP52:AP53"/>
    <mergeCell ref="AQ52:AQ53"/>
    <mergeCell ref="AO54:AO55"/>
    <mergeCell ref="AP54:AP55"/>
    <mergeCell ref="AM58:AM59"/>
    <mergeCell ref="AN58:AN59"/>
    <mergeCell ref="AL56:AL57"/>
    <mergeCell ref="AM56:AM57"/>
    <mergeCell ref="AN56:AN57"/>
    <mergeCell ref="AQ54:AQ55"/>
    <mergeCell ref="AR54:AR55"/>
    <mergeCell ref="AS54:AS55"/>
    <mergeCell ref="A56:A57"/>
    <mergeCell ref="B56:B57"/>
    <mergeCell ref="C56:C57"/>
    <mergeCell ref="D56:D57"/>
    <mergeCell ref="AK56:AK57"/>
    <mergeCell ref="AR56:AR57"/>
    <mergeCell ref="AS56:AS57"/>
    <mergeCell ref="AO56:AO57"/>
    <mergeCell ref="AP56:AP57"/>
    <mergeCell ref="AQ56:AQ57"/>
    <mergeCell ref="AL60:AL61"/>
    <mergeCell ref="AM60:AM61"/>
    <mergeCell ref="AN60:AN61"/>
    <mergeCell ref="AO58:AO59"/>
    <mergeCell ref="AP58:AP59"/>
    <mergeCell ref="AQ58:AQ59"/>
    <mergeCell ref="AR58:AR59"/>
    <mergeCell ref="AS58:AS59"/>
    <mergeCell ref="A60:A61"/>
    <mergeCell ref="B60:B61"/>
    <mergeCell ref="C60:C61"/>
    <mergeCell ref="D60:D61"/>
    <mergeCell ref="AK60:AK61"/>
    <mergeCell ref="AR60:AR61"/>
    <mergeCell ref="AS60:AS61"/>
    <mergeCell ref="AO60:AO61"/>
    <mergeCell ref="AP60:AP61"/>
    <mergeCell ref="AQ60:AQ61"/>
    <mergeCell ref="A58:A59"/>
    <mergeCell ref="B58:B59"/>
    <mergeCell ref="C58:C59"/>
    <mergeCell ref="D58:D59"/>
    <mergeCell ref="AK58:AK59"/>
    <mergeCell ref="AL58:AL59"/>
    <mergeCell ref="AO62:AO63"/>
    <mergeCell ref="AP62:AP63"/>
    <mergeCell ref="AQ62:AQ63"/>
    <mergeCell ref="AR62:AR63"/>
    <mergeCell ref="AS62:AS63"/>
    <mergeCell ref="A64:A65"/>
    <mergeCell ref="B64:B65"/>
    <mergeCell ref="C64:C65"/>
    <mergeCell ref="D64:D65"/>
    <mergeCell ref="AK64:AK65"/>
    <mergeCell ref="A62:A63"/>
    <mergeCell ref="B62:B63"/>
    <mergeCell ref="C62:C63"/>
    <mergeCell ref="D62:D63"/>
    <mergeCell ref="AK62:AK63"/>
    <mergeCell ref="AL62:AL63"/>
    <mergeCell ref="AM62:AM63"/>
    <mergeCell ref="AN62:AN63"/>
    <mergeCell ref="A92:A93"/>
    <mergeCell ref="B92:B93"/>
    <mergeCell ref="C92:C93"/>
    <mergeCell ref="D92:D93"/>
    <mergeCell ref="E92:E93"/>
    <mergeCell ref="AK92:AM92"/>
    <mergeCell ref="AN92:AN93"/>
    <mergeCell ref="AL64:AL65"/>
    <mergeCell ref="AM64:AM65"/>
    <mergeCell ref="AN64:AN65"/>
    <mergeCell ref="AO92:AO93"/>
    <mergeCell ref="AP92:AP93"/>
    <mergeCell ref="AQ92:AQ93"/>
    <mergeCell ref="AR92:AR93"/>
    <mergeCell ref="AS92:AS93"/>
    <mergeCell ref="AT92:AT93"/>
    <mergeCell ref="AR64:AR65"/>
    <mergeCell ref="AS64:AS65"/>
    <mergeCell ref="AM88:AS88"/>
    <mergeCell ref="AO64:AO65"/>
    <mergeCell ref="AP64:AP65"/>
    <mergeCell ref="AQ64:AQ65"/>
    <mergeCell ref="AS95:AS96"/>
    <mergeCell ref="A97:A98"/>
    <mergeCell ref="B97:B98"/>
    <mergeCell ref="C97:C98"/>
    <mergeCell ref="D97:D98"/>
    <mergeCell ref="AK97:AK98"/>
    <mergeCell ref="AL97:AL98"/>
    <mergeCell ref="AM97:AM98"/>
    <mergeCell ref="AN97:AN98"/>
    <mergeCell ref="AO97:AO98"/>
    <mergeCell ref="AM95:AM96"/>
    <mergeCell ref="AN95:AN96"/>
    <mergeCell ref="AO95:AO96"/>
    <mergeCell ref="AP95:AP96"/>
    <mergeCell ref="AQ95:AQ96"/>
    <mergeCell ref="AR95:AR96"/>
    <mergeCell ref="A95:A96"/>
    <mergeCell ref="B95:B96"/>
    <mergeCell ref="C95:C96"/>
    <mergeCell ref="D95:D96"/>
    <mergeCell ref="AK95:AK96"/>
    <mergeCell ref="AL95:AL96"/>
    <mergeCell ref="AP97:AP98"/>
    <mergeCell ref="AQ97:AQ98"/>
    <mergeCell ref="AR97:AR98"/>
    <mergeCell ref="AS97:AS98"/>
    <mergeCell ref="A99:A100"/>
    <mergeCell ref="B99:B100"/>
    <mergeCell ref="C99:C100"/>
    <mergeCell ref="D99:D100"/>
    <mergeCell ref="AK99:AK100"/>
    <mergeCell ref="AL99:AL100"/>
    <mergeCell ref="AS99:AS100"/>
    <mergeCell ref="AM99:AM100"/>
    <mergeCell ref="AN99:AN100"/>
    <mergeCell ref="AO99:AO100"/>
    <mergeCell ref="AP99:AP100"/>
    <mergeCell ref="AQ99:AQ100"/>
    <mergeCell ref="AR99:AR100"/>
    <mergeCell ref="AS101:AS102"/>
    <mergeCell ref="A103:A104"/>
    <mergeCell ref="B103:B104"/>
    <mergeCell ref="C103:C104"/>
    <mergeCell ref="D103:D104"/>
    <mergeCell ref="AK103:AK104"/>
    <mergeCell ref="AL103:AL104"/>
    <mergeCell ref="AS103:AS104"/>
    <mergeCell ref="AM103:AM104"/>
    <mergeCell ref="AN103:AN104"/>
    <mergeCell ref="AO103:AO104"/>
    <mergeCell ref="AP103:AP104"/>
    <mergeCell ref="AQ103:AQ104"/>
    <mergeCell ref="AR103:AR104"/>
    <mergeCell ref="A101:A102"/>
    <mergeCell ref="B101:B102"/>
    <mergeCell ref="C101:C102"/>
    <mergeCell ref="D101:D102"/>
    <mergeCell ref="AK101:AK102"/>
    <mergeCell ref="AL101:AL102"/>
    <mergeCell ref="AM101:AM102"/>
    <mergeCell ref="AN101:AN102"/>
    <mergeCell ref="AO101:AO102"/>
    <mergeCell ref="D105:D106"/>
    <mergeCell ref="AK105:AK106"/>
    <mergeCell ref="AL105:AL106"/>
    <mergeCell ref="AM105:AM106"/>
    <mergeCell ref="AN105:AN106"/>
    <mergeCell ref="AO105:AO106"/>
    <mergeCell ref="AP101:AP102"/>
    <mergeCell ref="AQ101:AQ102"/>
    <mergeCell ref="AR101:AR102"/>
    <mergeCell ref="AL109:AL110"/>
    <mergeCell ref="AM109:AM110"/>
    <mergeCell ref="AN109:AN110"/>
    <mergeCell ref="AO109:AO110"/>
    <mergeCell ref="AP105:AP106"/>
    <mergeCell ref="AQ105:AQ106"/>
    <mergeCell ref="AR105:AR106"/>
    <mergeCell ref="AS105:AS106"/>
    <mergeCell ref="A107:A108"/>
    <mergeCell ref="B107:B108"/>
    <mergeCell ref="C107:C108"/>
    <mergeCell ref="D107:D108"/>
    <mergeCell ref="AK107:AK108"/>
    <mergeCell ref="AL107:AL108"/>
    <mergeCell ref="AS107:AS108"/>
    <mergeCell ref="AM107:AM108"/>
    <mergeCell ref="AN107:AN108"/>
    <mergeCell ref="AO107:AO108"/>
    <mergeCell ref="AP107:AP108"/>
    <mergeCell ref="AQ107:AQ108"/>
    <mergeCell ref="AR107:AR108"/>
    <mergeCell ref="A105:A106"/>
    <mergeCell ref="B105:B106"/>
    <mergeCell ref="C105:C106"/>
    <mergeCell ref="AN113:AN114"/>
    <mergeCell ref="AO113:AO114"/>
    <mergeCell ref="AP109:AP110"/>
    <mergeCell ref="AQ109:AQ110"/>
    <mergeCell ref="AR109:AR110"/>
    <mergeCell ref="AS109:AS110"/>
    <mergeCell ref="A111:A112"/>
    <mergeCell ref="B111:B112"/>
    <mergeCell ref="C111:C112"/>
    <mergeCell ref="D111:D112"/>
    <mergeCell ref="AK111:AK112"/>
    <mergeCell ref="AL111:AL112"/>
    <mergeCell ref="AS111:AS112"/>
    <mergeCell ref="AM111:AM112"/>
    <mergeCell ref="AN111:AN112"/>
    <mergeCell ref="AO111:AO112"/>
    <mergeCell ref="AP111:AP112"/>
    <mergeCell ref="AQ111:AQ112"/>
    <mergeCell ref="AR111:AR112"/>
    <mergeCell ref="A109:A110"/>
    <mergeCell ref="B109:B110"/>
    <mergeCell ref="C109:C110"/>
    <mergeCell ref="D109:D110"/>
    <mergeCell ref="AK109:AK110"/>
    <mergeCell ref="AP113:AP114"/>
    <mergeCell ref="AQ113:AQ114"/>
    <mergeCell ref="AR113:AR114"/>
    <mergeCell ref="AS113:AS114"/>
    <mergeCell ref="A115:A116"/>
    <mergeCell ref="B115:B116"/>
    <mergeCell ref="C115:C116"/>
    <mergeCell ref="D115:D116"/>
    <mergeCell ref="AK115:AK116"/>
    <mergeCell ref="AL115:AL116"/>
    <mergeCell ref="AS115:AS116"/>
    <mergeCell ref="AM115:AM116"/>
    <mergeCell ref="AN115:AN116"/>
    <mergeCell ref="AO115:AO116"/>
    <mergeCell ref="AP115:AP116"/>
    <mergeCell ref="AQ115:AQ116"/>
    <mergeCell ref="AR115:AR116"/>
    <mergeCell ref="A113:A114"/>
    <mergeCell ref="B113:B114"/>
    <mergeCell ref="C113:C114"/>
    <mergeCell ref="D113:D114"/>
    <mergeCell ref="AK113:AK114"/>
    <mergeCell ref="AL113:AL114"/>
    <mergeCell ref="AM113:AM114"/>
    <mergeCell ref="AS117:AS118"/>
    <mergeCell ref="A119:A120"/>
    <mergeCell ref="B119:B120"/>
    <mergeCell ref="C119:C120"/>
    <mergeCell ref="D119:D120"/>
    <mergeCell ref="AK119:AK120"/>
    <mergeCell ref="AL119:AL120"/>
    <mergeCell ref="AS119:AS120"/>
    <mergeCell ref="AM119:AM120"/>
    <mergeCell ref="AN119:AN120"/>
    <mergeCell ref="AO119:AO120"/>
    <mergeCell ref="AP119:AP120"/>
    <mergeCell ref="AQ119:AQ120"/>
    <mergeCell ref="AR119:AR120"/>
    <mergeCell ref="A117:A118"/>
    <mergeCell ref="B117:B118"/>
    <mergeCell ref="C117:C118"/>
    <mergeCell ref="D117:D118"/>
    <mergeCell ref="AK117:AK118"/>
    <mergeCell ref="AL117:AL118"/>
    <mergeCell ref="AM117:AM118"/>
    <mergeCell ref="AN117:AN118"/>
    <mergeCell ref="AO117:AO118"/>
    <mergeCell ref="D121:D122"/>
    <mergeCell ref="AK121:AK122"/>
    <mergeCell ref="AL121:AL122"/>
    <mergeCell ref="AM121:AM122"/>
    <mergeCell ref="AN121:AN122"/>
    <mergeCell ref="AO121:AO122"/>
    <mergeCell ref="AP117:AP118"/>
    <mergeCell ref="AQ117:AQ118"/>
    <mergeCell ref="AR117:AR118"/>
    <mergeCell ref="AL125:AL126"/>
    <mergeCell ref="AM125:AM126"/>
    <mergeCell ref="AN125:AN126"/>
    <mergeCell ref="AO125:AO126"/>
    <mergeCell ref="AP121:AP122"/>
    <mergeCell ref="AQ121:AQ122"/>
    <mergeCell ref="AR121:AR122"/>
    <mergeCell ref="AS121:AS122"/>
    <mergeCell ref="A123:A124"/>
    <mergeCell ref="B123:B124"/>
    <mergeCell ref="C123:C124"/>
    <mergeCell ref="D123:D124"/>
    <mergeCell ref="AK123:AK124"/>
    <mergeCell ref="AL123:AL124"/>
    <mergeCell ref="AS123:AS124"/>
    <mergeCell ref="AM123:AM124"/>
    <mergeCell ref="AN123:AN124"/>
    <mergeCell ref="AO123:AO124"/>
    <mergeCell ref="AP123:AP124"/>
    <mergeCell ref="AQ123:AQ124"/>
    <mergeCell ref="AR123:AR124"/>
    <mergeCell ref="A121:A122"/>
    <mergeCell ref="B121:B122"/>
    <mergeCell ref="C121:C122"/>
    <mergeCell ref="AN129:AN130"/>
    <mergeCell ref="AO129:AO130"/>
    <mergeCell ref="AP125:AP126"/>
    <mergeCell ref="AQ125:AQ126"/>
    <mergeCell ref="AR125:AR126"/>
    <mergeCell ref="AS125:AS126"/>
    <mergeCell ref="A127:A128"/>
    <mergeCell ref="B127:B128"/>
    <mergeCell ref="C127:C128"/>
    <mergeCell ref="D127:D128"/>
    <mergeCell ref="AK127:AK128"/>
    <mergeCell ref="AL127:AL128"/>
    <mergeCell ref="AS127:AS128"/>
    <mergeCell ref="AM127:AM128"/>
    <mergeCell ref="AN127:AN128"/>
    <mergeCell ref="AO127:AO128"/>
    <mergeCell ref="AP127:AP128"/>
    <mergeCell ref="AQ127:AQ128"/>
    <mergeCell ref="AR127:AR128"/>
    <mergeCell ref="A125:A126"/>
    <mergeCell ref="B125:B126"/>
    <mergeCell ref="C125:C126"/>
    <mergeCell ref="D125:D126"/>
    <mergeCell ref="AK125:AK126"/>
    <mergeCell ref="AP129:AP130"/>
    <mergeCell ref="AQ129:AQ130"/>
    <mergeCell ref="AR129:AR130"/>
    <mergeCell ref="AS129:AS130"/>
    <mergeCell ref="A131:A132"/>
    <mergeCell ref="B131:B132"/>
    <mergeCell ref="C131:C132"/>
    <mergeCell ref="D131:D132"/>
    <mergeCell ref="AK131:AK132"/>
    <mergeCell ref="AL131:AL132"/>
    <mergeCell ref="AS131:AS132"/>
    <mergeCell ref="AM131:AM132"/>
    <mergeCell ref="AN131:AN132"/>
    <mergeCell ref="AO131:AO132"/>
    <mergeCell ref="AP131:AP132"/>
    <mergeCell ref="AQ131:AQ132"/>
    <mergeCell ref="AR131:AR132"/>
    <mergeCell ref="A129:A130"/>
    <mergeCell ref="B129:B130"/>
    <mergeCell ref="C129:C130"/>
    <mergeCell ref="D129:D130"/>
    <mergeCell ref="AK129:AK130"/>
    <mergeCell ref="AL129:AL130"/>
    <mergeCell ref="AM129:AM130"/>
    <mergeCell ref="AS133:AS134"/>
    <mergeCell ref="A141:A142"/>
    <mergeCell ref="B141:B142"/>
    <mergeCell ref="C141:C142"/>
    <mergeCell ref="D141:D142"/>
    <mergeCell ref="AK141:AK142"/>
    <mergeCell ref="AL141:AL142"/>
    <mergeCell ref="AS141:AS142"/>
    <mergeCell ref="AM141:AM142"/>
    <mergeCell ref="AN141:AN142"/>
    <mergeCell ref="AO141:AO142"/>
    <mergeCell ref="AP141:AP142"/>
    <mergeCell ref="AQ141:AQ142"/>
    <mergeCell ref="AR141:AR142"/>
    <mergeCell ref="A139:A140"/>
    <mergeCell ref="B139:B140"/>
    <mergeCell ref="C139:C140"/>
    <mergeCell ref="D139:D140"/>
    <mergeCell ref="AK139:AK140"/>
    <mergeCell ref="AL139:AL140"/>
    <mergeCell ref="AS135:AS136"/>
    <mergeCell ref="A133:A134"/>
    <mergeCell ref="B133:B134"/>
    <mergeCell ref="C133:C134"/>
    <mergeCell ref="D143:D144"/>
    <mergeCell ref="AK143:AK144"/>
    <mergeCell ref="AL143:AL144"/>
    <mergeCell ref="AM143:AM144"/>
    <mergeCell ref="AN143:AN144"/>
    <mergeCell ref="AO143:AO144"/>
    <mergeCell ref="AP133:AP134"/>
    <mergeCell ref="AQ133:AQ134"/>
    <mergeCell ref="AR133:AR134"/>
    <mergeCell ref="D133:D134"/>
    <mergeCell ref="AK133:AK134"/>
    <mergeCell ref="AL133:AL134"/>
    <mergeCell ref="AM133:AM134"/>
    <mergeCell ref="AN133:AN134"/>
    <mergeCell ref="AO133:AO134"/>
    <mergeCell ref="AM135:AM136"/>
    <mergeCell ref="AN135:AN136"/>
    <mergeCell ref="AO135:AO136"/>
    <mergeCell ref="AP135:AP136"/>
    <mergeCell ref="AQ135:AQ136"/>
    <mergeCell ref="AR135:AR136"/>
    <mergeCell ref="AL147:AL148"/>
    <mergeCell ref="AM147:AM148"/>
    <mergeCell ref="AN147:AN148"/>
    <mergeCell ref="AO147:AO148"/>
    <mergeCell ref="AP143:AP144"/>
    <mergeCell ref="AQ143:AQ144"/>
    <mergeCell ref="AR143:AR144"/>
    <mergeCell ref="AS143:AS144"/>
    <mergeCell ref="A145:A146"/>
    <mergeCell ref="B145:B146"/>
    <mergeCell ref="C145:C146"/>
    <mergeCell ref="D145:D146"/>
    <mergeCell ref="AK145:AK146"/>
    <mergeCell ref="AL145:AL146"/>
    <mergeCell ref="AS145:AS146"/>
    <mergeCell ref="AM145:AM146"/>
    <mergeCell ref="AN145:AN146"/>
    <mergeCell ref="AO145:AO146"/>
    <mergeCell ref="AP145:AP146"/>
    <mergeCell ref="AQ145:AQ146"/>
    <mergeCell ref="AR145:AR146"/>
    <mergeCell ref="A143:A144"/>
    <mergeCell ref="B143:B144"/>
    <mergeCell ref="C143:C144"/>
    <mergeCell ref="AN151:AN152"/>
    <mergeCell ref="AO151:AO152"/>
    <mergeCell ref="AP147:AP148"/>
    <mergeCell ref="AQ147:AQ148"/>
    <mergeCell ref="AR147:AR148"/>
    <mergeCell ref="AS147:AS148"/>
    <mergeCell ref="A149:A150"/>
    <mergeCell ref="B149:B150"/>
    <mergeCell ref="C149:C150"/>
    <mergeCell ref="D149:D150"/>
    <mergeCell ref="AK149:AK150"/>
    <mergeCell ref="AL149:AL150"/>
    <mergeCell ref="AS149:AS150"/>
    <mergeCell ref="AM149:AM150"/>
    <mergeCell ref="AN149:AN150"/>
    <mergeCell ref="AO149:AO150"/>
    <mergeCell ref="AP149:AP150"/>
    <mergeCell ref="AQ149:AQ150"/>
    <mergeCell ref="AR149:AR150"/>
    <mergeCell ref="A147:A148"/>
    <mergeCell ref="B147:B148"/>
    <mergeCell ref="C147:C148"/>
    <mergeCell ref="D147:D148"/>
    <mergeCell ref="AK147:AK148"/>
    <mergeCell ref="AP151:AP152"/>
    <mergeCell ref="AQ151:AQ152"/>
    <mergeCell ref="AR151:AR152"/>
    <mergeCell ref="AS151:AS152"/>
    <mergeCell ref="A161:A162"/>
    <mergeCell ref="B161:B162"/>
    <mergeCell ref="C161:C162"/>
    <mergeCell ref="D161:D162"/>
    <mergeCell ref="AK161:AK162"/>
    <mergeCell ref="AL161:AL162"/>
    <mergeCell ref="AS161:AS162"/>
    <mergeCell ref="AM161:AM162"/>
    <mergeCell ref="AN161:AN162"/>
    <mergeCell ref="AO161:AO162"/>
    <mergeCell ref="AP161:AP162"/>
    <mergeCell ref="AQ161:AQ162"/>
    <mergeCell ref="AR161:AR162"/>
    <mergeCell ref="A151:A152"/>
    <mergeCell ref="B151:B152"/>
    <mergeCell ref="C151:C152"/>
    <mergeCell ref="D151:D152"/>
    <mergeCell ref="AK151:AK152"/>
    <mergeCell ref="AL151:AL152"/>
    <mergeCell ref="AM151:AM152"/>
    <mergeCell ref="AQ165:AQ166"/>
    <mergeCell ref="AR165:AR166"/>
    <mergeCell ref="AP163:AP164"/>
    <mergeCell ref="AQ163:AQ164"/>
    <mergeCell ref="AR163:AR164"/>
    <mergeCell ref="AS163:AS164"/>
    <mergeCell ref="A165:A166"/>
    <mergeCell ref="B165:B166"/>
    <mergeCell ref="C165:C166"/>
    <mergeCell ref="D165:D166"/>
    <mergeCell ref="AK165:AK166"/>
    <mergeCell ref="AL165:AL166"/>
    <mergeCell ref="A163:A164"/>
    <mergeCell ref="B163:B164"/>
    <mergeCell ref="C163:C164"/>
    <mergeCell ref="D163:D164"/>
    <mergeCell ref="AK163:AK164"/>
    <mergeCell ref="AL163:AL164"/>
    <mergeCell ref="AM163:AM164"/>
    <mergeCell ref="AN163:AN164"/>
    <mergeCell ref="AO163:AO164"/>
    <mergeCell ref="AP167:AP168"/>
    <mergeCell ref="AQ167:AQ168"/>
    <mergeCell ref="AR167:AR168"/>
    <mergeCell ref="AS167:AS168"/>
    <mergeCell ref="A135:A136"/>
    <mergeCell ref="B135:B136"/>
    <mergeCell ref="C135:C136"/>
    <mergeCell ref="D135:D136"/>
    <mergeCell ref="AK135:AK136"/>
    <mergeCell ref="AL135:AL136"/>
    <mergeCell ref="AS165:AS166"/>
    <mergeCell ref="A167:A168"/>
    <mergeCell ref="B167:B168"/>
    <mergeCell ref="C167:C168"/>
    <mergeCell ref="D167:D168"/>
    <mergeCell ref="AK167:AK168"/>
    <mergeCell ref="AL167:AL168"/>
    <mergeCell ref="AM167:AM168"/>
    <mergeCell ref="AN167:AN168"/>
    <mergeCell ref="AO167:AO168"/>
    <mergeCell ref="AM165:AM166"/>
    <mergeCell ref="AN165:AN166"/>
    <mergeCell ref="AO165:AO166"/>
    <mergeCell ref="AP165:AP166"/>
    <mergeCell ref="A137:A138"/>
    <mergeCell ref="B137:B138"/>
    <mergeCell ref="C137:C138"/>
    <mergeCell ref="D137:D138"/>
    <mergeCell ref="AK137:AK138"/>
    <mergeCell ref="AL137:AL138"/>
    <mergeCell ref="AM137:AM138"/>
    <mergeCell ref="AN137:AN138"/>
    <mergeCell ref="AO137:AO138"/>
    <mergeCell ref="AS139:AS140"/>
    <mergeCell ref="AM139:AM140"/>
    <mergeCell ref="AN139:AN140"/>
    <mergeCell ref="AO139:AO140"/>
    <mergeCell ref="AP139:AP140"/>
    <mergeCell ref="AQ139:AQ140"/>
    <mergeCell ref="AR139:AR140"/>
    <mergeCell ref="AP137:AP138"/>
    <mergeCell ref="AQ137:AQ138"/>
    <mergeCell ref="AR137:AR138"/>
    <mergeCell ref="AS137:AS138"/>
  </mergeCells>
  <conditionalFormatting sqref="F5:AJ6 F8:AJ17 F95:AJ168">
    <cfRule type="expression" dxfId="227" priority="51" stopIfTrue="1">
      <formula>IF(WEEKDAY(F$5)=1,TRUE,FALSE)</formula>
    </cfRule>
  </conditionalFormatting>
  <conditionalFormatting sqref="F49:AJ50 F52:AJ65">
    <cfRule type="expression" dxfId="226" priority="50" stopIfTrue="1">
      <formula>IF(WEEKDAY(F$5)=1,TRUE,FALSE)</formula>
    </cfRule>
  </conditionalFormatting>
  <conditionalFormatting sqref="F92:AJ93">
    <cfRule type="expression" dxfId="225" priority="49" stopIfTrue="1">
      <formula>IF(WEEKDAY(F$5)=1,TRUE,FALSE)</formula>
    </cfRule>
  </conditionalFormatting>
  <conditionalFormatting sqref="F8:AJ17 F95:AJ168">
    <cfRule type="expression" dxfId="224" priority="48" stopIfTrue="1">
      <formula>IF(WEEKDAY(F$5)=1,TRUE,FALSE)</formula>
    </cfRule>
  </conditionalFormatting>
  <conditionalFormatting sqref="F52:AJ65">
    <cfRule type="expression" dxfId="223" priority="47" stopIfTrue="1">
      <formula>IF(WEEKDAY(F$5)=1,TRUE,FALSE)</formula>
    </cfRule>
  </conditionalFormatting>
  <conditionalFormatting sqref="F141:AJ168">
    <cfRule type="expression" dxfId="222" priority="46" stopIfTrue="1">
      <formula>IF(WEEKDAY(F$5)=1,TRUE,FALSE)</formula>
    </cfRule>
  </conditionalFormatting>
  <conditionalFormatting sqref="F52:AJ65">
    <cfRule type="expression" dxfId="221" priority="45" stopIfTrue="1">
      <formula>IF(WEEKDAY(F$5)=1,TRUE,FALSE)</formula>
    </cfRule>
  </conditionalFormatting>
  <conditionalFormatting sqref="F52:AJ65">
    <cfRule type="expression" dxfId="220" priority="44" stopIfTrue="1">
      <formula>IF(WEEKDAY(F$5)=1,TRUE,FALSE)</formula>
    </cfRule>
  </conditionalFormatting>
  <conditionalFormatting sqref="F52:AI65">
    <cfRule type="expression" dxfId="219" priority="43" stopIfTrue="1">
      <formula>IF(WEEKDAY(F$5)=1,TRUE,FALSE)</formula>
    </cfRule>
  </conditionalFormatting>
  <conditionalFormatting sqref="F141:AI168">
    <cfRule type="expression" dxfId="218" priority="42" stopIfTrue="1">
      <formula>IF(WEEKDAY(F$5)=1,TRUE,FALSE)</formula>
    </cfRule>
  </conditionalFormatting>
  <conditionalFormatting sqref="F52:AJ65">
    <cfRule type="expression" dxfId="217" priority="41" stopIfTrue="1">
      <formula>IF(WEEKDAY(F$5)=1,TRUE,FALSE)</formula>
    </cfRule>
  </conditionalFormatting>
  <conditionalFormatting sqref="F141:AJ168">
    <cfRule type="expression" dxfId="216" priority="40" stopIfTrue="1">
      <formula>IF(WEEKDAY(F$5)=1,TRUE,FALSE)</formula>
    </cfRule>
  </conditionalFormatting>
  <conditionalFormatting sqref="F8:AJ17">
    <cfRule type="expression" dxfId="215" priority="39" stopIfTrue="1">
      <formula>IF(WEEKDAY(F$5)=1,TRUE,FALSE)</formula>
    </cfRule>
  </conditionalFormatting>
  <conditionalFormatting sqref="F52:AI65">
    <cfRule type="expression" dxfId="214" priority="38" stopIfTrue="1">
      <formula>IF(WEEKDAY(F$5)=1,TRUE,FALSE)</formula>
    </cfRule>
  </conditionalFormatting>
  <conditionalFormatting sqref="F8:AJ17">
    <cfRule type="expression" dxfId="213" priority="37" stopIfTrue="1">
      <formula>IF(WEEKDAY(F$5)=1,TRUE,FALSE)</formula>
    </cfRule>
  </conditionalFormatting>
  <conditionalFormatting sqref="F52:AJ65">
    <cfRule type="expression" dxfId="212" priority="36" stopIfTrue="1">
      <formula>IF(WEEKDAY(F$5)=1,TRUE,FALSE)</formula>
    </cfRule>
  </conditionalFormatting>
  <conditionalFormatting sqref="F52:AJ65">
    <cfRule type="expression" dxfId="211" priority="35" stopIfTrue="1">
      <formula>IF(WEEKDAY(F$5)=1,TRUE,FALSE)</formula>
    </cfRule>
  </conditionalFormatting>
  <conditionalFormatting sqref="F52:AJ65">
    <cfRule type="expression" dxfId="210" priority="34" stopIfTrue="1">
      <formula>IF(WEEKDAY(F$5)=1,TRUE,FALSE)</formula>
    </cfRule>
  </conditionalFormatting>
  <conditionalFormatting sqref="F52:AJ65">
    <cfRule type="expression" dxfId="209" priority="33" stopIfTrue="1">
      <formula>IF(WEEKDAY(F$5)=1,TRUE,FALSE)</formula>
    </cfRule>
  </conditionalFormatting>
  <conditionalFormatting sqref="F52:AJ65">
    <cfRule type="expression" dxfId="208" priority="32" stopIfTrue="1">
      <formula>IF(WEEKDAY(F$5)=1,TRUE,FALSE)</formula>
    </cfRule>
  </conditionalFormatting>
  <conditionalFormatting sqref="F95:AJ168">
    <cfRule type="expression" dxfId="207" priority="31" stopIfTrue="1">
      <formula>IF(WEEKDAY(F$5)=1,TRUE,FALSE)</formula>
    </cfRule>
  </conditionalFormatting>
  <conditionalFormatting sqref="F95:AJ168">
    <cfRule type="expression" dxfId="206" priority="30" stopIfTrue="1">
      <formula>IF(WEEKDAY(F$5)=1,TRUE,FALSE)</formula>
    </cfRule>
  </conditionalFormatting>
  <conditionalFormatting sqref="F95:AJ168">
    <cfRule type="expression" dxfId="205" priority="29" stopIfTrue="1">
      <formula>IF(WEEKDAY(F$5)=1,TRUE,FALSE)</formula>
    </cfRule>
  </conditionalFormatting>
  <conditionalFormatting sqref="F95:AJ168">
    <cfRule type="expression" dxfId="204" priority="28" stopIfTrue="1">
      <formula>IF(WEEKDAY(F$5)=1,TRUE,FALSE)</formula>
    </cfRule>
  </conditionalFormatting>
  <conditionalFormatting sqref="F95:AI168">
    <cfRule type="expression" dxfId="203" priority="27" stopIfTrue="1">
      <formula>IF(WEEKDAY(F$5)=1,TRUE,FALSE)</formula>
    </cfRule>
  </conditionalFormatting>
  <conditionalFormatting sqref="F95:AJ168">
    <cfRule type="expression" dxfId="202" priority="26" stopIfTrue="1">
      <formula>IF(WEEKDAY(F$5)=1,TRUE,FALSE)</formula>
    </cfRule>
  </conditionalFormatting>
  <conditionalFormatting sqref="F95:AI168">
    <cfRule type="expression" dxfId="201" priority="25" stopIfTrue="1">
      <formula>IF(WEEKDAY(F$5)=1,TRUE,FALSE)</formula>
    </cfRule>
  </conditionalFormatting>
  <conditionalFormatting sqref="F95:AJ168">
    <cfRule type="expression" dxfId="200" priority="24" stopIfTrue="1">
      <formula>IF(WEEKDAY(F$5)=1,TRUE,FALSE)</formula>
    </cfRule>
  </conditionalFormatting>
  <conditionalFormatting sqref="F95:AJ168">
    <cfRule type="expression" dxfId="199" priority="23" stopIfTrue="1">
      <formula>IF(WEEKDAY(F$5)=1,TRUE,FALSE)</formula>
    </cfRule>
  </conditionalFormatting>
  <conditionalFormatting sqref="F95:AJ168">
    <cfRule type="expression" dxfId="198" priority="22" stopIfTrue="1">
      <formula>IF(WEEKDAY(F$5)=1,TRUE,FALSE)</formula>
    </cfRule>
  </conditionalFormatting>
  <conditionalFormatting sqref="F95:AJ168">
    <cfRule type="expression" dxfId="197" priority="21" stopIfTrue="1">
      <formula>IF(WEEKDAY(F$5)=1,TRUE,FALSE)</formula>
    </cfRule>
  </conditionalFormatting>
  <conditionalFormatting sqref="F52:AJ65">
    <cfRule type="expression" dxfId="196" priority="20" stopIfTrue="1">
      <formula>IF(WEEKDAY(F$5)=1,TRUE,FALSE)</formula>
    </cfRule>
  </conditionalFormatting>
  <conditionalFormatting sqref="F52:AJ65">
    <cfRule type="expression" dxfId="195" priority="19" stopIfTrue="1">
      <formula>IF(WEEKDAY(F$5)=1,TRUE,FALSE)</formula>
    </cfRule>
  </conditionalFormatting>
  <conditionalFormatting sqref="F52:AJ65">
    <cfRule type="expression" dxfId="194" priority="18" stopIfTrue="1">
      <formula>IF(WEEKDAY(F$5)=1,TRUE,FALSE)</formula>
    </cfRule>
  </conditionalFormatting>
  <conditionalFormatting sqref="F52:AJ65">
    <cfRule type="expression" dxfId="193" priority="17" stopIfTrue="1">
      <formula>IF(WEEKDAY(F$5)=1,TRUE,FALSE)</formula>
    </cfRule>
  </conditionalFormatting>
  <conditionalFormatting sqref="F95:AJ168">
    <cfRule type="expression" dxfId="192" priority="16" stopIfTrue="1">
      <formula>IF(WEEKDAY(F$5)=1,TRUE,FALSE)</formula>
    </cfRule>
  </conditionalFormatting>
  <conditionalFormatting sqref="F95:AJ168">
    <cfRule type="expression" dxfId="191" priority="15" stopIfTrue="1">
      <formula>IF(WEEKDAY(F$5)=1,TRUE,FALSE)</formula>
    </cfRule>
  </conditionalFormatting>
  <conditionalFormatting sqref="F95:AJ168">
    <cfRule type="expression" dxfId="190" priority="14" stopIfTrue="1">
      <formula>IF(WEEKDAY(F$5)=1,TRUE,FALSE)</formula>
    </cfRule>
  </conditionalFormatting>
  <conditionalFormatting sqref="F95:AJ168">
    <cfRule type="expression" dxfId="189" priority="13" stopIfTrue="1">
      <formula>IF(WEEKDAY(F$5)=1,TRUE,FALSE)</formula>
    </cfRule>
  </conditionalFormatting>
  <conditionalFormatting sqref="F95:AI168">
    <cfRule type="expression" dxfId="188" priority="12" stopIfTrue="1">
      <formula>IF(WEEKDAY(F$5)=1,TRUE,FALSE)</formula>
    </cfRule>
  </conditionalFormatting>
  <conditionalFormatting sqref="F95:AJ168">
    <cfRule type="expression" dxfId="187" priority="11" stopIfTrue="1">
      <formula>IF(WEEKDAY(F$5)=1,TRUE,FALSE)</formula>
    </cfRule>
  </conditionalFormatting>
  <conditionalFormatting sqref="F95:AI168">
    <cfRule type="expression" dxfId="186" priority="10" stopIfTrue="1">
      <formula>IF(WEEKDAY(F$5)=1,TRUE,FALSE)</formula>
    </cfRule>
  </conditionalFormatting>
  <conditionalFormatting sqref="F95:AJ168">
    <cfRule type="expression" dxfId="185" priority="9" stopIfTrue="1">
      <formula>IF(WEEKDAY(F$5)=1,TRUE,FALSE)</formula>
    </cfRule>
  </conditionalFormatting>
  <conditionalFormatting sqref="F95:AJ168">
    <cfRule type="expression" dxfId="184" priority="8" stopIfTrue="1">
      <formula>IF(WEEKDAY(F$5)=1,TRUE,FALSE)</formula>
    </cfRule>
  </conditionalFormatting>
  <conditionalFormatting sqref="F95:AJ168">
    <cfRule type="expression" dxfId="183" priority="7" stopIfTrue="1">
      <formula>IF(WEEKDAY(F$5)=1,TRUE,FALSE)</formula>
    </cfRule>
  </conditionalFormatting>
  <conditionalFormatting sqref="F95:AJ168">
    <cfRule type="expression" dxfId="182" priority="6" stopIfTrue="1">
      <formula>IF(WEEKDAY(F$5)=1,TRUE,FALSE)</formula>
    </cfRule>
  </conditionalFormatting>
  <conditionalFormatting sqref="F95:AJ168">
    <cfRule type="expression" dxfId="181" priority="5" stopIfTrue="1">
      <formula>IF(WEEKDAY(F$5)=1,TRUE,FALSE)</formula>
    </cfRule>
  </conditionalFormatting>
  <conditionalFormatting sqref="F95:AJ168">
    <cfRule type="expression" dxfId="180" priority="4" stopIfTrue="1">
      <formula>IF(WEEKDAY(F$5)=1,TRUE,FALSE)</formula>
    </cfRule>
  </conditionalFormatting>
  <conditionalFormatting sqref="F95:AJ168">
    <cfRule type="expression" dxfId="179" priority="3" stopIfTrue="1">
      <formula>IF(WEEKDAY(F$5)=1,TRUE,FALSE)</formula>
    </cfRule>
  </conditionalFormatting>
  <conditionalFormatting sqref="F95:AJ168">
    <cfRule type="expression" dxfId="178" priority="2" stopIfTrue="1">
      <formula>IF(WEEKDAY(F$5)=1,TRUE,FALSE)</formula>
    </cfRule>
  </conditionalFormatting>
  <conditionalFormatting sqref="F95:AJ168">
    <cfRule type="expression" dxfId="177" priority="1" stopIfTrue="1">
      <formula>IF(WEEKDAY(F$5)=1,TRUE,FALSE)</formula>
    </cfRule>
  </conditionalFormatting>
  <printOptions horizontalCentered="1"/>
  <pageMargins left="0.24" right="0.24" top="0.32" bottom="0.18" header="0.25" footer="0"/>
  <pageSetup paperSize="9" scale="75" fitToHeight="0" orientation="landscape" r:id="rId1"/>
  <headerFooter alignWithMargins="0">
    <oddHeader xml:space="preserve">&amp;R&amp;Y
</oddHeader>
    <oddFooter>&amp;C&amp;P/&amp;N</oddFooter>
  </headerFooter>
</worksheet>
</file>

<file path=xl/worksheets/sheet25.xml><?xml version="1.0" encoding="utf-8"?>
<worksheet xmlns="http://schemas.openxmlformats.org/spreadsheetml/2006/main" xmlns:r="http://schemas.openxmlformats.org/officeDocument/2006/relationships">
  <sheetPr>
    <tabColor theme="3" tint="-0.249977111117893"/>
  </sheetPr>
  <dimension ref="A1:AE291"/>
  <sheetViews>
    <sheetView zoomScaleNormal="70" workbookViewId="0">
      <pane xSplit="3" ySplit="9" topLeftCell="J151" activePane="bottomRight" state="frozen"/>
      <selection activeCell="AI100" sqref="AI100"/>
      <selection pane="topRight" activeCell="AI100" sqref="AI100"/>
      <selection pane="bottomLeft" activeCell="AI100" sqref="AI100"/>
      <selection pane="bottomRight" activeCell="K161" sqref="K161"/>
    </sheetView>
  </sheetViews>
  <sheetFormatPr defaultRowHeight="11.25"/>
  <cols>
    <col min="1" max="1" width="4.28515625" style="6" customWidth="1"/>
    <col min="2" max="2" width="8.42578125" style="6" customWidth="1"/>
    <col min="3" max="3" width="21.140625" style="6" customWidth="1"/>
    <col min="4" max="4" width="13.5703125" style="20" customWidth="1"/>
    <col min="5" max="5" width="10.28515625" style="21" customWidth="1"/>
    <col min="6" max="6" width="7.140625" style="20" customWidth="1"/>
    <col min="7" max="7" width="10.5703125" style="21" customWidth="1"/>
    <col min="8" max="8" width="7.140625" style="21" customWidth="1"/>
    <col min="9" max="9" width="9.5703125" style="21" customWidth="1"/>
    <col min="10" max="10" width="8.5703125" style="105" customWidth="1"/>
    <col min="11" max="12" width="12" style="6" customWidth="1"/>
    <col min="13" max="13" width="11.85546875" style="22" customWidth="1"/>
    <col min="14" max="14" width="8.5703125" style="6" customWidth="1"/>
    <col min="15" max="16" width="8.7109375" style="6" customWidth="1"/>
    <col min="17" max="17" width="11" style="6" customWidth="1"/>
    <col min="18" max="18" width="10.7109375" style="6" customWidth="1"/>
    <col min="19" max="19" width="10.85546875" style="6" customWidth="1"/>
    <col min="20" max="20" width="12.28515625" style="8" customWidth="1"/>
    <col min="21" max="21" width="9.5703125" style="6" customWidth="1"/>
    <col min="22" max="22" width="15.42578125" style="8" customWidth="1"/>
    <col min="23" max="23" width="7.42578125" style="8" customWidth="1"/>
    <col min="24" max="24" width="7" style="8" customWidth="1"/>
    <col min="25" max="25" width="9.140625" style="8"/>
    <col min="26" max="26" width="11.140625" style="8" bestFit="1" customWidth="1"/>
    <col min="27" max="28" width="10.85546875" style="6" bestFit="1" customWidth="1"/>
    <col min="29" max="16384" width="9.140625" style="6"/>
  </cols>
  <sheetData>
    <row r="1" spans="1:31" s="4" customFormat="1" ht="29.25" customHeight="1">
      <c r="A1" s="161" t="str">
        <f>TH!A1</f>
        <v>Công ty TNHH Hải sản An Lạc</v>
      </c>
      <c r="B1" s="316"/>
      <c r="C1" s="316"/>
      <c r="D1" s="435" t="str">
        <f>"BẢNG THANH TOÁN LƯƠNG THÁNG"&amp;" "&amp;TEXT($E$4,"mm")&amp;" / "&amp;TEXT($E$4,"yyyy")</f>
        <v>BẢNG THANH TOÁN LƯƠNG THÁNG 12 / 2015</v>
      </c>
      <c r="E1" s="435"/>
      <c r="F1" s="435"/>
      <c r="G1" s="435"/>
      <c r="H1" s="435"/>
      <c r="I1" s="435"/>
      <c r="J1" s="435"/>
      <c r="K1" s="435"/>
      <c r="L1" s="435"/>
      <c r="M1" s="435"/>
      <c r="N1" s="435"/>
      <c r="O1" s="435"/>
      <c r="P1" s="435"/>
      <c r="Q1" s="436"/>
      <c r="R1" s="437" t="s">
        <v>64</v>
      </c>
      <c r="S1" s="438"/>
      <c r="T1" s="439"/>
      <c r="U1" s="152" t="s">
        <v>61</v>
      </c>
      <c r="V1" s="129" t="s">
        <v>38</v>
      </c>
      <c r="W1" s="96"/>
      <c r="X1" s="96"/>
      <c r="Y1" s="5"/>
      <c r="Z1" s="5"/>
    </row>
    <row r="2" spans="1:31" s="4" customFormat="1" ht="15" customHeight="1">
      <c r="A2" s="161" t="str">
        <f>TH!A2</f>
        <v>Địa chỉ: Lô A14, đường 4A, KCN Hải Sơn, Đức Hòa, Long An</v>
      </c>
      <c r="B2" s="316"/>
      <c r="C2" s="316"/>
      <c r="D2" s="316"/>
      <c r="E2" s="94"/>
      <c r="F2" s="316"/>
      <c r="G2" s="316"/>
      <c r="H2" s="316"/>
      <c r="I2" s="316"/>
      <c r="J2" s="95"/>
      <c r="K2" s="316"/>
      <c r="L2" s="316"/>
      <c r="M2" s="316"/>
      <c r="N2" s="316"/>
      <c r="O2" s="316"/>
      <c r="P2" s="316"/>
      <c r="Q2" s="316"/>
      <c r="R2" s="316"/>
      <c r="S2" s="316"/>
      <c r="T2" s="69"/>
      <c r="U2" s="93">
        <v>27</v>
      </c>
      <c r="V2" s="130">
        <v>31</v>
      </c>
      <c r="W2" s="96"/>
      <c r="X2" s="96"/>
      <c r="Y2" s="5"/>
      <c r="Z2" s="5"/>
    </row>
    <row r="3" spans="1:31" s="4" customFormat="1" ht="15" customHeight="1">
      <c r="A3" s="161" t="s">
        <v>65</v>
      </c>
      <c r="B3" s="316"/>
      <c r="C3" s="316"/>
      <c r="D3" s="316"/>
      <c r="E3" s="94"/>
      <c r="F3" s="316"/>
      <c r="G3" s="316"/>
      <c r="H3" s="316"/>
      <c r="I3" s="316"/>
      <c r="J3" s="95"/>
      <c r="K3" s="316"/>
      <c r="L3" s="316"/>
      <c r="M3" s="316"/>
      <c r="N3" s="316"/>
      <c r="O3" s="316"/>
      <c r="P3" s="316"/>
      <c r="Q3" s="316"/>
      <c r="R3" s="316"/>
      <c r="S3" s="316"/>
      <c r="T3" s="69"/>
      <c r="U3" s="153"/>
      <c r="V3" s="154"/>
      <c r="W3" s="96"/>
      <c r="X3" s="96"/>
      <c r="Y3" s="5"/>
      <c r="Z3" s="5"/>
    </row>
    <row r="4" spans="1:31" s="4" customFormat="1" ht="15" customHeight="1">
      <c r="A4" s="161" t="str">
        <f>TH!A3</f>
        <v>MST: 1100878093</v>
      </c>
      <c r="B4" s="316"/>
      <c r="C4" s="316"/>
      <c r="D4" s="316"/>
      <c r="E4" s="328">
        <f>'CC - 12'!$E$4</f>
        <v>42339</v>
      </c>
      <c r="F4" s="316"/>
      <c r="G4" s="316"/>
      <c r="H4" s="316"/>
      <c r="I4" s="316"/>
      <c r="J4" s="95"/>
      <c r="K4" s="316"/>
      <c r="L4" s="92"/>
      <c r="M4" s="316"/>
      <c r="N4" s="316"/>
      <c r="O4" s="316"/>
      <c r="P4" s="316"/>
      <c r="Q4" s="14"/>
      <c r="R4" s="316"/>
      <c r="S4" s="316"/>
      <c r="T4" s="316"/>
      <c r="V4" s="96"/>
      <c r="W4" s="96"/>
      <c r="X4" s="96"/>
      <c r="Y4" s="5"/>
      <c r="Z4" s="5"/>
    </row>
    <row r="5" spans="1:31" s="124" customFormat="1" ht="14.25" customHeight="1">
      <c r="A5" s="122"/>
      <c r="B5" s="123"/>
      <c r="C5" s="123"/>
      <c r="D5" s="123"/>
      <c r="E5" s="123"/>
      <c r="F5" s="123"/>
      <c r="G5" s="123"/>
      <c r="H5" s="123"/>
      <c r="I5" s="123"/>
      <c r="J5" s="123"/>
      <c r="K5" s="123"/>
      <c r="L5" s="123"/>
      <c r="M5" s="123"/>
      <c r="N5" s="342">
        <v>0.08</v>
      </c>
      <c r="O5" s="342">
        <v>1.4999999999999999E-2</v>
      </c>
      <c r="P5" s="342">
        <v>0.01</v>
      </c>
      <c r="Q5" s="123"/>
      <c r="R5" s="123"/>
      <c r="S5" s="123"/>
      <c r="T5" s="123"/>
      <c r="U5" s="123"/>
      <c r="V5" s="125"/>
      <c r="W5" s="125"/>
      <c r="X5" s="125"/>
      <c r="Y5" s="125"/>
      <c r="Z5" s="125"/>
    </row>
    <row r="6" spans="1:31" s="33" customFormat="1" ht="24" customHeight="1">
      <c r="A6" s="433" t="s">
        <v>20</v>
      </c>
      <c r="B6" s="433" t="s">
        <v>21</v>
      </c>
      <c r="C6" s="432" t="s">
        <v>1</v>
      </c>
      <c r="D6" s="432" t="s">
        <v>2</v>
      </c>
      <c r="E6" s="363" t="s">
        <v>58</v>
      </c>
      <c r="F6" s="424" t="s">
        <v>27</v>
      </c>
      <c r="G6" s="426"/>
      <c r="H6" s="426"/>
      <c r="I6" s="426"/>
      <c r="J6" s="426"/>
      <c r="K6" s="425"/>
      <c r="L6" s="368" t="s">
        <v>60</v>
      </c>
      <c r="M6" s="368" t="s">
        <v>5</v>
      </c>
      <c r="N6" s="432" t="s">
        <v>6</v>
      </c>
      <c r="O6" s="432"/>
      <c r="P6" s="432"/>
      <c r="Q6" s="368" t="s">
        <v>7</v>
      </c>
      <c r="R6" s="368" t="s">
        <v>8</v>
      </c>
      <c r="S6" s="368" t="s">
        <v>9</v>
      </c>
      <c r="T6" s="364" t="s">
        <v>10</v>
      </c>
      <c r="U6" s="123"/>
      <c r="V6" s="34"/>
      <c r="W6" s="34"/>
      <c r="X6" s="5"/>
      <c r="Y6" s="5"/>
      <c r="Z6" s="5"/>
      <c r="AA6" s="4"/>
      <c r="AB6" s="4"/>
      <c r="AC6" s="4"/>
      <c r="AD6" s="4"/>
      <c r="AE6" s="4"/>
    </row>
    <row r="7" spans="1:31" s="33" customFormat="1" ht="33.75" customHeight="1">
      <c r="A7" s="434"/>
      <c r="B7" s="434"/>
      <c r="C7" s="432"/>
      <c r="D7" s="432"/>
      <c r="E7" s="363"/>
      <c r="F7" s="424" t="s">
        <v>62</v>
      </c>
      <c r="G7" s="425"/>
      <c r="H7" s="424" t="s">
        <v>42</v>
      </c>
      <c r="I7" s="426"/>
      <c r="J7" s="427" t="s">
        <v>28</v>
      </c>
      <c r="K7" s="368" t="s">
        <v>4</v>
      </c>
      <c r="L7" s="369"/>
      <c r="M7" s="369"/>
      <c r="N7" s="429" t="s">
        <v>12</v>
      </c>
      <c r="O7" s="368" t="s">
        <v>13</v>
      </c>
      <c r="P7" s="368" t="s">
        <v>35</v>
      </c>
      <c r="Q7" s="369"/>
      <c r="R7" s="369"/>
      <c r="S7" s="369"/>
      <c r="T7" s="365"/>
      <c r="U7" s="123"/>
      <c r="V7" s="34"/>
      <c r="W7" s="34"/>
      <c r="X7" s="5"/>
      <c r="Y7" s="5"/>
      <c r="Z7" s="5"/>
      <c r="AA7" s="4"/>
      <c r="AB7" s="4"/>
      <c r="AC7" s="4"/>
      <c r="AD7" s="4"/>
      <c r="AE7" s="4"/>
    </row>
    <row r="8" spans="1:31" s="33" customFormat="1" ht="35.25" customHeight="1">
      <c r="A8" s="434"/>
      <c r="B8" s="434"/>
      <c r="C8" s="368"/>
      <c r="D8" s="368"/>
      <c r="E8" s="363"/>
      <c r="F8" s="313" t="s">
        <v>41</v>
      </c>
      <c r="G8" s="312" t="s">
        <v>19</v>
      </c>
      <c r="H8" s="313" t="s">
        <v>18</v>
      </c>
      <c r="I8" s="319" t="s">
        <v>19</v>
      </c>
      <c r="J8" s="428"/>
      <c r="K8" s="369"/>
      <c r="L8" s="431"/>
      <c r="M8" s="369"/>
      <c r="N8" s="430"/>
      <c r="O8" s="369"/>
      <c r="P8" s="369"/>
      <c r="Q8" s="369"/>
      <c r="R8" s="369"/>
      <c r="S8" s="369"/>
      <c r="T8" s="365"/>
      <c r="U8" s="123"/>
      <c r="V8" s="34"/>
      <c r="W8" s="34"/>
      <c r="X8" s="5"/>
      <c r="Y8" s="5"/>
      <c r="Z8" s="5"/>
      <c r="AA8" s="4"/>
      <c r="AB8" s="4"/>
      <c r="AC8" s="4"/>
      <c r="AD8" s="4"/>
      <c r="AE8" s="4"/>
    </row>
    <row r="9" spans="1:31" s="98" customFormat="1" ht="12.75" customHeight="1">
      <c r="A9" s="97">
        <v>1</v>
      </c>
      <c r="B9" s="97">
        <v>2</v>
      </c>
      <c r="C9" s="97">
        <v>3</v>
      </c>
      <c r="D9" s="97">
        <v>4</v>
      </c>
      <c r="E9" s="97">
        <v>5</v>
      </c>
      <c r="F9" s="97">
        <v>7</v>
      </c>
      <c r="G9" s="97">
        <v>8</v>
      </c>
      <c r="H9" s="97">
        <v>9</v>
      </c>
      <c r="I9" s="97">
        <v>10</v>
      </c>
      <c r="J9" s="97">
        <v>13</v>
      </c>
      <c r="K9" s="97">
        <v>14</v>
      </c>
      <c r="L9" s="97">
        <v>16</v>
      </c>
      <c r="M9" s="97">
        <v>20</v>
      </c>
      <c r="N9" s="97">
        <v>24</v>
      </c>
      <c r="O9" s="97">
        <v>25</v>
      </c>
      <c r="P9" s="97">
        <v>26</v>
      </c>
      <c r="Q9" s="97">
        <v>29</v>
      </c>
      <c r="R9" s="97">
        <v>30</v>
      </c>
      <c r="S9" s="97">
        <v>31</v>
      </c>
      <c r="T9" s="97">
        <v>32</v>
      </c>
      <c r="U9" s="123"/>
      <c r="V9" s="99"/>
      <c r="W9" s="99"/>
      <c r="X9" s="100"/>
      <c r="Y9" s="100"/>
      <c r="Z9" s="100"/>
      <c r="AA9" s="101"/>
      <c r="AB9" s="101"/>
      <c r="AC9" s="101"/>
      <c r="AD9" s="101"/>
      <c r="AE9" s="101"/>
    </row>
    <row r="10" spans="1:31" s="44" customFormat="1" ht="23.25" customHeight="1">
      <c r="A10" s="46">
        <f>ROW()-9</f>
        <v>1</v>
      </c>
      <c r="B10" s="46" t="s">
        <v>67</v>
      </c>
      <c r="C10" s="102" t="str">
        <f t="shared" ref="C10:C14" si="0">VLOOKUP(B10,DS,2,0)</f>
        <v>Mai Út Hiền</v>
      </c>
      <c r="D10" s="135" t="str">
        <f t="shared" ref="D10:D14" si="1">VLOOKUP(B10,DS,3,0)</f>
        <v>Cơ Điện</v>
      </c>
      <c r="E10" s="103">
        <f t="shared" ref="E10:E14" si="2">VLOOKUP(B10,DS,4,0)</f>
        <v>4336000</v>
      </c>
      <c r="F10" s="108">
        <f>VLOOKUP(B10,'CC - 12'!$B$8:$AS$17,36,0)</f>
        <v>22</v>
      </c>
      <c r="G10" s="243">
        <f t="shared" ref="G10:G14" si="3">ROUND(E10/$U$2*F10,0)</f>
        <v>3533037</v>
      </c>
      <c r="H10" s="108">
        <f>(VLOOKUP(B10,'CC - 12'!$B$8:$AS$17,37,0)+VLOOKUP(B10,'CC - 12'!$B$8:$AS$17,38,0))</f>
        <v>8</v>
      </c>
      <c r="I10" s="243">
        <f t="shared" ref="I10:I14" si="4">ROUND(E10/$U$2*H10,0)</f>
        <v>1284741</v>
      </c>
      <c r="J10" s="109">
        <f t="shared" ref="J10:K14" si="5">F10+H10</f>
        <v>30</v>
      </c>
      <c r="K10" s="47">
        <f>G10+I10</f>
        <v>4817778</v>
      </c>
      <c r="L10" s="103">
        <f>+F10*15000</f>
        <v>330000</v>
      </c>
      <c r="M10" s="49">
        <f t="shared" ref="M10:M14" si="6">K10+L10</f>
        <v>5147778</v>
      </c>
      <c r="N10" s="48">
        <f>IF(VLOOKUP(B10,DS,20,0)="x",E10*$N$5,0)</f>
        <v>0</v>
      </c>
      <c r="O10" s="48">
        <f>IF(VLOOKUP(B10,DS,20,0)="x",E10*$O$5,0)</f>
        <v>0</v>
      </c>
      <c r="P10" s="48">
        <f>IF(VLOOKUP(B10,DS,20,0)="x",E10*$P$5,0)</f>
        <v>0</v>
      </c>
      <c r="Q10" s="47">
        <f t="shared" ref="Q10:Q14" si="7">M10-SUM(N10:P10)</f>
        <v>5147778</v>
      </c>
      <c r="R10" s="47">
        <f t="shared" ref="R10:R14" si="8">VLOOKUP(B10,DS,23,0)</f>
        <v>0</v>
      </c>
      <c r="S10" s="55">
        <f t="shared" ref="S10:S14" si="9">Q10-R10</f>
        <v>5147778</v>
      </c>
      <c r="T10" s="47"/>
      <c r="U10" s="123"/>
      <c r="V10" s="45"/>
      <c r="W10" s="34"/>
      <c r="X10" s="5"/>
      <c r="Y10" s="5"/>
      <c r="Z10" s="5"/>
      <c r="AA10" s="4"/>
      <c r="AB10" s="4"/>
      <c r="AC10" s="4"/>
      <c r="AD10" s="4"/>
      <c r="AE10" s="4"/>
    </row>
    <row r="11" spans="1:31" s="44" customFormat="1" ht="23.25" customHeight="1">
      <c r="A11" s="46">
        <f t="shared" ref="A11:A14" si="10">ROW()-9</f>
        <v>2</v>
      </c>
      <c r="B11" s="46" t="s">
        <v>68</v>
      </c>
      <c r="C11" s="102" t="str">
        <f t="shared" si="0"/>
        <v>Nguyễn Thị Xuân Thảo</v>
      </c>
      <c r="D11" s="135" t="str">
        <f t="shared" si="1"/>
        <v>KCS</v>
      </c>
      <c r="E11" s="103">
        <f t="shared" si="2"/>
        <v>4056000</v>
      </c>
      <c r="F11" s="108">
        <f>VLOOKUP(B11,'CC - 12'!$B$8:$AS$17,36,0)</f>
        <v>23</v>
      </c>
      <c r="G11" s="243">
        <f t="shared" si="3"/>
        <v>3455111</v>
      </c>
      <c r="H11" s="108">
        <f>(VLOOKUP(B11,'CC - 12'!$B$8:$AS$17,37,0)+VLOOKUP(B11,'CC - 12'!$B$8:$AS$17,38,0))</f>
        <v>8</v>
      </c>
      <c r="I11" s="243">
        <f t="shared" si="4"/>
        <v>1201778</v>
      </c>
      <c r="J11" s="109">
        <f t="shared" si="5"/>
        <v>31</v>
      </c>
      <c r="K11" s="47">
        <f t="shared" si="5"/>
        <v>4656889</v>
      </c>
      <c r="L11" s="103">
        <f t="shared" ref="L11:L14" si="11">+F11*15000</f>
        <v>345000</v>
      </c>
      <c r="M11" s="49">
        <f t="shared" si="6"/>
        <v>5001889</v>
      </c>
      <c r="N11" s="48">
        <f>IF(VLOOKUP(B11,DS,20,0)="x",E11*$N$5,0)</f>
        <v>0</v>
      </c>
      <c r="O11" s="48">
        <f>IF(VLOOKUP(B11,DS,20,0)="x",E11*$O$5,0)</f>
        <v>0</v>
      </c>
      <c r="P11" s="48">
        <f>IF(VLOOKUP(B11,DS,20,0)="x",E11*$P$5,0)</f>
        <v>0</v>
      </c>
      <c r="Q11" s="47">
        <f t="shared" si="7"/>
        <v>5001889</v>
      </c>
      <c r="R11" s="47">
        <f t="shared" si="8"/>
        <v>0</v>
      </c>
      <c r="S11" s="55">
        <f t="shared" si="9"/>
        <v>5001889</v>
      </c>
      <c r="T11" s="47"/>
      <c r="U11" s="123"/>
      <c r="V11" s="45"/>
      <c r="W11" s="34"/>
      <c r="X11" s="5"/>
      <c r="Y11" s="5"/>
      <c r="Z11" s="5"/>
      <c r="AA11" s="4"/>
      <c r="AB11" s="4"/>
      <c r="AC11" s="4"/>
      <c r="AD11" s="4"/>
      <c r="AE11" s="4"/>
    </row>
    <row r="12" spans="1:31" s="44" customFormat="1" ht="23.25" customHeight="1">
      <c r="A12" s="46">
        <f t="shared" si="10"/>
        <v>3</v>
      </c>
      <c r="B12" s="46" t="s">
        <v>69</v>
      </c>
      <c r="C12" s="102" t="str">
        <f t="shared" si="0"/>
        <v>Võ Thị Út</v>
      </c>
      <c r="D12" s="135" t="str">
        <f t="shared" si="1"/>
        <v>KCS</v>
      </c>
      <c r="E12" s="103">
        <f t="shared" si="2"/>
        <v>4400000</v>
      </c>
      <c r="F12" s="108">
        <f>VLOOKUP(B12,'CC - 12'!$B$8:$AS$17,36,0)</f>
        <v>21</v>
      </c>
      <c r="G12" s="243">
        <f t="shared" si="3"/>
        <v>3422222</v>
      </c>
      <c r="H12" s="108">
        <f>(VLOOKUP(B12,'CC - 12'!$B$8:$AS$17,37,0)+VLOOKUP(B12,'CC - 12'!$B$8:$AS$17,38,0))</f>
        <v>8</v>
      </c>
      <c r="I12" s="243">
        <f t="shared" si="4"/>
        <v>1303704</v>
      </c>
      <c r="J12" s="109">
        <f t="shared" si="5"/>
        <v>29</v>
      </c>
      <c r="K12" s="47">
        <f t="shared" si="5"/>
        <v>4725926</v>
      </c>
      <c r="L12" s="103">
        <f t="shared" si="11"/>
        <v>315000</v>
      </c>
      <c r="M12" s="49">
        <f t="shared" si="6"/>
        <v>5040926</v>
      </c>
      <c r="N12" s="48">
        <f>IF(VLOOKUP(B12,DS,20,0)="x",E12*$N$5,0)</f>
        <v>0</v>
      </c>
      <c r="O12" s="48">
        <f>IF(VLOOKUP(B12,DS,20,0)="x",E12*$O$5,0)</f>
        <v>0</v>
      </c>
      <c r="P12" s="48">
        <f>IF(VLOOKUP(B12,DS,20,0)="x",E12*$P$5,0)</f>
        <v>0</v>
      </c>
      <c r="Q12" s="47">
        <f t="shared" si="7"/>
        <v>5040926</v>
      </c>
      <c r="R12" s="47">
        <f t="shared" si="8"/>
        <v>0</v>
      </c>
      <c r="S12" s="55">
        <f t="shared" si="9"/>
        <v>5040926</v>
      </c>
      <c r="T12" s="47"/>
      <c r="U12" s="123"/>
      <c r="V12" s="45"/>
      <c r="W12" s="34"/>
      <c r="X12" s="5"/>
      <c r="Y12" s="5"/>
      <c r="Z12" s="5"/>
      <c r="AA12" s="4"/>
      <c r="AB12" s="4"/>
      <c r="AC12" s="4"/>
      <c r="AD12" s="4"/>
      <c r="AE12" s="4"/>
    </row>
    <row r="13" spans="1:31" s="44" customFormat="1" ht="23.25" customHeight="1">
      <c r="A13" s="46">
        <f t="shared" si="10"/>
        <v>4</v>
      </c>
      <c r="B13" s="46" t="s">
        <v>70</v>
      </c>
      <c r="C13" s="102" t="str">
        <f t="shared" si="0"/>
        <v>Nguyễn Thị Thiết</v>
      </c>
      <c r="D13" s="135" t="str">
        <f t="shared" si="1"/>
        <v>KCS</v>
      </c>
      <c r="E13" s="103">
        <f t="shared" si="2"/>
        <v>4056000</v>
      </c>
      <c r="F13" s="108">
        <f>VLOOKUP(B13,'CC - 12'!$B$8:$AS$17,36,0)</f>
        <v>22</v>
      </c>
      <c r="G13" s="243">
        <f t="shared" si="3"/>
        <v>3304889</v>
      </c>
      <c r="H13" s="108">
        <f>(VLOOKUP(B13,'CC - 12'!$B$8:$AS$17,37,0)+VLOOKUP(B13,'CC - 12'!$B$8:$AS$17,38,0))</f>
        <v>8</v>
      </c>
      <c r="I13" s="243">
        <f t="shared" si="4"/>
        <v>1201778</v>
      </c>
      <c r="J13" s="109">
        <f t="shared" si="5"/>
        <v>30</v>
      </c>
      <c r="K13" s="47">
        <f t="shared" si="5"/>
        <v>4506667</v>
      </c>
      <c r="L13" s="103">
        <f t="shared" si="11"/>
        <v>330000</v>
      </c>
      <c r="M13" s="49">
        <f t="shared" si="6"/>
        <v>4836667</v>
      </c>
      <c r="N13" s="48">
        <f>IF(VLOOKUP(B13,DS,20,0)="x",E13*$N$5,0)</f>
        <v>0</v>
      </c>
      <c r="O13" s="48">
        <f>IF(VLOOKUP(B13,DS,20,0)="x",E13*$O$5,0)</f>
        <v>0</v>
      </c>
      <c r="P13" s="48">
        <f>IF(VLOOKUP(B13,DS,20,0)="x",E13*$P$5,0)</f>
        <v>0</v>
      </c>
      <c r="Q13" s="47">
        <f t="shared" si="7"/>
        <v>4836667</v>
      </c>
      <c r="R13" s="47">
        <f t="shared" si="8"/>
        <v>0</v>
      </c>
      <c r="S13" s="55">
        <f t="shared" si="9"/>
        <v>4836667</v>
      </c>
      <c r="T13" s="47"/>
      <c r="U13" s="123"/>
      <c r="V13" s="45"/>
      <c r="W13" s="34"/>
      <c r="X13" s="5"/>
      <c r="Y13" s="5"/>
      <c r="Z13" s="5"/>
      <c r="AA13" s="4"/>
      <c r="AB13" s="4"/>
      <c r="AC13" s="4"/>
      <c r="AD13" s="4"/>
      <c r="AE13" s="4"/>
    </row>
    <row r="14" spans="1:31" s="44" customFormat="1" ht="23.25" customHeight="1">
      <c r="A14" s="46">
        <f t="shared" si="10"/>
        <v>5</v>
      </c>
      <c r="B14" s="46" t="s">
        <v>71</v>
      </c>
      <c r="C14" s="102" t="str">
        <f t="shared" si="0"/>
        <v>Nguyễn Trường Giang</v>
      </c>
      <c r="D14" s="135" t="str">
        <f t="shared" si="1"/>
        <v>Cơ Điện</v>
      </c>
      <c r="E14" s="103">
        <f t="shared" si="2"/>
        <v>3613000</v>
      </c>
      <c r="F14" s="108">
        <f>VLOOKUP(B14,'CC - 12'!$B$8:$AS$17,36,0)</f>
        <v>23</v>
      </c>
      <c r="G14" s="243">
        <f t="shared" si="3"/>
        <v>3077741</v>
      </c>
      <c r="H14" s="108">
        <f>(VLOOKUP(B14,'CC - 12'!$B$8:$AS$17,37,0)+VLOOKUP(B14,'CC - 12'!$B$8:$AS$17,38,0))</f>
        <v>8</v>
      </c>
      <c r="I14" s="243">
        <f t="shared" si="4"/>
        <v>1070519</v>
      </c>
      <c r="J14" s="109">
        <f t="shared" si="5"/>
        <v>31</v>
      </c>
      <c r="K14" s="47">
        <f t="shared" si="5"/>
        <v>4148260</v>
      </c>
      <c r="L14" s="103">
        <f t="shared" si="11"/>
        <v>345000</v>
      </c>
      <c r="M14" s="49">
        <f t="shared" si="6"/>
        <v>4493260</v>
      </c>
      <c r="N14" s="48">
        <f>IF(VLOOKUP(B14,DS,20,0)="x",E14*$N$5,0)</f>
        <v>0</v>
      </c>
      <c r="O14" s="48">
        <f>IF(VLOOKUP(B14,DS,20,0)="x",E14*$O$5,0)</f>
        <v>0</v>
      </c>
      <c r="P14" s="48">
        <f>IF(VLOOKUP(B14,DS,20,0)="x",E14*$P$5,0)</f>
        <v>0</v>
      </c>
      <c r="Q14" s="47">
        <f t="shared" si="7"/>
        <v>4493260</v>
      </c>
      <c r="R14" s="47">
        <f t="shared" si="8"/>
        <v>0</v>
      </c>
      <c r="S14" s="55">
        <f t="shared" si="9"/>
        <v>4493260</v>
      </c>
      <c r="T14" s="47"/>
      <c r="U14" s="123"/>
      <c r="V14" s="45"/>
      <c r="W14" s="34"/>
      <c r="X14" s="5"/>
      <c r="Y14" s="5"/>
      <c r="Z14" s="5"/>
      <c r="AA14" s="4"/>
      <c r="AB14" s="4"/>
      <c r="AC14" s="4"/>
      <c r="AD14" s="4"/>
      <c r="AE14" s="4"/>
    </row>
    <row r="15" spans="1:31" s="44" customFormat="1" ht="22.5" customHeight="1">
      <c r="A15" s="50"/>
      <c r="B15" s="50"/>
      <c r="C15" s="51"/>
      <c r="D15" s="3"/>
      <c r="E15" s="52"/>
      <c r="F15" s="52"/>
      <c r="G15" s="52"/>
      <c r="H15" s="52"/>
      <c r="I15" s="52"/>
      <c r="J15" s="53"/>
      <c r="K15" s="52"/>
      <c r="L15" s="52"/>
      <c r="M15" s="54"/>
      <c r="N15" s="48"/>
      <c r="O15" s="48"/>
      <c r="P15" s="48"/>
      <c r="Q15" s="52"/>
      <c r="R15" s="52"/>
      <c r="S15" s="52"/>
      <c r="T15" s="47"/>
      <c r="U15" s="123"/>
      <c r="V15" s="45"/>
      <c r="W15" s="45"/>
      <c r="X15" s="45"/>
      <c r="Y15" s="45"/>
      <c r="Z15" s="45"/>
    </row>
    <row r="16" spans="1:31" s="40" customFormat="1" ht="21" customHeight="1">
      <c r="A16" s="440" t="s">
        <v>26</v>
      </c>
      <c r="B16" s="440"/>
      <c r="C16" s="440"/>
      <c r="D16" s="440"/>
      <c r="E16" s="162">
        <f>SUM(E10:E15)</f>
        <v>20461000</v>
      </c>
      <c r="F16" s="162"/>
      <c r="G16" s="162">
        <f>SUM(G10:G15)</f>
        <v>16793000</v>
      </c>
      <c r="H16" s="162"/>
      <c r="I16" s="162">
        <f>SUM(I10:I15)</f>
        <v>6062520</v>
      </c>
      <c r="J16" s="32"/>
      <c r="K16" s="32">
        <f t="shared" ref="K16:S16" si="12">SUM(K10:K15)</f>
        <v>22855520</v>
      </c>
      <c r="L16" s="32">
        <f t="shared" si="12"/>
        <v>1665000</v>
      </c>
      <c r="M16" s="32">
        <f t="shared" si="12"/>
        <v>24520520</v>
      </c>
      <c r="N16" s="32">
        <f t="shared" si="12"/>
        <v>0</v>
      </c>
      <c r="O16" s="32">
        <f t="shared" si="12"/>
        <v>0</v>
      </c>
      <c r="P16" s="32">
        <f t="shared" si="12"/>
        <v>0</v>
      </c>
      <c r="Q16" s="32">
        <f t="shared" si="12"/>
        <v>24520520</v>
      </c>
      <c r="R16" s="32">
        <f t="shared" si="12"/>
        <v>0</v>
      </c>
      <c r="S16" s="32">
        <f t="shared" si="12"/>
        <v>24520520</v>
      </c>
      <c r="T16" s="32"/>
      <c r="U16" s="123"/>
      <c r="V16" s="41"/>
      <c r="W16" s="41"/>
      <c r="X16" s="41"/>
      <c r="Y16" s="41"/>
      <c r="Z16" s="41"/>
    </row>
    <row r="17" spans="1:26" ht="11.25" customHeight="1">
      <c r="A17" s="10"/>
      <c r="B17" s="10"/>
      <c r="C17" s="11"/>
      <c r="D17" s="136"/>
      <c r="E17" s="110"/>
      <c r="F17" s="11"/>
      <c r="G17" s="11"/>
      <c r="H17" s="11"/>
      <c r="I17" s="11"/>
      <c r="K17" s="11"/>
      <c r="L17" s="11"/>
      <c r="M17" s="121"/>
      <c r="N17" s="11"/>
      <c r="O17" s="11"/>
      <c r="P17" s="11"/>
      <c r="Q17" s="11"/>
      <c r="R17" s="11"/>
      <c r="S17" s="11"/>
      <c r="T17" s="11"/>
      <c r="U17" s="123"/>
    </row>
    <row r="18" spans="1:26" s="44" customFormat="1" ht="11.25" customHeight="1">
      <c r="A18" s="91"/>
      <c r="B18" s="91"/>
      <c r="C18" s="91"/>
      <c r="D18" s="155"/>
      <c r="E18" s="156"/>
      <c r="F18" s="91"/>
      <c r="G18" s="91"/>
      <c r="H18" s="91"/>
      <c r="I18" s="91"/>
      <c r="J18" s="157"/>
      <c r="K18" s="156"/>
      <c r="L18" s="91"/>
      <c r="M18" s="91"/>
      <c r="N18" s="91"/>
      <c r="O18" s="91"/>
      <c r="P18" s="91"/>
      <c r="Q18" s="91"/>
      <c r="R18" s="91"/>
      <c r="S18" s="127" t="str">
        <f>"Long An, ngày  "&amp;$V$2&amp;"   tháng   "&amp;TEXT($E$4,"mm")&amp;"   năm "&amp;TEXT($E$4,"yyyy")</f>
        <v>Long An, ngày  31   tháng   12   năm 2015</v>
      </c>
      <c r="T18" s="91"/>
      <c r="U18" s="158"/>
      <c r="V18" s="45"/>
      <c r="W18" s="45"/>
      <c r="X18" s="45"/>
      <c r="Y18" s="45"/>
      <c r="Z18" s="45"/>
    </row>
    <row r="19" spans="1:26" s="44" customFormat="1" ht="12.75">
      <c r="A19" s="35"/>
      <c r="B19" s="35"/>
      <c r="C19" s="35" t="s">
        <v>63</v>
      </c>
      <c r="D19" s="159"/>
      <c r="E19" s="92"/>
      <c r="F19" s="158"/>
      <c r="G19" s="92"/>
      <c r="H19" s="92"/>
      <c r="I19" s="92"/>
      <c r="J19" s="160"/>
      <c r="K19" s="45"/>
      <c r="L19" s="35"/>
      <c r="M19" s="288"/>
      <c r="N19" s="26"/>
      <c r="O19" s="26"/>
      <c r="P19" s="26"/>
      <c r="Q19" s="26"/>
      <c r="S19" s="26" t="s">
        <v>23</v>
      </c>
      <c r="T19" s="158"/>
      <c r="U19" s="158"/>
      <c r="V19" s="45"/>
      <c r="W19" s="45"/>
      <c r="X19" s="45"/>
      <c r="Y19" s="45"/>
      <c r="Z19" s="45"/>
    </row>
    <row r="20" spans="1:26" ht="12">
      <c r="A20" s="10"/>
      <c r="B20" s="10"/>
      <c r="C20" s="20"/>
      <c r="E20" s="17"/>
      <c r="F20" s="16"/>
      <c r="G20" s="17"/>
      <c r="H20" s="17"/>
      <c r="I20" s="17"/>
      <c r="K20" s="8"/>
      <c r="L20" s="20"/>
      <c r="M20" s="6"/>
      <c r="N20" s="15"/>
      <c r="O20" s="15"/>
      <c r="P20" s="15"/>
      <c r="Q20" s="15"/>
      <c r="S20" s="15"/>
      <c r="T20" s="16"/>
      <c r="U20" s="123"/>
    </row>
    <row r="21" spans="1:26" ht="12">
      <c r="C21" s="20"/>
      <c r="L21" s="20"/>
      <c r="M21" s="6"/>
      <c r="T21" s="20"/>
      <c r="U21" s="123"/>
    </row>
    <row r="22" spans="1:26" ht="12">
      <c r="A22" s="10"/>
      <c r="B22" s="10"/>
      <c r="C22" s="20"/>
      <c r="E22" s="39"/>
      <c r="F22" s="38"/>
      <c r="G22" s="39"/>
      <c r="H22" s="39"/>
      <c r="I22" s="39"/>
      <c r="J22" s="104"/>
      <c r="K22" s="10"/>
      <c r="L22" s="20"/>
      <c r="M22" s="10"/>
      <c r="N22" s="111"/>
      <c r="O22" s="10"/>
      <c r="P22" s="10"/>
      <c r="Q22" s="10"/>
      <c r="R22" s="10"/>
      <c r="S22" s="10"/>
      <c r="T22" s="38"/>
      <c r="U22" s="123"/>
    </row>
    <row r="23" spans="1:26" ht="12">
      <c r="A23" s="10"/>
      <c r="B23" s="10"/>
      <c r="C23" s="20"/>
      <c r="K23" s="8"/>
      <c r="L23" s="20"/>
      <c r="M23" s="6"/>
      <c r="T23" s="20"/>
      <c r="U23" s="123"/>
    </row>
    <row r="24" spans="1:26" ht="12">
      <c r="A24" s="106"/>
      <c r="B24" s="18"/>
      <c r="C24" s="12"/>
      <c r="E24" s="14"/>
      <c r="F24" s="13"/>
      <c r="G24" s="14"/>
      <c r="H24" s="14"/>
      <c r="I24" s="14"/>
      <c r="J24" s="107"/>
      <c r="K24" s="9"/>
      <c r="L24" s="12"/>
      <c r="M24" s="9"/>
      <c r="N24" s="13"/>
      <c r="O24" s="9"/>
      <c r="P24" s="9"/>
      <c r="Q24" s="12"/>
      <c r="R24" s="9"/>
      <c r="S24" s="13"/>
      <c r="T24" s="13"/>
      <c r="U24" s="123"/>
    </row>
    <row r="25" spans="1:26" ht="12">
      <c r="A25" s="10"/>
      <c r="B25" s="10"/>
      <c r="K25" s="8"/>
      <c r="L25" s="8"/>
      <c r="M25" s="6"/>
      <c r="U25" s="123"/>
    </row>
    <row r="26" spans="1:26" ht="12">
      <c r="A26" s="10"/>
      <c r="B26" s="10"/>
      <c r="K26" s="8"/>
      <c r="L26" s="8"/>
      <c r="M26" s="6"/>
      <c r="U26" s="123"/>
    </row>
    <row r="27" spans="1:26" ht="12">
      <c r="A27" s="10"/>
      <c r="B27" s="10"/>
      <c r="K27" s="7"/>
      <c r="L27" s="7"/>
      <c r="M27" s="6"/>
      <c r="U27" s="123"/>
    </row>
    <row r="28" spans="1:26" ht="12">
      <c r="M28" s="6"/>
      <c r="U28" s="123"/>
    </row>
    <row r="29" spans="1:26" ht="12">
      <c r="M29" s="6"/>
      <c r="U29" s="123"/>
    </row>
    <row r="30" spans="1:26" ht="12">
      <c r="M30" s="6"/>
      <c r="U30" s="123"/>
    </row>
    <row r="31" spans="1:26" ht="12">
      <c r="M31" s="6"/>
      <c r="U31" s="123"/>
    </row>
    <row r="32" spans="1:26" ht="12">
      <c r="M32" s="6"/>
      <c r="U32" s="123"/>
    </row>
    <row r="33" spans="1:31" ht="12">
      <c r="M33" s="6"/>
      <c r="U33" s="123"/>
    </row>
    <row r="34" spans="1:31" s="8" customFormat="1" ht="12">
      <c r="A34" s="6"/>
      <c r="B34" s="6"/>
      <c r="C34" s="6"/>
      <c r="D34" s="20"/>
      <c r="E34" s="21"/>
      <c r="F34" s="20"/>
      <c r="G34" s="21"/>
      <c r="H34" s="21"/>
      <c r="I34" s="21"/>
      <c r="J34" s="105"/>
      <c r="K34" s="6"/>
      <c r="L34" s="6"/>
      <c r="M34" s="6"/>
      <c r="N34" s="6"/>
      <c r="O34" s="6"/>
      <c r="P34" s="6"/>
      <c r="Q34" s="6"/>
      <c r="R34" s="6"/>
      <c r="S34" s="6"/>
      <c r="U34" s="123"/>
      <c r="AA34" s="6"/>
      <c r="AB34" s="6"/>
      <c r="AC34" s="6"/>
      <c r="AD34" s="6"/>
      <c r="AE34" s="6"/>
    </row>
    <row r="35" spans="1:31" s="8" customFormat="1" ht="12">
      <c r="A35" s="6"/>
      <c r="B35" s="6"/>
      <c r="C35" s="6"/>
      <c r="D35" s="20"/>
      <c r="E35" s="21"/>
      <c r="F35" s="20"/>
      <c r="G35" s="21"/>
      <c r="H35" s="21"/>
      <c r="I35" s="21"/>
      <c r="J35" s="105"/>
      <c r="K35" s="6"/>
      <c r="L35" s="6"/>
      <c r="M35" s="6"/>
      <c r="N35" s="6"/>
      <c r="O35" s="6"/>
      <c r="P35" s="6"/>
      <c r="Q35" s="6"/>
      <c r="R35" s="6"/>
      <c r="S35" s="6"/>
      <c r="U35" s="123"/>
      <c r="AA35" s="6"/>
      <c r="AB35" s="6"/>
      <c r="AC35" s="6"/>
      <c r="AD35" s="6"/>
      <c r="AE35" s="6"/>
    </row>
    <row r="36" spans="1:31" s="8" customFormat="1" ht="12">
      <c r="A36" s="6"/>
      <c r="B36" s="6"/>
      <c r="C36" s="6"/>
      <c r="D36" s="20"/>
      <c r="E36" s="21"/>
      <c r="F36" s="20"/>
      <c r="G36" s="21"/>
      <c r="H36" s="21"/>
      <c r="I36" s="21"/>
      <c r="J36" s="105"/>
      <c r="K36" s="6"/>
      <c r="L36" s="6"/>
      <c r="M36" s="6"/>
      <c r="N36" s="6"/>
      <c r="O36" s="6"/>
      <c r="P36" s="6"/>
      <c r="Q36" s="6"/>
      <c r="R36" s="6"/>
      <c r="S36" s="6"/>
      <c r="U36" s="123"/>
      <c r="AA36" s="6"/>
      <c r="AB36" s="6"/>
      <c r="AC36" s="6"/>
      <c r="AD36" s="6"/>
      <c r="AE36" s="6"/>
    </row>
    <row r="37" spans="1:31" s="8" customFormat="1" ht="12">
      <c r="A37" s="6"/>
      <c r="B37" s="6"/>
      <c r="C37" s="6"/>
      <c r="D37" s="20"/>
      <c r="E37" s="21"/>
      <c r="F37" s="20"/>
      <c r="G37" s="21"/>
      <c r="H37" s="21"/>
      <c r="I37" s="21"/>
      <c r="J37" s="105"/>
      <c r="K37" s="6"/>
      <c r="L37" s="6"/>
      <c r="M37" s="6"/>
      <c r="N37" s="6"/>
      <c r="O37" s="6"/>
      <c r="P37" s="6"/>
      <c r="Q37" s="6"/>
      <c r="R37" s="6"/>
      <c r="S37" s="6"/>
      <c r="U37" s="123"/>
      <c r="AA37" s="6"/>
      <c r="AB37" s="6"/>
      <c r="AC37" s="6"/>
      <c r="AD37" s="6"/>
      <c r="AE37" s="6"/>
    </row>
    <row r="38" spans="1:31" s="8" customFormat="1" ht="12">
      <c r="A38" s="6"/>
      <c r="B38" s="6"/>
      <c r="C38" s="6"/>
      <c r="D38" s="20"/>
      <c r="E38" s="21"/>
      <c r="F38" s="20"/>
      <c r="G38" s="21"/>
      <c r="H38" s="21"/>
      <c r="I38" s="21"/>
      <c r="J38" s="105"/>
      <c r="K38" s="6"/>
      <c r="L38" s="6"/>
      <c r="M38" s="6"/>
      <c r="N38" s="6"/>
      <c r="O38" s="6"/>
      <c r="P38" s="6"/>
      <c r="Q38" s="6"/>
      <c r="R38" s="6"/>
      <c r="S38" s="6"/>
      <c r="U38" s="123"/>
      <c r="AA38" s="6"/>
      <c r="AB38" s="6"/>
      <c r="AC38" s="6"/>
      <c r="AD38" s="6"/>
      <c r="AE38" s="6"/>
    </row>
    <row r="39" spans="1:31" s="8" customFormat="1" ht="12">
      <c r="A39" s="6"/>
      <c r="B39" s="6"/>
      <c r="C39" s="6"/>
      <c r="D39" s="20"/>
      <c r="E39" s="21"/>
      <c r="F39" s="20"/>
      <c r="G39" s="21"/>
      <c r="H39" s="21"/>
      <c r="I39" s="21"/>
      <c r="J39" s="105"/>
      <c r="K39" s="6"/>
      <c r="L39" s="6"/>
      <c r="M39" s="6"/>
      <c r="N39" s="6"/>
      <c r="O39" s="6"/>
      <c r="P39" s="6"/>
      <c r="Q39" s="6"/>
      <c r="R39" s="6"/>
      <c r="S39" s="6"/>
      <c r="U39" s="123"/>
      <c r="AA39" s="6"/>
      <c r="AB39" s="6"/>
      <c r="AC39" s="6"/>
      <c r="AD39" s="6"/>
      <c r="AE39" s="6"/>
    </row>
    <row r="40" spans="1:31" s="8" customFormat="1" ht="12">
      <c r="A40" s="6"/>
      <c r="B40" s="6"/>
      <c r="C40" s="6"/>
      <c r="D40" s="20"/>
      <c r="E40" s="21"/>
      <c r="F40" s="20"/>
      <c r="G40" s="21"/>
      <c r="H40" s="21"/>
      <c r="I40" s="21"/>
      <c r="J40" s="105"/>
      <c r="K40" s="6"/>
      <c r="L40" s="6"/>
      <c r="M40" s="6"/>
      <c r="N40" s="6"/>
      <c r="O40" s="6"/>
      <c r="P40" s="6"/>
      <c r="Q40" s="6"/>
      <c r="R40" s="6"/>
      <c r="S40" s="6"/>
      <c r="U40" s="123"/>
      <c r="AA40" s="6"/>
      <c r="AB40" s="6"/>
      <c r="AC40" s="6"/>
      <c r="AD40" s="6"/>
      <c r="AE40" s="6"/>
    </row>
    <row r="41" spans="1:31" s="8" customFormat="1" ht="12">
      <c r="A41" s="6"/>
      <c r="B41" s="6"/>
      <c r="C41" s="6"/>
      <c r="D41" s="20"/>
      <c r="E41" s="21"/>
      <c r="F41" s="20"/>
      <c r="G41" s="21"/>
      <c r="H41" s="21"/>
      <c r="I41" s="21"/>
      <c r="J41" s="105"/>
      <c r="K41" s="6"/>
      <c r="L41" s="6"/>
      <c r="M41" s="6"/>
      <c r="N41" s="6"/>
      <c r="O41" s="6"/>
      <c r="P41" s="6"/>
      <c r="Q41" s="6"/>
      <c r="R41" s="6"/>
      <c r="S41" s="6"/>
      <c r="U41" s="123"/>
      <c r="AA41" s="6"/>
      <c r="AB41" s="6"/>
      <c r="AC41" s="6"/>
      <c r="AD41" s="6"/>
      <c r="AE41" s="6"/>
    </row>
    <row r="42" spans="1:31" s="8" customFormat="1" ht="12">
      <c r="A42" s="6"/>
      <c r="B42" s="6"/>
      <c r="C42" s="6"/>
      <c r="D42" s="20"/>
      <c r="E42" s="21"/>
      <c r="F42" s="20"/>
      <c r="G42" s="21"/>
      <c r="H42" s="21"/>
      <c r="I42" s="21"/>
      <c r="J42" s="105"/>
      <c r="K42" s="6"/>
      <c r="L42" s="6"/>
      <c r="M42" s="6"/>
      <c r="N42" s="6"/>
      <c r="O42" s="6"/>
      <c r="P42" s="6"/>
      <c r="Q42" s="6"/>
      <c r="R42" s="6"/>
      <c r="S42" s="6"/>
      <c r="U42" s="123"/>
      <c r="AA42" s="6"/>
      <c r="AB42" s="6"/>
      <c r="AC42" s="6"/>
      <c r="AD42" s="6"/>
      <c r="AE42" s="6"/>
    </row>
    <row r="43" spans="1:31" s="8" customFormat="1" ht="12">
      <c r="A43" s="6"/>
      <c r="B43" s="6"/>
      <c r="C43" s="6"/>
      <c r="D43" s="20"/>
      <c r="E43" s="21"/>
      <c r="F43" s="20"/>
      <c r="G43" s="21"/>
      <c r="H43" s="21"/>
      <c r="I43" s="21"/>
      <c r="J43" s="105"/>
      <c r="K43" s="6"/>
      <c r="L43" s="6"/>
      <c r="M43" s="6"/>
      <c r="N43" s="6"/>
      <c r="O43" s="6"/>
      <c r="P43" s="6"/>
      <c r="Q43" s="6"/>
      <c r="R43" s="6"/>
      <c r="S43" s="6"/>
      <c r="U43" s="123"/>
      <c r="AA43" s="6"/>
      <c r="AB43" s="6"/>
      <c r="AC43" s="6"/>
      <c r="AD43" s="6"/>
      <c r="AE43" s="6"/>
    </row>
    <row r="44" spans="1:31" s="8" customFormat="1" ht="12">
      <c r="A44" s="6"/>
      <c r="B44" s="6"/>
      <c r="C44" s="6"/>
      <c r="D44" s="20"/>
      <c r="E44" s="21"/>
      <c r="F44" s="20"/>
      <c r="G44" s="21"/>
      <c r="H44" s="21"/>
      <c r="I44" s="21"/>
      <c r="J44" s="105"/>
      <c r="K44" s="6"/>
      <c r="L44" s="6"/>
      <c r="M44" s="6"/>
      <c r="N44" s="6"/>
      <c r="O44" s="6"/>
      <c r="P44" s="6"/>
      <c r="Q44" s="6"/>
      <c r="R44" s="6"/>
      <c r="S44" s="6"/>
      <c r="U44" s="123"/>
      <c r="AA44" s="6"/>
      <c r="AB44" s="6"/>
      <c r="AC44" s="6"/>
      <c r="AD44" s="6"/>
      <c r="AE44" s="6"/>
    </row>
    <row r="45" spans="1:31" s="8" customFormat="1" ht="12">
      <c r="A45" s="6"/>
      <c r="B45" s="6"/>
      <c r="C45" s="6"/>
      <c r="D45" s="20"/>
      <c r="E45" s="21"/>
      <c r="F45" s="20"/>
      <c r="G45" s="21"/>
      <c r="H45" s="21"/>
      <c r="I45" s="21"/>
      <c r="J45" s="105"/>
      <c r="K45" s="6"/>
      <c r="L45" s="6"/>
      <c r="M45" s="6"/>
      <c r="N45" s="6"/>
      <c r="O45" s="6"/>
      <c r="P45" s="6"/>
      <c r="Q45" s="6"/>
      <c r="R45" s="6"/>
      <c r="S45" s="6"/>
      <c r="U45" s="123"/>
      <c r="AA45" s="6"/>
      <c r="AB45" s="6"/>
      <c r="AC45" s="6"/>
      <c r="AD45" s="6"/>
      <c r="AE45" s="6"/>
    </row>
    <row r="46" spans="1:31" s="8" customFormat="1" ht="12">
      <c r="A46" s="6"/>
      <c r="B46" s="6"/>
      <c r="C46" s="6"/>
      <c r="D46" s="20"/>
      <c r="E46" s="21"/>
      <c r="F46" s="20"/>
      <c r="G46" s="21"/>
      <c r="H46" s="21"/>
      <c r="I46" s="21"/>
      <c r="J46" s="105"/>
      <c r="K46" s="6"/>
      <c r="L46" s="6"/>
      <c r="M46" s="6"/>
      <c r="N46" s="6"/>
      <c r="O46" s="6"/>
      <c r="P46" s="6"/>
      <c r="Q46" s="6"/>
      <c r="R46" s="6"/>
      <c r="S46" s="6"/>
      <c r="U46" s="123"/>
      <c r="AA46" s="6"/>
      <c r="AB46" s="6"/>
      <c r="AC46" s="6"/>
      <c r="AD46" s="6"/>
      <c r="AE46" s="6"/>
    </row>
    <row r="47" spans="1:31" s="8" customFormat="1" ht="12">
      <c r="A47" s="6"/>
      <c r="B47" s="6"/>
      <c r="C47" s="6"/>
      <c r="D47" s="20"/>
      <c r="E47" s="21"/>
      <c r="F47" s="20"/>
      <c r="G47" s="21"/>
      <c r="H47" s="21"/>
      <c r="I47" s="21"/>
      <c r="J47" s="105"/>
      <c r="K47" s="6"/>
      <c r="L47" s="6"/>
      <c r="M47" s="6"/>
      <c r="N47" s="6"/>
      <c r="O47" s="6"/>
      <c r="P47" s="6"/>
      <c r="Q47" s="6"/>
      <c r="R47" s="6"/>
      <c r="S47" s="6"/>
      <c r="U47" s="123"/>
      <c r="AA47" s="6"/>
      <c r="AB47" s="6"/>
      <c r="AC47" s="6"/>
      <c r="AD47" s="6"/>
      <c r="AE47" s="6"/>
    </row>
    <row r="48" spans="1:31" s="8" customFormat="1" ht="12">
      <c r="A48" s="6"/>
      <c r="B48" s="6"/>
      <c r="C48" s="6"/>
      <c r="D48" s="20"/>
      <c r="E48" s="21"/>
      <c r="F48" s="20"/>
      <c r="G48" s="21"/>
      <c r="H48" s="21"/>
      <c r="I48" s="21"/>
      <c r="J48" s="105"/>
      <c r="K48" s="6"/>
      <c r="L48" s="6"/>
      <c r="M48" s="6"/>
      <c r="N48" s="6"/>
      <c r="O48" s="6"/>
      <c r="P48" s="6"/>
      <c r="Q48" s="6"/>
      <c r="R48" s="6"/>
      <c r="S48" s="6"/>
      <c r="U48" s="123"/>
      <c r="AA48" s="6"/>
      <c r="AB48" s="6"/>
      <c r="AC48" s="6"/>
      <c r="AD48" s="6"/>
      <c r="AE48" s="6"/>
    </row>
    <row r="49" spans="1:31" s="8" customFormat="1" ht="12">
      <c r="A49" s="6"/>
      <c r="B49" s="6"/>
      <c r="C49" s="6"/>
      <c r="D49" s="20"/>
      <c r="E49" s="21"/>
      <c r="F49" s="20"/>
      <c r="G49" s="21"/>
      <c r="H49" s="21"/>
      <c r="I49" s="21"/>
      <c r="J49" s="105"/>
      <c r="K49" s="6"/>
      <c r="L49" s="6"/>
      <c r="M49" s="6"/>
      <c r="N49" s="6"/>
      <c r="O49" s="6"/>
      <c r="P49" s="6"/>
      <c r="Q49" s="6"/>
      <c r="R49" s="6"/>
      <c r="S49" s="6"/>
      <c r="U49" s="123"/>
      <c r="AA49" s="6"/>
      <c r="AB49" s="6"/>
      <c r="AC49" s="6"/>
      <c r="AD49" s="6"/>
      <c r="AE49" s="6"/>
    </row>
    <row r="50" spans="1:31" ht="12">
      <c r="M50" s="6"/>
      <c r="U50" s="123"/>
    </row>
    <row r="51" spans="1:31" ht="12">
      <c r="M51" s="6"/>
      <c r="U51" s="123"/>
    </row>
    <row r="52" spans="1:31" ht="12">
      <c r="M52" s="6"/>
      <c r="U52" s="123"/>
    </row>
    <row r="53" spans="1:31" ht="12">
      <c r="M53" s="6"/>
      <c r="U53" s="123"/>
    </row>
    <row r="54" spans="1:31" ht="12">
      <c r="M54" s="6"/>
      <c r="U54" s="123"/>
    </row>
    <row r="55" spans="1:31" ht="12">
      <c r="M55" s="6"/>
      <c r="U55" s="123"/>
    </row>
    <row r="56" spans="1:31" ht="12">
      <c r="M56" s="6"/>
      <c r="U56" s="123"/>
    </row>
    <row r="57" spans="1:31" ht="12">
      <c r="M57" s="6"/>
      <c r="U57" s="123"/>
    </row>
    <row r="58" spans="1:31" ht="12">
      <c r="M58" s="6"/>
      <c r="U58" s="123"/>
    </row>
    <row r="59" spans="1:31" s="197" customFormat="1" ht="29.25" customHeight="1">
      <c r="A59" s="161" t="str">
        <f>$A$1</f>
        <v>Công ty TNHH Hải sản An Lạc</v>
      </c>
      <c r="B59" s="317"/>
      <c r="C59" s="317"/>
      <c r="D59" s="441" t="str">
        <f>D1</f>
        <v>BẢNG THANH TOÁN LƯƠNG THÁNG 12 / 2015</v>
      </c>
      <c r="E59" s="441"/>
      <c r="F59" s="441"/>
      <c r="G59" s="441"/>
      <c r="H59" s="441"/>
      <c r="I59" s="441"/>
      <c r="J59" s="441"/>
      <c r="K59" s="441"/>
      <c r="L59" s="441"/>
      <c r="M59" s="441"/>
      <c r="N59" s="441"/>
      <c r="O59" s="441"/>
      <c r="P59" s="441"/>
      <c r="Q59" s="442"/>
      <c r="R59" s="443" t="s">
        <v>125</v>
      </c>
      <c r="S59" s="444"/>
      <c r="T59" s="445"/>
      <c r="U59" s="123"/>
      <c r="V59" s="8"/>
      <c r="W59" s="220"/>
      <c r="X59" s="220"/>
      <c r="Y59" s="221"/>
      <c r="Z59" s="221"/>
    </row>
    <row r="60" spans="1:31" s="197" customFormat="1" ht="15" customHeight="1">
      <c r="A60" s="161" t="str">
        <f>$A$2</f>
        <v>Địa chỉ: Lô A14, đường 4A, KCN Hải Sơn, Đức Hòa, Long An</v>
      </c>
      <c r="B60" s="317"/>
      <c r="C60" s="317"/>
      <c r="D60" s="317"/>
      <c r="E60" s="222"/>
      <c r="F60" s="317"/>
      <c r="G60" s="317"/>
      <c r="H60" s="317"/>
      <c r="I60" s="317"/>
      <c r="J60" s="223"/>
      <c r="K60" s="317"/>
      <c r="L60" s="317"/>
      <c r="M60" s="317"/>
      <c r="N60" s="317"/>
      <c r="O60" s="317"/>
      <c r="P60" s="317"/>
      <c r="Q60" s="317"/>
      <c r="R60" s="317"/>
      <c r="S60" s="317"/>
      <c r="T60" s="173"/>
      <c r="U60" s="123"/>
      <c r="V60" s="8"/>
      <c r="W60" s="220"/>
      <c r="X60" s="220"/>
      <c r="Y60" s="221"/>
      <c r="Z60" s="221"/>
    </row>
    <row r="61" spans="1:31" s="197" customFormat="1" ht="15" customHeight="1">
      <c r="A61" s="161" t="str">
        <f>$A$3</f>
        <v>Số điện thoại: 072.3850606 - Fax: 072.3850608</v>
      </c>
      <c r="B61" s="317"/>
      <c r="C61" s="317"/>
      <c r="D61" s="317"/>
      <c r="E61" s="222"/>
      <c r="F61" s="317"/>
      <c r="G61" s="317"/>
      <c r="H61" s="317"/>
      <c r="I61" s="317"/>
      <c r="J61" s="223"/>
      <c r="K61" s="317"/>
      <c r="L61" s="317"/>
      <c r="M61" s="317"/>
      <c r="N61" s="317"/>
      <c r="O61" s="317"/>
      <c r="P61" s="317"/>
      <c r="Q61" s="317"/>
      <c r="R61" s="317"/>
      <c r="S61" s="317"/>
      <c r="T61" s="173"/>
      <c r="U61" s="123"/>
      <c r="V61" s="8"/>
      <c r="W61" s="220"/>
      <c r="X61" s="220"/>
      <c r="Y61" s="221"/>
      <c r="Z61" s="221"/>
    </row>
    <row r="62" spans="1:31" s="197" customFormat="1" ht="15" customHeight="1">
      <c r="A62" s="161" t="str">
        <f>$A$4</f>
        <v>MST: 1100878093</v>
      </c>
      <c r="B62" s="317"/>
      <c r="C62" s="317"/>
      <c r="D62" s="317"/>
      <c r="E62" s="222"/>
      <c r="F62" s="317"/>
      <c r="G62" s="317"/>
      <c r="H62" s="317"/>
      <c r="I62" s="317"/>
      <c r="J62" s="223"/>
      <c r="K62" s="317"/>
      <c r="L62" s="224"/>
      <c r="M62" s="317"/>
      <c r="N62" s="317"/>
      <c r="O62" s="317"/>
      <c r="P62" s="317"/>
      <c r="Q62" s="225"/>
      <c r="R62" s="317"/>
      <c r="S62" s="317"/>
      <c r="T62" s="317"/>
      <c r="U62" s="123"/>
      <c r="V62" s="8"/>
      <c r="W62" s="220"/>
      <c r="X62" s="220"/>
      <c r="Y62" s="221"/>
      <c r="Z62" s="221"/>
    </row>
    <row r="63" spans="1:31" s="228" customFormat="1" ht="14.25" customHeight="1">
      <c r="A63" s="226"/>
      <c r="B63" s="204"/>
      <c r="C63" s="204"/>
      <c r="D63" s="204"/>
      <c r="E63" s="204"/>
      <c r="F63" s="204"/>
      <c r="G63" s="204"/>
      <c r="H63" s="204"/>
      <c r="I63" s="204"/>
      <c r="J63" s="204"/>
      <c r="K63" s="204"/>
      <c r="L63" s="204"/>
      <c r="M63" s="204"/>
      <c r="N63" s="204"/>
      <c r="O63" s="204"/>
      <c r="P63" s="204"/>
      <c r="Q63" s="204"/>
      <c r="R63" s="204"/>
      <c r="S63" s="204"/>
      <c r="T63" s="204"/>
      <c r="U63" s="123"/>
      <c r="V63" s="8"/>
      <c r="W63" s="227"/>
      <c r="X63" s="227"/>
      <c r="Y63" s="227"/>
      <c r="Z63" s="227"/>
    </row>
    <row r="64" spans="1:31" s="231" customFormat="1" ht="24" customHeight="1">
      <c r="A64" s="446" t="s">
        <v>20</v>
      </c>
      <c r="B64" s="446" t="s">
        <v>21</v>
      </c>
      <c r="C64" s="448" t="s">
        <v>1</v>
      </c>
      <c r="D64" s="448" t="s">
        <v>2</v>
      </c>
      <c r="E64" s="450" t="s">
        <v>58</v>
      </c>
      <c r="F64" s="451" t="s">
        <v>27</v>
      </c>
      <c r="G64" s="452"/>
      <c r="H64" s="452"/>
      <c r="I64" s="452"/>
      <c r="J64" s="452"/>
      <c r="K64" s="453"/>
      <c r="L64" s="368" t="s">
        <v>60</v>
      </c>
      <c r="M64" s="449" t="s">
        <v>5</v>
      </c>
      <c r="N64" s="448" t="s">
        <v>6</v>
      </c>
      <c r="O64" s="448"/>
      <c r="P64" s="448"/>
      <c r="Q64" s="449" t="s">
        <v>7</v>
      </c>
      <c r="R64" s="449" t="s">
        <v>8</v>
      </c>
      <c r="S64" s="449" t="s">
        <v>9</v>
      </c>
      <c r="T64" s="455" t="s">
        <v>10</v>
      </c>
      <c r="U64" s="123"/>
      <c r="V64" s="8"/>
      <c r="W64" s="230"/>
      <c r="X64" s="221"/>
      <c r="Y64" s="221"/>
      <c r="Z64" s="221"/>
      <c r="AA64" s="197"/>
      <c r="AB64" s="197"/>
      <c r="AC64" s="197"/>
      <c r="AD64" s="197"/>
      <c r="AE64" s="197"/>
    </row>
    <row r="65" spans="1:31" s="231" customFormat="1" ht="33.75" customHeight="1">
      <c r="A65" s="447"/>
      <c r="B65" s="447"/>
      <c r="C65" s="448"/>
      <c r="D65" s="448"/>
      <c r="E65" s="450"/>
      <c r="F65" s="451" t="s">
        <v>62</v>
      </c>
      <c r="G65" s="453"/>
      <c r="H65" s="451" t="s">
        <v>42</v>
      </c>
      <c r="I65" s="452"/>
      <c r="J65" s="459" t="s">
        <v>28</v>
      </c>
      <c r="K65" s="449" t="s">
        <v>4</v>
      </c>
      <c r="L65" s="369"/>
      <c r="M65" s="454"/>
      <c r="N65" s="461" t="s">
        <v>12</v>
      </c>
      <c r="O65" s="449" t="s">
        <v>13</v>
      </c>
      <c r="P65" s="449" t="s">
        <v>35</v>
      </c>
      <c r="Q65" s="454"/>
      <c r="R65" s="454"/>
      <c r="S65" s="454"/>
      <c r="T65" s="456"/>
      <c r="U65" s="204"/>
      <c r="V65" s="230"/>
      <c r="W65" s="230"/>
      <c r="X65" s="221"/>
      <c r="Y65" s="221"/>
      <c r="Z65" s="221"/>
      <c r="AA65" s="197"/>
      <c r="AB65" s="197"/>
      <c r="AC65" s="197"/>
      <c r="AD65" s="197"/>
      <c r="AE65" s="197"/>
    </row>
    <row r="66" spans="1:31" s="231" customFormat="1" ht="35.25" customHeight="1">
      <c r="A66" s="447"/>
      <c r="B66" s="447"/>
      <c r="C66" s="449"/>
      <c r="D66" s="449"/>
      <c r="E66" s="450"/>
      <c r="F66" s="318" t="s">
        <v>41</v>
      </c>
      <c r="G66" s="319" t="s">
        <v>19</v>
      </c>
      <c r="H66" s="318" t="s">
        <v>18</v>
      </c>
      <c r="I66" s="319" t="s">
        <v>19</v>
      </c>
      <c r="J66" s="460"/>
      <c r="K66" s="454"/>
      <c r="L66" s="431"/>
      <c r="M66" s="454"/>
      <c r="N66" s="462"/>
      <c r="O66" s="454"/>
      <c r="P66" s="454"/>
      <c r="Q66" s="454"/>
      <c r="R66" s="454"/>
      <c r="S66" s="454"/>
      <c r="T66" s="456"/>
      <c r="U66" s="204"/>
      <c r="V66" s="230"/>
      <c r="W66" s="230"/>
      <c r="X66" s="221"/>
      <c r="Y66" s="221"/>
      <c r="Z66" s="221"/>
      <c r="AA66" s="197"/>
      <c r="AB66" s="197"/>
      <c r="AC66" s="197"/>
      <c r="AD66" s="197"/>
      <c r="AE66" s="197"/>
    </row>
    <row r="67" spans="1:31" s="237" customFormat="1" ht="12.75" customHeight="1">
      <c r="A67" s="233">
        <v>1</v>
      </c>
      <c r="B67" s="233">
        <v>2</v>
      </c>
      <c r="C67" s="233">
        <v>3</v>
      </c>
      <c r="D67" s="233">
        <v>4</v>
      </c>
      <c r="E67" s="233">
        <v>5</v>
      </c>
      <c r="F67" s="233">
        <v>7</v>
      </c>
      <c r="G67" s="233">
        <v>8</v>
      </c>
      <c r="H67" s="233">
        <v>9</v>
      </c>
      <c r="I67" s="233">
        <v>10</v>
      </c>
      <c r="J67" s="233">
        <v>13</v>
      </c>
      <c r="K67" s="233">
        <v>14</v>
      </c>
      <c r="L67" s="233">
        <v>16</v>
      </c>
      <c r="M67" s="233">
        <v>20</v>
      </c>
      <c r="N67" s="233">
        <v>24</v>
      </c>
      <c r="O67" s="233">
        <v>25</v>
      </c>
      <c r="P67" s="233">
        <v>26</v>
      </c>
      <c r="Q67" s="233">
        <v>29</v>
      </c>
      <c r="R67" s="233">
        <v>30</v>
      </c>
      <c r="S67" s="233">
        <v>31</v>
      </c>
      <c r="T67" s="233">
        <v>32</v>
      </c>
      <c r="U67" s="204"/>
      <c r="V67" s="234"/>
      <c r="W67" s="234"/>
      <c r="X67" s="235"/>
      <c r="Y67" s="235"/>
      <c r="Z67" s="235"/>
      <c r="AA67" s="236"/>
      <c r="AB67" s="236"/>
      <c r="AC67" s="236"/>
      <c r="AD67" s="236"/>
      <c r="AE67" s="236"/>
    </row>
    <row r="68" spans="1:31" s="249" customFormat="1" ht="23.25" customHeight="1">
      <c r="A68" s="238">
        <f>ROW()-67</f>
        <v>1</v>
      </c>
      <c r="B68" s="238" t="s">
        <v>78</v>
      </c>
      <c r="C68" s="239" t="str">
        <f t="shared" ref="C68:C74" si="13">VLOOKUP(B68,DS,2,0)</f>
        <v>Nguyễn Thiện Duy</v>
      </c>
      <c r="D68" s="240" t="str">
        <f t="shared" ref="D68:D74" si="14">VLOOKUP(B68,DS,3,0)</f>
        <v>Giám đốc</v>
      </c>
      <c r="E68" s="241">
        <f t="shared" ref="E68:E74" si="15">VLOOKUP(B68,DS,4,0)</f>
        <v>10851000</v>
      </c>
      <c r="F68" s="242">
        <f>VLOOKUP(B68,'CC - 12'!B52:AS65,36,0)</f>
        <v>21</v>
      </c>
      <c r="G68" s="243">
        <f t="shared" ref="G68:G74" si="16">ROUND(E68/$U$2*F68,0)</f>
        <v>8439667</v>
      </c>
      <c r="H68" s="242">
        <f>(VLOOKUP(B68,'CC - 12'!B52:AS65,37,0)+VLOOKUP(B68,'CC - 12'!B52:AS65,38,0))</f>
        <v>8</v>
      </c>
      <c r="I68" s="243">
        <f t="shared" ref="I68:I74" si="17">ROUND(E68/$U$2*H68,0)</f>
        <v>3215111</v>
      </c>
      <c r="J68" s="244">
        <f t="shared" ref="J68:K74" si="18">F68+H68</f>
        <v>29</v>
      </c>
      <c r="K68" s="243">
        <f>G68+I68</f>
        <v>11654778</v>
      </c>
      <c r="L68" s="103">
        <f t="shared" ref="L68:L74" si="19">+F68*15000</f>
        <v>315000</v>
      </c>
      <c r="M68" s="246">
        <f t="shared" ref="M68:M74" si="20">K68+SUM(L68:L68)</f>
        <v>11969778</v>
      </c>
      <c r="N68" s="48">
        <f t="shared" ref="N68:N74" si="21">IF(VLOOKUP(B68,DS,20,0)="x",E68*$N$5,0)</f>
        <v>0</v>
      </c>
      <c r="O68" s="48">
        <f t="shared" ref="O68:O74" si="22">IF(VLOOKUP(B68,DS,20,0)="x",E68*$O$5,0)</f>
        <v>0</v>
      </c>
      <c r="P68" s="48">
        <f t="shared" ref="P68:P74" si="23">IF(VLOOKUP(B68,DS,20,0)="x",E68*$P$5,0)</f>
        <v>0</v>
      </c>
      <c r="Q68" s="243">
        <f t="shared" ref="Q68:Q74" si="24">M68-SUM(N68:P68)</f>
        <v>11969778</v>
      </c>
      <c r="R68" s="243">
        <f t="shared" ref="R68:R74" si="25">VLOOKUP(B68,DS,23,0)</f>
        <v>0</v>
      </c>
      <c r="S68" s="247">
        <f>Q68-R68</f>
        <v>11969778</v>
      </c>
      <c r="T68" s="243"/>
      <c r="U68" s="204"/>
      <c r="V68" s="248"/>
      <c r="W68" s="230"/>
      <c r="X68" s="221"/>
      <c r="Y68" s="221"/>
      <c r="Z68" s="221"/>
      <c r="AA68" s="197"/>
      <c r="AB68" s="197"/>
      <c r="AC68" s="197"/>
      <c r="AD68" s="197"/>
      <c r="AE68" s="197"/>
    </row>
    <row r="69" spans="1:31" s="249" customFormat="1" ht="23.25" customHeight="1">
      <c r="A69" s="238">
        <f t="shared" ref="A69:A73" si="26">ROW()-67</f>
        <v>2</v>
      </c>
      <c r="B69" s="238" t="s">
        <v>80</v>
      </c>
      <c r="C69" s="239" t="str">
        <f t="shared" si="13"/>
        <v>Nguyễn Văn Sẽ</v>
      </c>
      <c r="D69" s="240" t="str">
        <f t="shared" si="14"/>
        <v>Kỹ Thuật</v>
      </c>
      <c r="E69" s="241">
        <f t="shared" si="15"/>
        <v>4895000</v>
      </c>
      <c r="F69" s="242">
        <f>VLOOKUP(B69,'CC - 12'!B53:AS66,36,0)</f>
        <v>23</v>
      </c>
      <c r="G69" s="243">
        <f t="shared" si="16"/>
        <v>4169815</v>
      </c>
      <c r="H69" s="242">
        <f>(VLOOKUP(B69,'CC - 12'!B53:AS66,37,0)+VLOOKUP(B69,'CC - 12'!B53:AS66,38,0))</f>
        <v>8</v>
      </c>
      <c r="I69" s="243">
        <f t="shared" si="17"/>
        <v>1450370</v>
      </c>
      <c r="J69" s="244">
        <f t="shared" si="18"/>
        <v>31</v>
      </c>
      <c r="K69" s="243">
        <f t="shared" si="18"/>
        <v>5620185</v>
      </c>
      <c r="L69" s="103">
        <f t="shared" si="19"/>
        <v>345000</v>
      </c>
      <c r="M69" s="246">
        <f t="shared" si="20"/>
        <v>5965185</v>
      </c>
      <c r="N69" s="48">
        <f t="shared" si="21"/>
        <v>0</v>
      </c>
      <c r="O69" s="48">
        <f t="shared" si="22"/>
        <v>0</v>
      </c>
      <c r="P69" s="48">
        <f t="shared" si="23"/>
        <v>0</v>
      </c>
      <c r="Q69" s="243">
        <f t="shared" si="24"/>
        <v>5965185</v>
      </c>
      <c r="R69" s="243">
        <f t="shared" si="25"/>
        <v>0</v>
      </c>
      <c r="S69" s="247">
        <f t="shared" ref="S69:S74" si="27">Q69-R69</f>
        <v>5965185</v>
      </c>
      <c r="T69" s="243"/>
      <c r="U69" s="204"/>
      <c r="V69" s="248"/>
      <c r="W69" s="230"/>
      <c r="X69" s="221"/>
      <c r="Y69" s="221"/>
      <c r="Z69" s="221"/>
      <c r="AA69" s="197"/>
      <c r="AB69" s="197"/>
      <c r="AC69" s="197"/>
      <c r="AD69" s="197"/>
      <c r="AE69" s="197"/>
    </row>
    <row r="70" spans="1:31" s="249" customFormat="1" ht="23.25" customHeight="1">
      <c r="A70" s="238">
        <f t="shared" si="26"/>
        <v>3</v>
      </c>
      <c r="B70" s="238" t="s">
        <v>82</v>
      </c>
      <c r="C70" s="239" t="str">
        <f t="shared" si="13"/>
        <v>Võ Uyên Phương</v>
      </c>
      <c r="D70" s="240" t="str">
        <f t="shared" si="14"/>
        <v>LĐ- TL</v>
      </c>
      <c r="E70" s="241">
        <f t="shared" si="15"/>
        <v>4895000</v>
      </c>
      <c r="F70" s="242">
        <f>VLOOKUP(B70,'CC - 12'!B54:AS67,36,0)</f>
        <v>21</v>
      </c>
      <c r="G70" s="243">
        <f t="shared" si="16"/>
        <v>3807222</v>
      </c>
      <c r="H70" s="242">
        <f>(VLOOKUP(B70,'CC - 12'!B54:AS67,37,0)+VLOOKUP(B70,'CC - 12'!B54:AS67,38,0))</f>
        <v>8</v>
      </c>
      <c r="I70" s="243">
        <f t="shared" si="17"/>
        <v>1450370</v>
      </c>
      <c r="J70" s="244">
        <f t="shared" si="18"/>
        <v>29</v>
      </c>
      <c r="K70" s="243">
        <f t="shared" si="18"/>
        <v>5257592</v>
      </c>
      <c r="L70" s="103">
        <f t="shared" si="19"/>
        <v>315000</v>
      </c>
      <c r="M70" s="246">
        <f t="shared" si="20"/>
        <v>5572592</v>
      </c>
      <c r="N70" s="48">
        <f t="shared" si="21"/>
        <v>0</v>
      </c>
      <c r="O70" s="48">
        <f t="shared" si="22"/>
        <v>0</v>
      </c>
      <c r="P70" s="48">
        <f t="shared" si="23"/>
        <v>0</v>
      </c>
      <c r="Q70" s="243">
        <f t="shared" si="24"/>
        <v>5572592</v>
      </c>
      <c r="R70" s="243">
        <f t="shared" si="25"/>
        <v>0</v>
      </c>
      <c r="S70" s="247">
        <f t="shared" si="27"/>
        <v>5572592</v>
      </c>
      <c r="T70" s="243"/>
      <c r="U70" s="204"/>
      <c r="V70" s="248"/>
      <c r="W70" s="230"/>
      <c r="X70" s="221"/>
      <c r="Y70" s="221"/>
      <c r="Z70" s="221"/>
      <c r="AA70" s="197"/>
      <c r="AB70" s="197"/>
      <c r="AC70" s="197"/>
      <c r="AD70" s="197"/>
      <c r="AE70" s="197"/>
    </row>
    <row r="71" spans="1:31" s="249" customFormat="1" ht="23.25" customHeight="1">
      <c r="A71" s="238">
        <f t="shared" si="26"/>
        <v>4</v>
      </c>
      <c r="B71" s="238" t="s">
        <v>85</v>
      </c>
      <c r="C71" s="239" t="str">
        <f t="shared" si="13"/>
        <v>Lê Nguyễn Huy Cường</v>
      </c>
      <c r="D71" s="240" t="str">
        <f t="shared" si="14"/>
        <v>XNK</v>
      </c>
      <c r="E71" s="241">
        <f t="shared" si="15"/>
        <v>4336000</v>
      </c>
      <c r="F71" s="242">
        <f>VLOOKUP(B71,'CC - 12'!B55:AS68,36,0)</f>
        <v>23</v>
      </c>
      <c r="G71" s="243">
        <f t="shared" si="16"/>
        <v>3693630</v>
      </c>
      <c r="H71" s="242">
        <f>(VLOOKUP(B71,'CC - 12'!B55:AS68,37,0)+VLOOKUP(B71,'CC - 12'!B55:AS68,38,0))</f>
        <v>8</v>
      </c>
      <c r="I71" s="243">
        <f t="shared" si="17"/>
        <v>1284741</v>
      </c>
      <c r="J71" s="244">
        <f t="shared" si="18"/>
        <v>31</v>
      </c>
      <c r="K71" s="243">
        <f t="shared" si="18"/>
        <v>4978371</v>
      </c>
      <c r="L71" s="103">
        <f t="shared" si="19"/>
        <v>345000</v>
      </c>
      <c r="M71" s="246">
        <f t="shared" si="20"/>
        <v>5323371</v>
      </c>
      <c r="N71" s="48">
        <f t="shared" si="21"/>
        <v>0</v>
      </c>
      <c r="O71" s="48">
        <f t="shared" si="22"/>
        <v>0</v>
      </c>
      <c r="P71" s="48">
        <f t="shared" si="23"/>
        <v>0</v>
      </c>
      <c r="Q71" s="243">
        <f t="shared" si="24"/>
        <v>5323371</v>
      </c>
      <c r="R71" s="243">
        <f t="shared" si="25"/>
        <v>0</v>
      </c>
      <c r="S71" s="247">
        <f t="shared" si="27"/>
        <v>5323371</v>
      </c>
      <c r="T71" s="243"/>
      <c r="U71" s="204"/>
      <c r="V71" s="248"/>
      <c r="W71" s="230"/>
      <c r="X71" s="221"/>
      <c r="Y71" s="221"/>
      <c r="Z71" s="221"/>
      <c r="AA71" s="197"/>
      <c r="AB71" s="197"/>
      <c r="AC71" s="197"/>
      <c r="AD71" s="197"/>
      <c r="AE71" s="197"/>
    </row>
    <row r="72" spans="1:31" s="249" customFormat="1" ht="23.25" customHeight="1">
      <c r="A72" s="238">
        <f t="shared" si="26"/>
        <v>5</v>
      </c>
      <c r="B72" s="238" t="s">
        <v>88</v>
      </c>
      <c r="C72" s="239" t="str">
        <f t="shared" si="13"/>
        <v>Nguyễn Văn Bé Tư</v>
      </c>
      <c r="D72" s="240" t="str">
        <f t="shared" si="14"/>
        <v>Tài xế</v>
      </c>
      <c r="E72" s="241">
        <f t="shared" si="15"/>
        <v>3496000</v>
      </c>
      <c r="F72" s="242">
        <f>VLOOKUP(B72,'CC - 12'!B56:AS69,36,0)</f>
        <v>22</v>
      </c>
      <c r="G72" s="243">
        <f t="shared" si="16"/>
        <v>2848593</v>
      </c>
      <c r="H72" s="242">
        <f>(VLOOKUP(B72,'CC - 12'!B56:AS69,37,0)+VLOOKUP(B72,'CC - 12'!B56:AS69,38,0))</f>
        <v>8</v>
      </c>
      <c r="I72" s="243">
        <f t="shared" si="17"/>
        <v>1035852</v>
      </c>
      <c r="J72" s="244">
        <f t="shared" si="18"/>
        <v>30</v>
      </c>
      <c r="K72" s="243">
        <f t="shared" si="18"/>
        <v>3884445</v>
      </c>
      <c r="L72" s="103">
        <f t="shared" si="19"/>
        <v>330000</v>
      </c>
      <c r="M72" s="246">
        <f t="shared" si="20"/>
        <v>4214445</v>
      </c>
      <c r="N72" s="48">
        <f t="shared" si="21"/>
        <v>0</v>
      </c>
      <c r="O72" s="48">
        <f t="shared" si="22"/>
        <v>0</v>
      </c>
      <c r="P72" s="48">
        <f t="shared" si="23"/>
        <v>0</v>
      </c>
      <c r="Q72" s="243">
        <f t="shared" si="24"/>
        <v>4214445</v>
      </c>
      <c r="R72" s="243">
        <f t="shared" si="25"/>
        <v>0</v>
      </c>
      <c r="S72" s="247">
        <f t="shared" si="27"/>
        <v>4214445</v>
      </c>
      <c r="T72" s="243"/>
      <c r="U72" s="204"/>
      <c r="V72" s="248"/>
      <c r="W72" s="230"/>
      <c r="X72" s="221"/>
      <c r="Y72" s="221"/>
      <c r="Z72" s="221"/>
      <c r="AA72" s="197"/>
      <c r="AB72" s="197"/>
      <c r="AC72" s="197"/>
      <c r="AD72" s="197"/>
      <c r="AE72" s="197"/>
    </row>
    <row r="73" spans="1:31" s="249" customFormat="1" ht="23.25" customHeight="1">
      <c r="A73" s="238">
        <f t="shared" si="26"/>
        <v>6</v>
      </c>
      <c r="B73" s="238" t="s">
        <v>198</v>
      </c>
      <c r="C73" s="239" t="e">
        <f t="shared" si="13"/>
        <v>#N/A</v>
      </c>
      <c r="D73" s="240" t="e">
        <f t="shared" si="14"/>
        <v>#N/A</v>
      </c>
      <c r="E73" s="241" t="e">
        <f t="shared" si="15"/>
        <v>#N/A</v>
      </c>
      <c r="F73" s="242">
        <f>VLOOKUP(B73,'CC - 12'!B57:AS70,36,0)</f>
        <v>22</v>
      </c>
      <c r="G73" s="243" t="e">
        <f t="shared" si="16"/>
        <v>#N/A</v>
      </c>
      <c r="H73" s="242">
        <f>(VLOOKUP(B73,'CC - 12'!B57:AS70,37,0)+VLOOKUP(B73,'CC - 12'!B57:AS70,38,0))</f>
        <v>6</v>
      </c>
      <c r="I73" s="243" t="e">
        <f t="shared" si="17"/>
        <v>#N/A</v>
      </c>
      <c r="J73" s="244">
        <f t="shared" si="18"/>
        <v>28</v>
      </c>
      <c r="K73" s="243" t="e">
        <f t="shared" si="18"/>
        <v>#N/A</v>
      </c>
      <c r="L73" s="103">
        <f t="shared" si="19"/>
        <v>330000</v>
      </c>
      <c r="M73" s="246" t="e">
        <f t="shared" si="20"/>
        <v>#N/A</v>
      </c>
      <c r="N73" s="48" t="e">
        <f t="shared" si="21"/>
        <v>#N/A</v>
      </c>
      <c r="O73" s="48" t="e">
        <f t="shared" si="22"/>
        <v>#N/A</v>
      </c>
      <c r="P73" s="48" t="e">
        <f t="shared" si="23"/>
        <v>#N/A</v>
      </c>
      <c r="Q73" s="243" t="e">
        <f t="shared" si="24"/>
        <v>#N/A</v>
      </c>
      <c r="R73" s="243" t="e">
        <f t="shared" si="25"/>
        <v>#N/A</v>
      </c>
      <c r="S73" s="247" t="e">
        <f t="shared" si="27"/>
        <v>#N/A</v>
      </c>
      <c r="T73" s="243"/>
      <c r="U73" s="204"/>
      <c r="V73" s="248"/>
      <c r="W73" s="230"/>
      <c r="X73" s="221"/>
      <c r="Y73" s="221"/>
      <c r="Z73" s="221"/>
      <c r="AA73" s="197"/>
      <c r="AB73" s="197"/>
      <c r="AC73" s="197"/>
      <c r="AD73" s="197"/>
      <c r="AE73" s="197"/>
    </row>
    <row r="74" spans="1:31" s="249" customFormat="1" ht="23.25" customHeight="1">
      <c r="A74" s="238">
        <f>ROW()-67</f>
        <v>7</v>
      </c>
      <c r="B74" s="238" t="s">
        <v>196</v>
      </c>
      <c r="C74" s="239" t="str">
        <f t="shared" si="13"/>
        <v>Nguyễn Thiện Duyệt</v>
      </c>
      <c r="D74" s="240" t="str">
        <f t="shared" si="14"/>
        <v>XNK</v>
      </c>
      <c r="E74" s="241">
        <f t="shared" si="15"/>
        <v>4056000</v>
      </c>
      <c r="F74" s="242">
        <f>VLOOKUP(B74,'CC - 12'!B58:AS71,36,0)</f>
        <v>22</v>
      </c>
      <c r="G74" s="243">
        <f t="shared" si="16"/>
        <v>3304889</v>
      </c>
      <c r="H74" s="242">
        <f>(VLOOKUP(B74,'CC - 12'!B58:AS71,37,0)+VLOOKUP(B74,'CC - 12'!B58:AS71,38,0))</f>
        <v>6</v>
      </c>
      <c r="I74" s="243">
        <f t="shared" si="17"/>
        <v>901333</v>
      </c>
      <c r="J74" s="244">
        <f t="shared" si="18"/>
        <v>28</v>
      </c>
      <c r="K74" s="243">
        <f t="shared" si="18"/>
        <v>4206222</v>
      </c>
      <c r="L74" s="103">
        <f t="shared" si="19"/>
        <v>330000</v>
      </c>
      <c r="M74" s="246">
        <f t="shared" si="20"/>
        <v>4536222</v>
      </c>
      <c r="N74" s="48">
        <f t="shared" si="21"/>
        <v>0</v>
      </c>
      <c r="O74" s="48">
        <f t="shared" si="22"/>
        <v>0</v>
      </c>
      <c r="P74" s="48">
        <f t="shared" si="23"/>
        <v>0</v>
      </c>
      <c r="Q74" s="243">
        <f t="shared" si="24"/>
        <v>4536222</v>
      </c>
      <c r="R74" s="243">
        <f t="shared" si="25"/>
        <v>0</v>
      </c>
      <c r="S74" s="247">
        <f t="shared" si="27"/>
        <v>4536222</v>
      </c>
      <c r="T74" s="243"/>
      <c r="U74" s="204"/>
      <c r="V74" s="248"/>
      <c r="W74" s="230"/>
      <c r="X74" s="221"/>
      <c r="Y74" s="221"/>
      <c r="Z74" s="221"/>
      <c r="AA74" s="197"/>
      <c r="AB74" s="197"/>
      <c r="AC74" s="197"/>
      <c r="AD74" s="197"/>
      <c r="AE74" s="197"/>
    </row>
    <row r="75" spans="1:31" s="249" customFormat="1" ht="22.5" customHeight="1">
      <c r="A75" s="250"/>
      <c r="B75" s="250"/>
      <c r="C75" s="251"/>
      <c r="D75" s="252"/>
      <c r="E75" s="253"/>
      <c r="F75" s="253"/>
      <c r="G75" s="253"/>
      <c r="H75" s="253"/>
      <c r="I75" s="253"/>
      <c r="J75" s="254"/>
      <c r="K75" s="253"/>
      <c r="L75" s="253"/>
      <c r="M75" s="255"/>
      <c r="N75" s="253"/>
      <c r="O75" s="253"/>
      <c r="P75" s="253"/>
      <c r="Q75" s="253"/>
      <c r="R75" s="253"/>
      <c r="S75" s="253"/>
      <c r="T75" s="243"/>
      <c r="U75" s="204"/>
      <c r="V75" s="248"/>
      <c r="W75" s="248"/>
      <c r="X75" s="248"/>
      <c r="Y75" s="248"/>
      <c r="Z75" s="248"/>
    </row>
    <row r="76" spans="1:31" s="259" customFormat="1" ht="21" customHeight="1">
      <c r="A76" s="457" t="s">
        <v>26</v>
      </c>
      <c r="B76" s="458"/>
      <c r="C76" s="458"/>
      <c r="D76" s="458"/>
      <c r="E76" s="256" t="e">
        <f>SUM(E68:E75)</f>
        <v>#N/A</v>
      </c>
      <c r="F76" s="256"/>
      <c r="G76" s="256" t="e">
        <f>SUM(G68:G75)</f>
        <v>#N/A</v>
      </c>
      <c r="H76" s="256"/>
      <c r="I76" s="256" t="e">
        <f>SUM(I68:I75)</f>
        <v>#N/A</v>
      </c>
      <c r="J76" s="256"/>
      <c r="K76" s="257" t="e">
        <f t="shared" ref="K76:S76" si="28">SUM(K68:K75)</f>
        <v>#N/A</v>
      </c>
      <c r="L76" s="257">
        <f t="shared" si="28"/>
        <v>2310000</v>
      </c>
      <c r="M76" s="257" t="e">
        <f t="shared" si="28"/>
        <v>#N/A</v>
      </c>
      <c r="N76" s="257" t="e">
        <f t="shared" si="28"/>
        <v>#N/A</v>
      </c>
      <c r="O76" s="257" t="e">
        <f t="shared" si="28"/>
        <v>#N/A</v>
      </c>
      <c r="P76" s="257" t="e">
        <f t="shared" si="28"/>
        <v>#N/A</v>
      </c>
      <c r="Q76" s="257" t="e">
        <f t="shared" si="28"/>
        <v>#N/A</v>
      </c>
      <c r="R76" s="257" t="e">
        <f t="shared" si="28"/>
        <v>#N/A</v>
      </c>
      <c r="S76" s="257" t="e">
        <f t="shared" si="28"/>
        <v>#N/A</v>
      </c>
      <c r="T76" s="257"/>
      <c r="U76" s="204"/>
      <c r="V76" s="258"/>
      <c r="W76" s="258"/>
      <c r="X76" s="258"/>
      <c r="Y76" s="258"/>
      <c r="Z76" s="258"/>
    </row>
    <row r="77" spans="1:31" s="267" customFormat="1" ht="13.5" customHeight="1">
      <c r="A77" s="260"/>
      <c r="B77" s="260"/>
      <c r="C77" s="261"/>
      <c r="D77" s="262"/>
      <c r="E77" s="263"/>
      <c r="F77" s="261"/>
      <c r="G77" s="261"/>
      <c r="H77" s="261"/>
      <c r="I77" s="261"/>
      <c r="J77" s="264"/>
      <c r="K77" s="261"/>
      <c r="L77" s="261"/>
      <c r="M77" s="265"/>
      <c r="N77" s="261"/>
      <c r="O77" s="261"/>
      <c r="P77" s="261"/>
      <c r="Q77" s="261"/>
      <c r="R77" s="261"/>
      <c r="S77" s="261"/>
      <c r="T77" s="261"/>
      <c r="U77" s="204"/>
      <c r="V77" s="266"/>
      <c r="W77" s="266"/>
      <c r="X77" s="266"/>
      <c r="Y77" s="266"/>
      <c r="Z77" s="266"/>
    </row>
    <row r="78" spans="1:31" s="249" customFormat="1" ht="17.25" customHeight="1">
      <c r="A78" s="268"/>
      <c r="B78" s="268"/>
      <c r="C78" s="268"/>
      <c r="D78" s="269"/>
      <c r="E78" s="270"/>
      <c r="F78" s="268"/>
      <c r="G78" s="268"/>
      <c r="H78" s="268"/>
      <c r="I78" s="268"/>
      <c r="J78" s="271"/>
      <c r="K78" s="270"/>
      <c r="L78" s="268"/>
      <c r="M78" s="268"/>
      <c r="N78" s="268"/>
      <c r="O78" s="268"/>
      <c r="P78" s="268"/>
      <c r="Q78" s="268"/>
      <c r="R78" s="268"/>
      <c r="S78" s="272" t="str">
        <f>$S$18</f>
        <v>Long An, ngày  31   tháng   12   năm 2015</v>
      </c>
      <c r="T78" s="268"/>
      <c r="U78" s="273"/>
      <c r="V78" s="248"/>
      <c r="W78" s="248"/>
      <c r="X78" s="248"/>
      <c r="Y78" s="248"/>
      <c r="Z78" s="248"/>
    </row>
    <row r="79" spans="1:31" s="249" customFormat="1" ht="12.75">
      <c r="A79" s="274"/>
      <c r="B79" s="274"/>
      <c r="C79" s="273" t="s">
        <v>63</v>
      </c>
      <c r="D79" s="275"/>
      <c r="E79" s="224"/>
      <c r="F79" s="273"/>
      <c r="G79" s="224"/>
      <c r="H79" s="224"/>
      <c r="I79" s="224"/>
      <c r="J79" s="276"/>
      <c r="K79" s="248"/>
      <c r="L79" s="277"/>
      <c r="M79" s="290"/>
      <c r="N79" s="278"/>
      <c r="O79" s="278"/>
      <c r="P79" s="278"/>
      <c r="Q79" s="278"/>
      <c r="S79" s="278" t="s">
        <v>23</v>
      </c>
      <c r="T79" s="273"/>
      <c r="U79" s="273"/>
      <c r="V79" s="248"/>
      <c r="W79" s="248"/>
      <c r="X79" s="248"/>
      <c r="Y79" s="248"/>
      <c r="Z79" s="248"/>
    </row>
    <row r="80" spans="1:31" s="267" customFormat="1" ht="12">
      <c r="A80" s="260"/>
      <c r="B80" s="260"/>
      <c r="C80" s="279"/>
      <c r="D80" s="279"/>
      <c r="E80" s="280"/>
      <c r="F80" s="207"/>
      <c r="G80" s="280"/>
      <c r="H80" s="280"/>
      <c r="I80" s="280"/>
      <c r="J80" s="264"/>
      <c r="K80" s="266"/>
      <c r="L80" s="281"/>
      <c r="N80" s="282"/>
      <c r="O80" s="282"/>
      <c r="P80" s="282"/>
      <c r="Q80" s="282"/>
      <c r="S80" s="282"/>
      <c r="T80" s="207"/>
      <c r="U80" s="204"/>
      <c r="V80" s="266"/>
      <c r="W80" s="266"/>
      <c r="X80" s="266"/>
      <c r="Y80" s="266"/>
      <c r="Z80" s="266"/>
    </row>
    <row r="81" spans="13:13">
      <c r="M81" s="6"/>
    </row>
    <row r="82" spans="13:13">
      <c r="M82" s="6"/>
    </row>
    <row r="83" spans="13:13">
      <c r="M83" s="6"/>
    </row>
    <row r="84" spans="13:13">
      <c r="M84" s="6"/>
    </row>
    <row r="85" spans="13:13">
      <c r="M85" s="6"/>
    </row>
    <row r="86" spans="13:13">
      <c r="M86" s="6"/>
    </row>
    <row r="87" spans="13:13">
      <c r="M87" s="6"/>
    </row>
    <row r="88" spans="13:13">
      <c r="M88" s="6"/>
    </row>
    <row r="89" spans="13:13">
      <c r="M89" s="6"/>
    </row>
    <row r="90" spans="13:13">
      <c r="M90" s="6"/>
    </row>
    <row r="91" spans="13:13">
      <c r="M91" s="6"/>
    </row>
    <row r="92" spans="13:13">
      <c r="M92" s="6"/>
    </row>
    <row r="93" spans="13:13">
      <c r="M93" s="6"/>
    </row>
    <row r="94" spans="13:13">
      <c r="M94" s="6"/>
    </row>
    <row r="95" spans="13:13">
      <c r="M95" s="6"/>
    </row>
    <row r="96" spans="13:13">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
      <c r="M113" s="6"/>
    </row>
    <row r="114" spans="1:31">
      <c r="M114" s="6"/>
    </row>
    <row r="115" spans="1:31">
      <c r="M115" s="6"/>
    </row>
    <row r="116" spans="1:31">
      <c r="M116" s="6"/>
    </row>
    <row r="117" spans="1:31" s="4" customFormat="1" ht="41.25" customHeight="1">
      <c r="A117" s="161" t="str">
        <f>$A$1</f>
        <v>Công ty TNHH Hải sản An Lạc</v>
      </c>
      <c r="B117" s="316"/>
      <c r="C117" s="316"/>
      <c r="D117" s="435" t="str">
        <f>D1</f>
        <v>BẢNG THANH TOÁN LƯƠNG THÁNG 12 / 2015</v>
      </c>
      <c r="E117" s="435"/>
      <c r="F117" s="435"/>
      <c r="G117" s="435"/>
      <c r="H117" s="435"/>
      <c r="I117" s="435"/>
      <c r="J117" s="435"/>
      <c r="K117" s="435"/>
      <c r="L117" s="435"/>
      <c r="M117" s="435"/>
      <c r="N117" s="435"/>
      <c r="O117" s="435"/>
      <c r="P117" s="435"/>
      <c r="Q117" s="436"/>
      <c r="R117" s="437" t="s">
        <v>155</v>
      </c>
      <c r="S117" s="438"/>
      <c r="T117" s="439"/>
      <c r="U117" s="6"/>
      <c r="V117" s="8"/>
      <c r="W117" s="96"/>
      <c r="X117" s="96"/>
      <c r="Y117" s="5"/>
      <c r="Z117" s="5"/>
    </row>
    <row r="118" spans="1:31" s="4" customFormat="1" ht="15" customHeight="1">
      <c r="A118" s="161" t="str">
        <f>$A$2</f>
        <v>Địa chỉ: Lô A14, đường 4A, KCN Hải Sơn, Đức Hòa, Long An</v>
      </c>
      <c r="B118" s="316"/>
      <c r="C118" s="316"/>
      <c r="D118" s="316"/>
      <c r="E118" s="94"/>
      <c r="F118" s="316"/>
      <c r="G118" s="316"/>
      <c r="H118" s="316"/>
      <c r="I118" s="316"/>
      <c r="J118" s="95"/>
      <c r="K118" s="316"/>
      <c r="L118" s="316"/>
      <c r="M118" s="316"/>
      <c r="N118" s="316"/>
      <c r="O118" s="316"/>
      <c r="P118" s="316"/>
      <c r="Q118" s="316"/>
      <c r="R118" s="316"/>
      <c r="S118" s="316"/>
      <c r="T118" s="69"/>
      <c r="U118" s="6"/>
      <c r="V118" s="8"/>
      <c r="W118" s="96"/>
      <c r="X118" s="96"/>
      <c r="Y118" s="5"/>
      <c r="Z118" s="5"/>
    </row>
    <row r="119" spans="1:31" s="4" customFormat="1" ht="15" customHeight="1">
      <c r="A119" s="161" t="str">
        <f>$A$3</f>
        <v>Số điện thoại: 072.3850606 - Fax: 072.3850608</v>
      </c>
      <c r="B119" s="316"/>
      <c r="C119" s="316"/>
      <c r="D119" s="316"/>
      <c r="E119" s="94"/>
      <c r="F119" s="316"/>
      <c r="G119" s="316"/>
      <c r="H119" s="316"/>
      <c r="I119" s="316"/>
      <c r="J119" s="95"/>
      <c r="K119" s="316"/>
      <c r="L119" s="316"/>
      <c r="M119" s="316"/>
      <c r="N119" s="316"/>
      <c r="O119" s="316"/>
      <c r="P119" s="316"/>
      <c r="Q119" s="316"/>
      <c r="R119" s="316"/>
      <c r="S119" s="316"/>
      <c r="T119" s="69"/>
      <c r="U119" s="6"/>
      <c r="V119" s="8"/>
      <c r="W119" s="96"/>
      <c r="X119" s="96"/>
      <c r="Y119" s="5"/>
      <c r="Z119" s="5"/>
    </row>
    <row r="120" spans="1:31" s="4" customFormat="1" ht="15" customHeight="1">
      <c r="A120" s="161" t="str">
        <f>$A$4</f>
        <v>MST: 1100878093</v>
      </c>
      <c r="B120" s="316"/>
      <c r="C120" s="316"/>
      <c r="D120" s="316"/>
      <c r="E120" s="94"/>
      <c r="F120" s="316"/>
      <c r="G120" s="316"/>
      <c r="H120" s="316"/>
      <c r="I120" s="316"/>
      <c r="J120" s="95"/>
      <c r="K120" s="316"/>
      <c r="L120" s="92"/>
      <c r="M120" s="316"/>
      <c r="N120" s="316"/>
      <c r="O120" s="316"/>
      <c r="P120" s="316"/>
      <c r="Q120" s="14"/>
      <c r="R120" s="316"/>
      <c r="S120" s="316"/>
      <c r="T120" s="316"/>
      <c r="U120" s="6"/>
      <c r="V120" s="8"/>
      <c r="W120" s="96"/>
      <c r="X120" s="96"/>
      <c r="Y120" s="5"/>
      <c r="Z120" s="5"/>
    </row>
    <row r="121" spans="1:31" s="124" customFormat="1" ht="14.25" customHeight="1">
      <c r="A121" s="122"/>
      <c r="B121" s="123"/>
      <c r="C121" s="123"/>
      <c r="D121" s="123"/>
      <c r="E121" s="123"/>
      <c r="F121" s="123"/>
      <c r="G121" s="123"/>
      <c r="H121" s="123"/>
      <c r="I121" s="123"/>
      <c r="J121" s="123"/>
      <c r="K121" s="123"/>
      <c r="L121" s="123"/>
      <c r="M121" s="123"/>
      <c r="N121" s="123"/>
      <c r="O121" s="123"/>
      <c r="P121" s="123"/>
      <c r="Q121" s="123"/>
      <c r="R121" s="123"/>
      <c r="S121" s="123"/>
      <c r="T121" s="123"/>
      <c r="U121" s="6"/>
      <c r="V121" s="8"/>
      <c r="W121" s="125"/>
      <c r="X121" s="125"/>
      <c r="Y121" s="125"/>
      <c r="Z121" s="125"/>
    </row>
    <row r="122" spans="1:31" s="33" customFormat="1" ht="24" customHeight="1">
      <c r="A122" s="433" t="s">
        <v>20</v>
      </c>
      <c r="B122" s="433" t="s">
        <v>21</v>
      </c>
      <c r="C122" s="432" t="s">
        <v>1</v>
      </c>
      <c r="D122" s="432" t="s">
        <v>2</v>
      </c>
      <c r="E122" s="363" t="s">
        <v>58</v>
      </c>
      <c r="F122" s="424" t="s">
        <v>27</v>
      </c>
      <c r="G122" s="426"/>
      <c r="H122" s="426"/>
      <c r="I122" s="426"/>
      <c r="J122" s="426"/>
      <c r="K122" s="425"/>
      <c r="L122" s="368" t="s">
        <v>60</v>
      </c>
      <c r="M122" s="368" t="s">
        <v>5</v>
      </c>
      <c r="N122" s="432" t="s">
        <v>6</v>
      </c>
      <c r="O122" s="432"/>
      <c r="P122" s="432"/>
      <c r="Q122" s="368" t="s">
        <v>7</v>
      </c>
      <c r="R122" s="368" t="s">
        <v>8</v>
      </c>
      <c r="S122" s="368" t="s">
        <v>9</v>
      </c>
      <c r="T122" s="364" t="s">
        <v>10</v>
      </c>
      <c r="U122" s="6"/>
      <c r="V122" s="8"/>
      <c r="W122" s="34"/>
      <c r="X122" s="5"/>
      <c r="Y122" s="5"/>
      <c r="Z122" s="5"/>
      <c r="AA122" s="4"/>
      <c r="AB122" s="4"/>
      <c r="AC122" s="4"/>
      <c r="AD122" s="4"/>
      <c r="AE122" s="4"/>
    </row>
    <row r="123" spans="1:31" s="33" customFormat="1" ht="33.75" customHeight="1">
      <c r="A123" s="434"/>
      <c r="B123" s="434"/>
      <c r="C123" s="432"/>
      <c r="D123" s="432"/>
      <c r="E123" s="363"/>
      <c r="F123" s="424" t="s">
        <v>62</v>
      </c>
      <c r="G123" s="425"/>
      <c r="H123" s="424" t="s">
        <v>42</v>
      </c>
      <c r="I123" s="426"/>
      <c r="J123" s="427" t="s">
        <v>28</v>
      </c>
      <c r="K123" s="368" t="s">
        <v>4</v>
      </c>
      <c r="L123" s="369"/>
      <c r="M123" s="369"/>
      <c r="N123" s="429" t="s">
        <v>12</v>
      </c>
      <c r="O123" s="368" t="s">
        <v>13</v>
      </c>
      <c r="P123" s="368" t="s">
        <v>35</v>
      </c>
      <c r="Q123" s="369"/>
      <c r="R123" s="369"/>
      <c r="S123" s="369"/>
      <c r="T123" s="365"/>
      <c r="U123" s="123"/>
      <c r="V123" s="34"/>
      <c r="W123" s="34"/>
      <c r="X123" s="5"/>
      <c r="Y123" s="5"/>
      <c r="Z123" s="5"/>
      <c r="AA123" s="4"/>
      <c r="AB123" s="4"/>
      <c r="AC123" s="4"/>
      <c r="AD123" s="4"/>
      <c r="AE123" s="4"/>
    </row>
    <row r="124" spans="1:31" s="33" customFormat="1" ht="35.25" customHeight="1">
      <c r="A124" s="434"/>
      <c r="B124" s="434"/>
      <c r="C124" s="368"/>
      <c r="D124" s="368"/>
      <c r="E124" s="363"/>
      <c r="F124" s="313" t="s">
        <v>41</v>
      </c>
      <c r="G124" s="312" t="s">
        <v>19</v>
      </c>
      <c r="H124" s="313" t="s">
        <v>18</v>
      </c>
      <c r="I124" s="319" t="s">
        <v>19</v>
      </c>
      <c r="J124" s="428"/>
      <c r="K124" s="369"/>
      <c r="L124" s="431"/>
      <c r="M124" s="369"/>
      <c r="N124" s="430"/>
      <c r="O124" s="369"/>
      <c r="P124" s="369"/>
      <c r="Q124" s="369"/>
      <c r="R124" s="369"/>
      <c r="S124" s="369"/>
      <c r="T124" s="365"/>
      <c r="U124" s="123"/>
      <c r="V124" s="34"/>
      <c r="W124" s="34"/>
      <c r="X124" s="5"/>
      <c r="Y124" s="5"/>
      <c r="Z124" s="5"/>
      <c r="AA124" s="4"/>
      <c r="AB124" s="4"/>
      <c r="AC124" s="4"/>
      <c r="AD124" s="4"/>
      <c r="AE124" s="4"/>
    </row>
    <row r="125" spans="1:31" s="98" customFormat="1" ht="12.75" customHeight="1">
      <c r="A125" s="97">
        <v>1</v>
      </c>
      <c r="B125" s="97">
        <v>2</v>
      </c>
      <c r="C125" s="97">
        <v>3</v>
      </c>
      <c r="D125" s="97">
        <v>4</v>
      </c>
      <c r="E125" s="97">
        <v>5</v>
      </c>
      <c r="F125" s="97">
        <v>7</v>
      </c>
      <c r="G125" s="97">
        <v>8</v>
      </c>
      <c r="H125" s="97">
        <v>9</v>
      </c>
      <c r="I125" s="97">
        <v>10</v>
      </c>
      <c r="J125" s="97">
        <v>13</v>
      </c>
      <c r="K125" s="97">
        <v>14</v>
      </c>
      <c r="L125" s="97">
        <v>16</v>
      </c>
      <c r="M125" s="97">
        <v>20</v>
      </c>
      <c r="N125" s="97">
        <v>24</v>
      </c>
      <c r="O125" s="97">
        <v>25</v>
      </c>
      <c r="P125" s="97">
        <v>26</v>
      </c>
      <c r="Q125" s="97">
        <v>29</v>
      </c>
      <c r="R125" s="97">
        <v>30</v>
      </c>
      <c r="S125" s="97">
        <v>31</v>
      </c>
      <c r="T125" s="97">
        <v>32</v>
      </c>
      <c r="U125" s="123"/>
      <c r="V125" s="99"/>
      <c r="W125" s="99"/>
      <c r="X125" s="100"/>
      <c r="Y125" s="100"/>
      <c r="Z125" s="100"/>
      <c r="AA125" s="101"/>
      <c r="AB125" s="101"/>
      <c r="AC125" s="101"/>
      <c r="AD125" s="101"/>
      <c r="AE125" s="101"/>
    </row>
    <row r="126" spans="1:31" s="44" customFormat="1" ht="23.25" customHeight="1">
      <c r="A126" s="46">
        <f>ROW()-125</f>
        <v>1</v>
      </c>
      <c r="B126" s="163" t="s">
        <v>96</v>
      </c>
      <c r="C126" s="102" t="str">
        <f t="shared" ref="C126:C162" si="29">VLOOKUP(B126,DS,2,0)</f>
        <v xml:space="preserve"> Lâm Thị Mộng Kiều </v>
      </c>
      <c r="D126" s="135" t="str">
        <f t="shared" ref="D126:D162" si="30">VLOOKUP(B126,DS,3,0)</f>
        <v>Công nhân</v>
      </c>
      <c r="E126" s="103">
        <f t="shared" ref="E126:E162" si="31">VLOOKUP(B126,DS,4,0)</f>
        <v>3237000</v>
      </c>
      <c r="F126" s="108">
        <f>VLOOKUP(B126,'CC - 12'!$B$95:$AS$168,36,0)</f>
        <v>23</v>
      </c>
      <c r="G126" s="243">
        <f t="shared" ref="G126:G162" si="32">ROUND(E126/$U$2*F126,0)</f>
        <v>2757444</v>
      </c>
      <c r="H126" s="108">
        <f>(VLOOKUP(B126,'CC - 12'!$B$95:$AS$168,37,0)+VLOOKUP(B126,'CC - 12'!$B$95:$AS$168,38,0))</f>
        <v>6</v>
      </c>
      <c r="I126" s="243">
        <f t="shared" ref="I126:I162" si="33">ROUND(E126/$U$2*H126,0)</f>
        <v>719333</v>
      </c>
      <c r="J126" s="109">
        <f>F126+H126</f>
        <v>29</v>
      </c>
      <c r="K126" s="47">
        <f>G126+I126</f>
        <v>3476777</v>
      </c>
      <c r="L126" s="103">
        <f t="shared" ref="L126:L162" si="34">+F126*15000</f>
        <v>345000</v>
      </c>
      <c r="M126" s="49">
        <f t="shared" ref="M126:M162" si="35">K126+L126</f>
        <v>3821777</v>
      </c>
      <c r="N126" s="48">
        <f t="shared" ref="N126:N162" si="36">IF(VLOOKUP(B126,DS,20,0)="x",E126*$N$5,0)</f>
        <v>0</v>
      </c>
      <c r="O126" s="48">
        <f t="shared" ref="O126:O162" si="37">IF(VLOOKUP(B126,DS,20,0)="x",E126*$O$5,0)</f>
        <v>0</v>
      </c>
      <c r="P126" s="48">
        <f t="shared" ref="P126:P162" si="38">IF(VLOOKUP(B126,DS,20,0)="x",E126*$P$5,0)</f>
        <v>0</v>
      </c>
      <c r="Q126" s="47">
        <f t="shared" ref="Q126:Q163" si="39">M126-SUM(N126:P126)</f>
        <v>3821777</v>
      </c>
      <c r="R126" s="47">
        <f t="shared" ref="R126:R162" si="40">VLOOKUP(B126,DS,23,0)</f>
        <v>0</v>
      </c>
      <c r="S126" s="55">
        <f>Q126-R126</f>
        <v>3821777</v>
      </c>
      <c r="T126" s="47"/>
      <c r="U126" s="123"/>
      <c r="V126" s="45"/>
      <c r="W126" s="34"/>
      <c r="X126" s="5"/>
      <c r="Y126" s="5"/>
      <c r="Z126" s="5"/>
      <c r="AA126" s="4"/>
      <c r="AB126" s="4"/>
      <c r="AC126" s="4"/>
      <c r="AD126" s="4"/>
      <c r="AE126" s="4"/>
    </row>
    <row r="127" spans="1:31" s="44" customFormat="1" ht="23.25" customHeight="1">
      <c r="A127" s="46">
        <f t="shared" ref="A127:A162" si="41">ROW()-125</f>
        <v>2</v>
      </c>
      <c r="B127" s="163" t="s">
        <v>97</v>
      </c>
      <c r="C127" s="102" t="str">
        <f t="shared" si="29"/>
        <v>Huỳnh Thị Hường</v>
      </c>
      <c r="D127" s="135" t="str">
        <f t="shared" si="30"/>
        <v>Công nhân</v>
      </c>
      <c r="E127" s="103">
        <f t="shared" si="31"/>
        <v>2943000</v>
      </c>
      <c r="F127" s="108">
        <f>VLOOKUP(B127,'CC - 12'!$B$95:$AS$168,36,0)</f>
        <v>23</v>
      </c>
      <c r="G127" s="243">
        <f t="shared" si="32"/>
        <v>2507000</v>
      </c>
      <c r="H127" s="108">
        <f>(VLOOKUP(B127,'CC - 12'!$B$95:$AS$168,37,0)+VLOOKUP(B127,'CC - 12'!$B$95:$AS$168,38,0))</f>
        <v>8</v>
      </c>
      <c r="I127" s="243">
        <f t="shared" si="33"/>
        <v>872000</v>
      </c>
      <c r="J127" s="109">
        <f t="shared" ref="J127:K160" si="42">F127+H127</f>
        <v>31</v>
      </c>
      <c r="K127" s="47">
        <f t="shared" si="42"/>
        <v>3379000</v>
      </c>
      <c r="L127" s="103">
        <f t="shared" si="34"/>
        <v>345000</v>
      </c>
      <c r="M127" s="49">
        <f t="shared" si="35"/>
        <v>3724000</v>
      </c>
      <c r="N127" s="48">
        <f t="shared" si="36"/>
        <v>0</v>
      </c>
      <c r="O127" s="48">
        <f t="shared" si="37"/>
        <v>0</v>
      </c>
      <c r="P127" s="48">
        <f t="shared" si="38"/>
        <v>0</v>
      </c>
      <c r="Q127" s="47">
        <f t="shared" si="39"/>
        <v>3724000</v>
      </c>
      <c r="R127" s="47">
        <f t="shared" si="40"/>
        <v>0</v>
      </c>
      <c r="S127" s="55">
        <f t="shared" ref="S127:S162" si="43">Q127-R127</f>
        <v>3724000</v>
      </c>
      <c r="T127" s="47"/>
      <c r="U127" s="123"/>
      <c r="V127" s="45"/>
      <c r="W127" s="34"/>
      <c r="X127" s="5"/>
      <c r="Y127" s="5"/>
      <c r="Z127" s="5"/>
      <c r="AA127" s="4"/>
      <c r="AB127" s="4"/>
      <c r="AC127" s="4"/>
      <c r="AD127" s="4"/>
      <c r="AE127" s="4"/>
    </row>
    <row r="128" spans="1:31" s="44" customFormat="1" ht="23.25" customHeight="1">
      <c r="A128" s="46">
        <f t="shared" si="41"/>
        <v>3</v>
      </c>
      <c r="B128" s="163" t="s">
        <v>98</v>
      </c>
      <c r="C128" s="102" t="str">
        <f t="shared" si="29"/>
        <v>Nguyễn Thị Rong</v>
      </c>
      <c r="D128" s="135" t="str">
        <f t="shared" si="30"/>
        <v>Công nhân</v>
      </c>
      <c r="E128" s="103">
        <f t="shared" si="31"/>
        <v>2943000</v>
      </c>
      <c r="F128" s="108">
        <f>VLOOKUP(B128,'CC - 12'!$B$95:$AS$168,36,0)</f>
        <v>23</v>
      </c>
      <c r="G128" s="243">
        <f t="shared" si="32"/>
        <v>2507000</v>
      </c>
      <c r="H128" s="108">
        <f>(VLOOKUP(B128,'CC - 12'!$B$95:$AS$168,37,0)+VLOOKUP(B128,'CC - 12'!$B$95:$AS$168,38,0))</f>
        <v>8</v>
      </c>
      <c r="I128" s="243">
        <f t="shared" si="33"/>
        <v>872000</v>
      </c>
      <c r="J128" s="109">
        <f t="shared" si="42"/>
        <v>31</v>
      </c>
      <c r="K128" s="47">
        <f t="shared" si="42"/>
        <v>3379000</v>
      </c>
      <c r="L128" s="103">
        <f t="shared" si="34"/>
        <v>345000</v>
      </c>
      <c r="M128" s="49">
        <f t="shared" si="35"/>
        <v>3724000</v>
      </c>
      <c r="N128" s="48">
        <f t="shared" si="36"/>
        <v>0</v>
      </c>
      <c r="O128" s="48">
        <f t="shared" si="37"/>
        <v>0</v>
      </c>
      <c r="P128" s="48">
        <f t="shared" si="38"/>
        <v>0</v>
      </c>
      <c r="Q128" s="47">
        <f t="shared" si="39"/>
        <v>3724000</v>
      </c>
      <c r="R128" s="47">
        <f t="shared" si="40"/>
        <v>0</v>
      </c>
      <c r="S128" s="55">
        <f t="shared" si="43"/>
        <v>3724000</v>
      </c>
      <c r="T128" s="47"/>
      <c r="U128" s="123"/>
      <c r="V128" s="45"/>
      <c r="W128" s="34"/>
      <c r="X128" s="5"/>
      <c r="Y128" s="5"/>
      <c r="Z128" s="5"/>
      <c r="AA128" s="4"/>
      <c r="AB128" s="4"/>
      <c r="AC128" s="4"/>
      <c r="AD128" s="4"/>
      <c r="AE128" s="4"/>
    </row>
    <row r="129" spans="1:31" s="44" customFormat="1" ht="23.25" customHeight="1">
      <c r="A129" s="46">
        <f t="shared" si="41"/>
        <v>4</v>
      </c>
      <c r="B129" s="163" t="s">
        <v>99</v>
      </c>
      <c r="C129" s="102" t="str">
        <f t="shared" si="29"/>
        <v>Sơn Thị Nil</v>
      </c>
      <c r="D129" s="135" t="str">
        <f t="shared" si="30"/>
        <v>Công nhân</v>
      </c>
      <c r="E129" s="103">
        <f t="shared" si="31"/>
        <v>2943000</v>
      </c>
      <c r="F129" s="108">
        <f>VLOOKUP(B129,'CC - 12'!$B$95:$AS$168,36,0)</f>
        <v>22</v>
      </c>
      <c r="G129" s="243">
        <f t="shared" si="32"/>
        <v>2398000</v>
      </c>
      <c r="H129" s="108">
        <f>(VLOOKUP(B129,'CC - 12'!$B$95:$AS$168,37,0)+VLOOKUP(B129,'CC - 12'!$B$95:$AS$168,38,0))</f>
        <v>8</v>
      </c>
      <c r="I129" s="243">
        <f t="shared" si="33"/>
        <v>872000</v>
      </c>
      <c r="J129" s="109">
        <f t="shared" si="42"/>
        <v>30</v>
      </c>
      <c r="K129" s="47">
        <f t="shared" si="42"/>
        <v>3270000</v>
      </c>
      <c r="L129" s="103">
        <f t="shared" si="34"/>
        <v>330000</v>
      </c>
      <c r="M129" s="49">
        <f t="shared" si="35"/>
        <v>3600000</v>
      </c>
      <c r="N129" s="48">
        <f t="shared" si="36"/>
        <v>0</v>
      </c>
      <c r="O129" s="48">
        <f t="shared" si="37"/>
        <v>0</v>
      </c>
      <c r="P129" s="48">
        <f t="shared" si="38"/>
        <v>0</v>
      </c>
      <c r="Q129" s="47">
        <f t="shared" si="39"/>
        <v>3600000</v>
      </c>
      <c r="R129" s="47">
        <f t="shared" si="40"/>
        <v>0</v>
      </c>
      <c r="S129" s="55">
        <f t="shared" si="43"/>
        <v>3600000</v>
      </c>
      <c r="T129" s="47"/>
      <c r="U129" s="123"/>
      <c r="V129" s="45"/>
      <c r="W129" s="34"/>
      <c r="X129" s="5"/>
      <c r="Y129" s="5"/>
      <c r="Z129" s="5"/>
      <c r="AA129" s="4"/>
      <c r="AB129" s="4"/>
      <c r="AC129" s="4"/>
      <c r="AD129" s="4"/>
      <c r="AE129" s="4"/>
    </row>
    <row r="130" spans="1:31" s="44" customFormat="1" ht="23.25" customHeight="1">
      <c r="A130" s="46">
        <f t="shared" si="41"/>
        <v>5</v>
      </c>
      <c r="B130" s="163" t="s">
        <v>100</v>
      </c>
      <c r="C130" s="102" t="str">
        <f t="shared" si="29"/>
        <v>Huỳnh Thị Bé Tha</v>
      </c>
      <c r="D130" s="135" t="str">
        <f t="shared" si="30"/>
        <v>Công nhân</v>
      </c>
      <c r="E130" s="103">
        <f t="shared" si="31"/>
        <v>2943000</v>
      </c>
      <c r="F130" s="108">
        <f>VLOOKUP(B130,'CC - 12'!$B$95:$AS$168,36,0)</f>
        <v>23</v>
      </c>
      <c r="G130" s="243">
        <f t="shared" si="32"/>
        <v>2507000</v>
      </c>
      <c r="H130" s="108">
        <f>(VLOOKUP(B130,'CC - 12'!$B$95:$AS$168,37,0)+VLOOKUP(B130,'CC - 12'!$B$95:$AS$168,38,0))</f>
        <v>8</v>
      </c>
      <c r="I130" s="243">
        <f t="shared" si="33"/>
        <v>872000</v>
      </c>
      <c r="J130" s="109">
        <f t="shared" si="42"/>
        <v>31</v>
      </c>
      <c r="K130" s="47">
        <f t="shared" si="42"/>
        <v>3379000</v>
      </c>
      <c r="L130" s="103">
        <f t="shared" si="34"/>
        <v>345000</v>
      </c>
      <c r="M130" s="49">
        <f t="shared" si="35"/>
        <v>3724000</v>
      </c>
      <c r="N130" s="48">
        <f t="shared" si="36"/>
        <v>0</v>
      </c>
      <c r="O130" s="48">
        <f t="shared" si="37"/>
        <v>0</v>
      </c>
      <c r="P130" s="48">
        <f t="shared" si="38"/>
        <v>0</v>
      </c>
      <c r="Q130" s="47">
        <f t="shared" si="39"/>
        <v>3724000</v>
      </c>
      <c r="R130" s="47">
        <f t="shared" si="40"/>
        <v>0</v>
      </c>
      <c r="S130" s="55">
        <f t="shared" si="43"/>
        <v>3724000</v>
      </c>
      <c r="T130" s="47"/>
      <c r="U130" s="123"/>
      <c r="V130" s="45"/>
      <c r="W130" s="34"/>
      <c r="X130" s="5"/>
      <c r="Y130" s="5"/>
      <c r="Z130" s="5"/>
      <c r="AA130" s="4"/>
      <c r="AB130" s="4"/>
      <c r="AC130" s="4"/>
      <c r="AD130" s="4"/>
      <c r="AE130" s="4"/>
    </row>
    <row r="131" spans="1:31" s="44" customFormat="1" ht="23.25" customHeight="1">
      <c r="A131" s="46">
        <f t="shared" si="41"/>
        <v>6</v>
      </c>
      <c r="B131" s="163" t="s">
        <v>101</v>
      </c>
      <c r="C131" s="102" t="str">
        <f t="shared" si="29"/>
        <v>Huỳnh Thị Bé Thi</v>
      </c>
      <c r="D131" s="135" t="str">
        <f t="shared" si="30"/>
        <v>Công nhân</v>
      </c>
      <c r="E131" s="103">
        <f t="shared" si="31"/>
        <v>2943000</v>
      </c>
      <c r="F131" s="108">
        <f>VLOOKUP(B131,'CC - 12'!$B$95:$AS$168,36,0)</f>
        <v>22</v>
      </c>
      <c r="G131" s="243">
        <f t="shared" si="32"/>
        <v>2398000</v>
      </c>
      <c r="H131" s="108">
        <f>(VLOOKUP(B131,'CC - 12'!$B$95:$AS$168,37,0)+VLOOKUP(B131,'CC - 12'!$B$95:$AS$168,38,0))</f>
        <v>8</v>
      </c>
      <c r="I131" s="243">
        <f t="shared" si="33"/>
        <v>872000</v>
      </c>
      <c r="J131" s="109">
        <f t="shared" si="42"/>
        <v>30</v>
      </c>
      <c r="K131" s="47">
        <f t="shared" si="42"/>
        <v>3270000</v>
      </c>
      <c r="L131" s="103">
        <f t="shared" si="34"/>
        <v>330000</v>
      </c>
      <c r="M131" s="49">
        <f t="shared" si="35"/>
        <v>3600000</v>
      </c>
      <c r="N131" s="48">
        <f t="shared" si="36"/>
        <v>0</v>
      </c>
      <c r="O131" s="48">
        <f t="shared" si="37"/>
        <v>0</v>
      </c>
      <c r="P131" s="48">
        <f t="shared" si="38"/>
        <v>0</v>
      </c>
      <c r="Q131" s="47">
        <f t="shared" si="39"/>
        <v>3600000</v>
      </c>
      <c r="R131" s="47">
        <f t="shared" si="40"/>
        <v>0</v>
      </c>
      <c r="S131" s="55">
        <f t="shared" si="43"/>
        <v>3600000</v>
      </c>
      <c r="T131" s="47"/>
      <c r="U131" s="123"/>
      <c r="V131" s="45"/>
      <c r="W131" s="34"/>
      <c r="X131" s="5"/>
      <c r="Y131" s="5"/>
      <c r="Z131" s="5"/>
      <c r="AA131" s="4"/>
      <c r="AB131" s="4"/>
      <c r="AC131" s="4"/>
      <c r="AD131" s="4"/>
      <c r="AE131" s="4"/>
    </row>
    <row r="132" spans="1:31" s="44" customFormat="1" ht="23.25" customHeight="1">
      <c r="A132" s="46">
        <f t="shared" si="41"/>
        <v>7</v>
      </c>
      <c r="B132" s="163" t="s">
        <v>102</v>
      </c>
      <c r="C132" s="102" t="str">
        <f t="shared" si="29"/>
        <v>Nguyễn Thị Kim Hồng</v>
      </c>
      <c r="D132" s="135" t="str">
        <f t="shared" si="30"/>
        <v>Công nhân</v>
      </c>
      <c r="E132" s="103">
        <f t="shared" si="31"/>
        <v>2943000</v>
      </c>
      <c r="F132" s="108">
        <f>VLOOKUP(B132,'CC - 12'!$B$95:$AS$168,36,0)</f>
        <v>23</v>
      </c>
      <c r="G132" s="243">
        <f t="shared" si="32"/>
        <v>2507000</v>
      </c>
      <c r="H132" s="108">
        <f>(VLOOKUP(B132,'CC - 12'!$B$95:$AS$168,37,0)+VLOOKUP(B132,'CC - 12'!$B$95:$AS$168,38,0))</f>
        <v>8</v>
      </c>
      <c r="I132" s="243">
        <f t="shared" si="33"/>
        <v>872000</v>
      </c>
      <c r="J132" s="109">
        <f t="shared" si="42"/>
        <v>31</v>
      </c>
      <c r="K132" s="47">
        <f t="shared" si="42"/>
        <v>3379000</v>
      </c>
      <c r="L132" s="103">
        <f t="shared" si="34"/>
        <v>345000</v>
      </c>
      <c r="M132" s="49">
        <f t="shared" si="35"/>
        <v>3724000</v>
      </c>
      <c r="N132" s="48">
        <f t="shared" si="36"/>
        <v>0</v>
      </c>
      <c r="O132" s="48">
        <f t="shared" si="37"/>
        <v>0</v>
      </c>
      <c r="P132" s="48">
        <f t="shared" si="38"/>
        <v>0</v>
      </c>
      <c r="Q132" s="47">
        <f t="shared" si="39"/>
        <v>3724000</v>
      </c>
      <c r="R132" s="47">
        <f t="shared" si="40"/>
        <v>0</v>
      </c>
      <c r="S132" s="55">
        <f t="shared" si="43"/>
        <v>3724000</v>
      </c>
      <c r="T132" s="47"/>
      <c r="U132" s="123"/>
      <c r="V132" s="45"/>
      <c r="W132" s="34"/>
      <c r="X132" s="5"/>
      <c r="Y132" s="5"/>
      <c r="Z132" s="5"/>
      <c r="AA132" s="4"/>
      <c r="AB132" s="4"/>
      <c r="AC132" s="4"/>
      <c r="AD132" s="4"/>
      <c r="AE132" s="4"/>
    </row>
    <row r="133" spans="1:31" s="44" customFormat="1" ht="23.25" customHeight="1">
      <c r="A133" s="46">
        <f t="shared" si="41"/>
        <v>8</v>
      </c>
      <c r="B133" s="163" t="s">
        <v>103</v>
      </c>
      <c r="C133" s="102" t="str">
        <f t="shared" si="29"/>
        <v>Nguyễn Thị Lựu</v>
      </c>
      <c r="D133" s="135" t="str">
        <f t="shared" si="30"/>
        <v>Công nhân</v>
      </c>
      <c r="E133" s="103">
        <f t="shared" si="31"/>
        <v>2943000</v>
      </c>
      <c r="F133" s="108">
        <f>VLOOKUP(B133,'CC - 12'!$B$95:$AS$168,36,0)</f>
        <v>23</v>
      </c>
      <c r="G133" s="243">
        <f t="shared" si="32"/>
        <v>2507000</v>
      </c>
      <c r="H133" s="108">
        <f>(VLOOKUP(B133,'CC - 12'!$B$95:$AS$168,37,0)+VLOOKUP(B133,'CC - 12'!$B$95:$AS$168,38,0))</f>
        <v>8</v>
      </c>
      <c r="I133" s="243">
        <f t="shared" si="33"/>
        <v>872000</v>
      </c>
      <c r="J133" s="109">
        <f t="shared" si="42"/>
        <v>31</v>
      </c>
      <c r="K133" s="47">
        <f t="shared" si="42"/>
        <v>3379000</v>
      </c>
      <c r="L133" s="103">
        <f t="shared" si="34"/>
        <v>345000</v>
      </c>
      <c r="M133" s="49">
        <f t="shared" si="35"/>
        <v>3724000</v>
      </c>
      <c r="N133" s="48">
        <f t="shared" si="36"/>
        <v>0</v>
      </c>
      <c r="O133" s="48">
        <f t="shared" si="37"/>
        <v>0</v>
      </c>
      <c r="P133" s="48">
        <f t="shared" si="38"/>
        <v>0</v>
      </c>
      <c r="Q133" s="47">
        <f t="shared" si="39"/>
        <v>3724000</v>
      </c>
      <c r="R133" s="47">
        <f t="shared" si="40"/>
        <v>0</v>
      </c>
      <c r="S133" s="55">
        <f t="shared" si="43"/>
        <v>3724000</v>
      </c>
      <c r="T133" s="47"/>
      <c r="U133" s="123"/>
      <c r="V133" s="45"/>
      <c r="W133" s="34"/>
      <c r="X133" s="5"/>
      <c r="Y133" s="5"/>
      <c r="Z133" s="5"/>
      <c r="AA133" s="4"/>
      <c r="AB133" s="4"/>
      <c r="AC133" s="4"/>
      <c r="AD133" s="4"/>
      <c r="AE133" s="4"/>
    </row>
    <row r="134" spans="1:31" s="44" customFormat="1" ht="23.25" customHeight="1">
      <c r="A134" s="46">
        <f t="shared" si="41"/>
        <v>9</v>
      </c>
      <c r="B134" s="163" t="s">
        <v>104</v>
      </c>
      <c r="C134" s="102" t="str">
        <f t="shared" si="29"/>
        <v>Lý Thị Được</v>
      </c>
      <c r="D134" s="135" t="str">
        <f t="shared" si="30"/>
        <v>Công nhân</v>
      </c>
      <c r="E134" s="103">
        <f t="shared" si="31"/>
        <v>2943000</v>
      </c>
      <c r="F134" s="108">
        <f>VLOOKUP(B134,'CC - 12'!$B$95:$AS$168,36,0)</f>
        <v>22</v>
      </c>
      <c r="G134" s="243">
        <f t="shared" si="32"/>
        <v>2398000</v>
      </c>
      <c r="H134" s="108">
        <f>(VLOOKUP(B134,'CC - 12'!$B$95:$AS$168,37,0)+VLOOKUP(B134,'CC - 12'!$B$95:$AS$168,38,0))</f>
        <v>8</v>
      </c>
      <c r="I134" s="243">
        <f t="shared" si="33"/>
        <v>872000</v>
      </c>
      <c r="J134" s="109">
        <f t="shared" si="42"/>
        <v>30</v>
      </c>
      <c r="K134" s="47">
        <f t="shared" si="42"/>
        <v>3270000</v>
      </c>
      <c r="L134" s="103">
        <f t="shared" si="34"/>
        <v>330000</v>
      </c>
      <c r="M134" s="49">
        <f t="shared" si="35"/>
        <v>3600000</v>
      </c>
      <c r="N134" s="48">
        <f t="shared" si="36"/>
        <v>0</v>
      </c>
      <c r="O134" s="48">
        <f t="shared" si="37"/>
        <v>0</v>
      </c>
      <c r="P134" s="48">
        <f t="shared" si="38"/>
        <v>0</v>
      </c>
      <c r="Q134" s="47">
        <f t="shared" si="39"/>
        <v>3600000</v>
      </c>
      <c r="R134" s="47">
        <f t="shared" si="40"/>
        <v>0</v>
      </c>
      <c r="S134" s="55">
        <f t="shared" si="43"/>
        <v>3600000</v>
      </c>
      <c r="T134" s="47"/>
      <c r="U134" s="123"/>
      <c r="V134" s="45"/>
      <c r="W134" s="34"/>
      <c r="X134" s="5"/>
      <c r="Y134" s="5"/>
      <c r="Z134" s="5"/>
      <c r="AA134" s="4"/>
      <c r="AB134" s="4"/>
      <c r="AC134" s="4"/>
      <c r="AD134" s="4"/>
      <c r="AE134" s="4"/>
    </row>
    <row r="135" spans="1:31" s="44" customFormat="1" ht="23.25" customHeight="1">
      <c r="A135" s="46">
        <f t="shared" si="41"/>
        <v>10</v>
      </c>
      <c r="B135" s="163" t="s">
        <v>105</v>
      </c>
      <c r="C135" s="102" t="str">
        <f t="shared" si="29"/>
        <v>Lý La Quan</v>
      </c>
      <c r="D135" s="135" t="str">
        <f t="shared" si="30"/>
        <v>Công nhân</v>
      </c>
      <c r="E135" s="103">
        <f t="shared" si="31"/>
        <v>2943000</v>
      </c>
      <c r="F135" s="108">
        <f>VLOOKUP(B135,'CC - 12'!$B$95:$AS$168,36,0)</f>
        <v>23</v>
      </c>
      <c r="G135" s="243">
        <f t="shared" si="32"/>
        <v>2507000</v>
      </c>
      <c r="H135" s="108">
        <f>(VLOOKUP(B135,'CC - 12'!$B$95:$AS$168,37,0)+VLOOKUP(B135,'CC - 12'!$B$95:$AS$168,38,0))</f>
        <v>8</v>
      </c>
      <c r="I135" s="243">
        <f t="shared" si="33"/>
        <v>872000</v>
      </c>
      <c r="J135" s="109">
        <f t="shared" si="42"/>
        <v>31</v>
      </c>
      <c r="K135" s="47">
        <f t="shared" si="42"/>
        <v>3379000</v>
      </c>
      <c r="L135" s="103">
        <f t="shared" si="34"/>
        <v>345000</v>
      </c>
      <c r="M135" s="49">
        <f t="shared" si="35"/>
        <v>3724000</v>
      </c>
      <c r="N135" s="48">
        <f t="shared" si="36"/>
        <v>0</v>
      </c>
      <c r="O135" s="48">
        <f t="shared" si="37"/>
        <v>0</v>
      </c>
      <c r="P135" s="48">
        <f t="shared" si="38"/>
        <v>0</v>
      </c>
      <c r="Q135" s="47">
        <f t="shared" si="39"/>
        <v>3724000</v>
      </c>
      <c r="R135" s="47">
        <f t="shared" si="40"/>
        <v>0</v>
      </c>
      <c r="S135" s="55">
        <f t="shared" si="43"/>
        <v>3724000</v>
      </c>
      <c r="T135" s="47"/>
      <c r="U135" s="123"/>
      <c r="V135" s="45"/>
      <c r="W135" s="34"/>
      <c r="X135" s="5"/>
      <c r="Y135" s="5"/>
      <c r="Z135" s="5"/>
      <c r="AA135" s="4"/>
      <c r="AB135" s="4"/>
      <c r="AC135" s="4"/>
      <c r="AD135" s="4"/>
      <c r="AE135" s="4"/>
    </row>
    <row r="136" spans="1:31" s="44" customFormat="1" ht="23.25" customHeight="1">
      <c r="A136" s="46">
        <f t="shared" si="41"/>
        <v>11</v>
      </c>
      <c r="B136" s="163" t="s">
        <v>106</v>
      </c>
      <c r="C136" s="102" t="str">
        <f t="shared" si="29"/>
        <v>Trà Thị Soi</v>
      </c>
      <c r="D136" s="135" t="str">
        <f t="shared" si="30"/>
        <v>Công nhân</v>
      </c>
      <c r="E136" s="103">
        <f t="shared" si="31"/>
        <v>2943000</v>
      </c>
      <c r="F136" s="108">
        <f>VLOOKUP(B136,'CC - 12'!$B$95:$AS$168,36,0)</f>
        <v>23</v>
      </c>
      <c r="G136" s="243">
        <f t="shared" si="32"/>
        <v>2507000</v>
      </c>
      <c r="H136" s="108">
        <f>(VLOOKUP(B136,'CC - 12'!$B$95:$AS$168,37,0)+VLOOKUP(B136,'CC - 12'!$B$95:$AS$168,38,0))</f>
        <v>8</v>
      </c>
      <c r="I136" s="243">
        <f t="shared" si="33"/>
        <v>872000</v>
      </c>
      <c r="J136" s="109">
        <f t="shared" si="42"/>
        <v>31</v>
      </c>
      <c r="K136" s="47">
        <f t="shared" si="42"/>
        <v>3379000</v>
      </c>
      <c r="L136" s="103">
        <f t="shared" si="34"/>
        <v>345000</v>
      </c>
      <c r="M136" s="49">
        <f t="shared" si="35"/>
        <v>3724000</v>
      </c>
      <c r="N136" s="48">
        <f t="shared" si="36"/>
        <v>0</v>
      </c>
      <c r="O136" s="48">
        <f t="shared" si="37"/>
        <v>0</v>
      </c>
      <c r="P136" s="48">
        <f t="shared" si="38"/>
        <v>0</v>
      </c>
      <c r="Q136" s="47">
        <f t="shared" si="39"/>
        <v>3724000</v>
      </c>
      <c r="R136" s="47">
        <f t="shared" si="40"/>
        <v>0</v>
      </c>
      <c r="S136" s="55">
        <f t="shared" si="43"/>
        <v>3724000</v>
      </c>
      <c r="T136" s="47"/>
      <c r="U136" s="123"/>
      <c r="V136" s="45"/>
      <c r="W136" s="34"/>
      <c r="X136" s="5"/>
      <c r="Y136" s="5"/>
      <c r="Z136" s="5"/>
      <c r="AA136" s="4"/>
      <c r="AB136" s="4"/>
      <c r="AC136" s="4"/>
      <c r="AD136" s="4"/>
      <c r="AE136" s="4"/>
    </row>
    <row r="137" spans="1:31" s="44" customFormat="1" ht="23.25" customHeight="1">
      <c r="A137" s="46">
        <f t="shared" si="41"/>
        <v>12</v>
      </c>
      <c r="B137" s="163" t="s">
        <v>107</v>
      </c>
      <c r="C137" s="102" t="str">
        <f t="shared" si="29"/>
        <v>Nguyễn Thị Diễm Hương</v>
      </c>
      <c r="D137" s="135" t="str">
        <f t="shared" si="30"/>
        <v>Công nhân</v>
      </c>
      <c r="E137" s="103">
        <f t="shared" si="31"/>
        <v>2943000</v>
      </c>
      <c r="F137" s="108">
        <f>VLOOKUP(B137,'CC - 12'!$B$95:$AS$168,36,0)</f>
        <v>23</v>
      </c>
      <c r="G137" s="243">
        <f t="shared" si="32"/>
        <v>2507000</v>
      </c>
      <c r="H137" s="108">
        <f>(VLOOKUP(B137,'CC - 12'!$B$95:$AS$168,37,0)+VLOOKUP(B137,'CC - 12'!$B$95:$AS$168,38,0))</f>
        <v>8</v>
      </c>
      <c r="I137" s="243">
        <f t="shared" si="33"/>
        <v>872000</v>
      </c>
      <c r="J137" s="109">
        <f t="shared" si="42"/>
        <v>31</v>
      </c>
      <c r="K137" s="47">
        <f t="shared" si="42"/>
        <v>3379000</v>
      </c>
      <c r="L137" s="103">
        <f t="shared" si="34"/>
        <v>345000</v>
      </c>
      <c r="M137" s="49">
        <f t="shared" si="35"/>
        <v>3724000</v>
      </c>
      <c r="N137" s="48">
        <f t="shared" si="36"/>
        <v>0</v>
      </c>
      <c r="O137" s="48">
        <f t="shared" si="37"/>
        <v>0</v>
      </c>
      <c r="P137" s="48">
        <f t="shared" si="38"/>
        <v>0</v>
      </c>
      <c r="Q137" s="47">
        <f t="shared" si="39"/>
        <v>3724000</v>
      </c>
      <c r="R137" s="47">
        <f t="shared" si="40"/>
        <v>0</v>
      </c>
      <c r="S137" s="55">
        <f t="shared" si="43"/>
        <v>3724000</v>
      </c>
      <c r="T137" s="47"/>
      <c r="U137" s="123"/>
      <c r="V137" s="45"/>
      <c r="W137" s="34"/>
      <c r="X137" s="5"/>
      <c r="Y137" s="5"/>
      <c r="Z137" s="5"/>
      <c r="AA137" s="4"/>
      <c r="AB137" s="4"/>
      <c r="AC137" s="4"/>
      <c r="AD137" s="4"/>
      <c r="AE137" s="4"/>
    </row>
    <row r="138" spans="1:31" s="44" customFormat="1" ht="23.25" customHeight="1">
      <c r="A138" s="46">
        <f t="shared" si="41"/>
        <v>13</v>
      </c>
      <c r="B138" s="163" t="s">
        <v>108</v>
      </c>
      <c r="C138" s="102" t="str">
        <f t="shared" si="29"/>
        <v>Sơn Thị Muỗi Tron</v>
      </c>
      <c r="D138" s="135" t="str">
        <f t="shared" si="30"/>
        <v>Công nhân</v>
      </c>
      <c r="E138" s="103">
        <f t="shared" si="31"/>
        <v>2943000</v>
      </c>
      <c r="F138" s="108">
        <f>VLOOKUP(B138,'CC - 12'!$B$95:$AS$168,36,0)</f>
        <v>22</v>
      </c>
      <c r="G138" s="243">
        <f t="shared" si="32"/>
        <v>2398000</v>
      </c>
      <c r="H138" s="108">
        <f>(VLOOKUP(B138,'CC - 12'!$B$95:$AS$168,37,0)+VLOOKUP(B138,'CC - 12'!$B$95:$AS$168,38,0))</f>
        <v>8</v>
      </c>
      <c r="I138" s="243">
        <f t="shared" si="33"/>
        <v>872000</v>
      </c>
      <c r="J138" s="109">
        <f t="shared" si="42"/>
        <v>30</v>
      </c>
      <c r="K138" s="47">
        <f t="shared" si="42"/>
        <v>3270000</v>
      </c>
      <c r="L138" s="103">
        <f t="shared" si="34"/>
        <v>330000</v>
      </c>
      <c r="M138" s="49">
        <f t="shared" si="35"/>
        <v>3600000</v>
      </c>
      <c r="N138" s="48">
        <f t="shared" si="36"/>
        <v>0</v>
      </c>
      <c r="O138" s="48">
        <f t="shared" si="37"/>
        <v>0</v>
      </c>
      <c r="P138" s="48">
        <f t="shared" si="38"/>
        <v>0</v>
      </c>
      <c r="Q138" s="47">
        <f t="shared" si="39"/>
        <v>3600000</v>
      </c>
      <c r="R138" s="47">
        <f t="shared" si="40"/>
        <v>0</v>
      </c>
      <c r="S138" s="55">
        <f t="shared" si="43"/>
        <v>3600000</v>
      </c>
      <c r="T138" s="47"/>
      <c r="U138" s="123"/>
      <c r="V138" s="45"/>
      <c r="W138" s="34"/>
      <c r="X138" s="5"/>
      <c r="Y138" s="5"/>
      <c r="Z138" s="5"/>
      <c r="AA138" s="4"/>
      <c r="AB138" s="4"/>
      <c r="AC138" s="4"/>
      <c r="AD138" s="4"/>
      <c r="AE138" s="4"/>
    </row>
    <row r="139" spans="1:31" s="44" customFormat="1" ht="23.25" customHeight="1">
      <c r="A139" s="46">
        <f t="shared" si="41"/>
        <v>14</v>
      </c>
      <c r="B139" s="163" t="s">
        <v>109</v>
      </c>
      <c r="C139" s="102" t="str">
        <f t="shared" si="29"/>
        <v>Sơn Thị Thương</v>
      </c>
      <c r="D139" s="135" t="str">
        <f t="shared" si="30"/>
        <v>Công nhân</v>
      </c>
      <c r="E139" s="103">
        <f t="shared" si="31"/>
        <v>2943000</v>
      </c>
      <c r="F139" s="108">
        <f>VLOOKUP(B139,'CC - 12'!$B$95:$AS$168,36,0)</f>
        <v>23</v>
      </c>
      <c r="G139" s="243">
        <f t="shared" si="32"/>
        <v>2507000</v>
      </c>
      <c r="H139" s="108">
        <f>(VLOOKUP(B139,'CC - 12'!$B$95:$AS$168,37,0)+VLOOKUP(B139,'CC - 12'!$B$95:$AS$168,38,0))</f>
        <v>8</v>
      </c>
      <c r="I139" s="243">
        <f t="shared" si="33"/>
        <v>872000</v>
      </c>
      <c r="J139" s="109">
        <f t="shared" si="42"/>
        <v>31</v>
      </c>
      <c r="K139" s="47">
        <f t="shared" si="42"/>
        <v>3379000</v>
      </c>
      <c r="L139" s="103">
        <f t="shared" si="34"/>
        <v>345000</v>
      </c>
      <c r="M139" s="49">
        <f t="shared" si="35"/>
        <v>3724000</v>
      </c>
      <c r="N139" s="48">
        <f t="shared" si="36"/>
        <v>0</v>
      </c>
      <c r="O139" s="48">
        <f t="shared" si="37"/>
        <v>0</v>
      </c>
      <c r="P139" s="48">
        <f t="shared" si="38"/>
        <v>0</v>
      </c>
      <c r="Q139" s="47">
        <f t="shared" si="39"/>
        <v>3724000</v>
      </c>
      <c r="R139" s="47">
        <f t="shared" si="40"/>
        <v>0</v>
      </c>
      <c r="S139" s="55">
        <f t="shared" si="43"/>
        <v>3724000</v>
      </c>
      <c r="T139" s="47"/>
      <c r="U139" s="123"/>
      <c r="V139" s="45"/>
      <c r="W139" s="34"/>
      <c r="X139" s="5"/>
      <c r="Y139" s="5"/>
      <c r="Z139" s="5"/>
      <c r="AA139" s="4"/>
      <c r="AB139" s="4"/>
      <c r="AC139" s="4"/>
      <c r="AD139" s="4"/>
      <c r="AE139" s="4"/>
    </row>
    <row r="140" spans="1:31" s="44" customFormat="1" ht="23.25" customHeight="1">
      <c r="A140" s="46">
        <f t="shared" si="41"/>
        <v>15</v>
      </c>
      <c r="B140" s="163" t="s">
        <v>110</v>
      </c>
      <c r="C140" s="102" t="str">
        <f t="shared" si="29"/>
        <v>Thạch Thị Som Ươne</v>
      </c>
      <c r="D140" s="135" t="str">
        <f t="shared" si="30"/>
        <v>Công nhân</v>
      </c>
      <c r="E140" s="103">
        <f t="shared" si="31"/>
        <v>2943000</v>
      </c>
      <c r="F140" s="108">
        <f>VLOOKUP(B140,'CC - 12'!$B$95:$AS$168,36,0)</f>
        <v>22</v>
      </c>
      <c r="G140" s="243">
        <f t="shared" si="32"/>
        <v>2398000</v>
      </c>
      <c r="H140" s="108">
        <f>(VLOOKUP(B140,'CC - 12'!$B$95:$AS$168,37,0)+VLOOKUP(B140,'CC - 12'!$B$95:$AS$168,38,0))</f>
        <v>8</v>
      </c>
      <c r="I140" s="243">
        <f t="shared" si="33"/>
        <v>872000</v>
      </c>
      <c r="J140" s="109">
        <f t="shared" si="42"/>
        <v>30</v>
      </c>
      <c r="K140" s="47">
        <f t="shared" si="42"/>
        <v>3270000</v>
      </c>
      <c r="L140" s="103">
        <f t="shared" si="34"/>
        <v>330000</v>
      </c>
      <c r="M140" s="49">
        <f t="shared" si="35"/>
        <v>3600000</v>
      </c>
      <c r="N140" s="48">
        <f t="shared" si="36"/>
        <v>0</v>
      </c>
      <c r="O140" s="48">
        <f t="shared" si="37"/>
        <v>0</v>
      </c>
      <c r="P140" s="48">
        <f t="shared" si="38"/>
        <v>0</v>
      </c>
      <c r="Q140" s="47">
        <f t="shared" si="39"/>
        <v>3600000</v>
      </c>
      <c r="R140" s="47">
        <f t="shared" si="40"/>
        <v>0</v>
      </c>
      <c r="S140" s="55">
        <f t="shared" si="43"/>
        <v>3600000</v>
      </c>
      <c r="T140" s="47"/>
      <c r="U140" s="123"/>
      <c r="V140" s="45"/>
      <c r="W140" s="34"/>
      <c r="X140" s="5"/>
      <c r="Y140" s="5"/>
      <c r="Z140" s="5"/>
      <c r="AA140" s="4"/>
      <c r="AB140" s="4"/>
      <c r="AC140" s="4"/>
      <c r="AD140" s="4"/>
      <c r="AE140" s="4"/>
    </row>
    <row r="141" spans="1:31" s="44" customFormat="1" ht="23.25" customHeight="1">
      <c r="A141" s="46">
        <f t="shared" si="41"/>
        <v>16</v>
      </c>
      <c r="B141" s="163" t="s">
        <v>111</v>
      </c>
      <c r="C141" s="102" t="str">
        <f t="shared" si="29"/>
        <v>Huỳnh Thị Như</v>
      </c>
      <c r="D141" s="135" t="str">
        <f t="shared" si="30"/>
        <v>Công nhân</v>
      </c>
      <c r="E141" s="103">
        <f t="shared" si="31"/>
        <v>2943000</v>
      </c>
      <c r="F141" s="108">
        <f>VLOOKUP(B141,'CC - 12'!$B$95:$AS$168,36,0)</f>
        <v>19</v>
      </c>
      <c r="G141" s="243">
        <f t="shared" si="32"/>
        <v>2071000</v>
      </c>
      <c r="H141" s="108">
        <f>(VLOOKUP(B141,'CC - 12'!$B$95:$AS$168,37,0)+VLOOKUP(B141,'CC - 12'!$B$95:$AS$168,38,0))</f>
        <v>8</v>
      </c>
      <c r="I141" s="243">
        <f t="shared" si="33"/>
        <v>872000</v>
      </c>
      <c r="J141" s="109">
        <f t="shared" si="42"/>
        <v>27</v>
      </c>
      <c r="K141" s="47">
        <f t="shared" si="42"/>
        <v>2943000</v>
      </c>
      <c r="L141" s="103">
        <f t="shared" si="34"/>
        <v>285000</v>
      </c>
      <c r="M141" s="49">
        <f t="shared" si="35"/>
        <v>3228000</v>
      </c>
      <c r="N141" s="48">
        <f t="shared" si="36"/>
        <v>0</v>
      </c>
      <c r="O141" s="48">
        <f t="shared" si="37"/>
        <v>0</v>
      </c>
      <c r="P141" s="48">
        <f t="shared" si="38"/>
        <v>0</v>
      </c>
      <c r="Q141" s="47">
        <f t="shared" si="39"/>
        <v>3228000</v>
      </c>
      <c r="R141" s="47">
        <f t="shared" si="40"/>
        <v>0</v>
      </c>
      <c r="S141" s="55">
        <f t="shared" si="43"/>
        <v>3228000</v>
      </c>
      <c r="T141" s="47"/>
      <c r="U141" s="123"/>
      <c r="V141" s="45"/>
      <c r="W141" s="34"/>
      <c r="X141" s="5"/>
      <c r="Y141" s="5"/>
      <c r="Z141" s="5"/>
      <c r="AA141" s="4"/>
      <c r="AB141" s="4"/>
      <c r="AC141" s="4"/>
      <c r="AD141" s="4"/>
      <c r="AE141" s="4"/>
    </row>
    <row r="142" spans="1:31" s="44" customFormat="1" ht="23.25" customHeight="1">
      <c r="A142" s="46">
        <f t="shared" si="41"/>
        <v>17</v>
      </c>
      <c r="B142" s="163" t="s">
        <v>112</v>
      </c>
      <c r="C142" s="102" t="str">
        <f t="shared" si="29"/>
        <v>Sơn Thị Chành Ny</v>
      </c>
      <c r="D142" s="135" t="str">
        <f t="shared" si="30"/>
        <v>Công nhân</v>
      </c>
      <c r="E142" s="103">
        <f t="shared" si="31"/>
        <v>2943000</v>
      </c>
      <c r="F142" s="108">
        <f>VLOOKUP(B142,'CC - 12'!$B$95:$AS$168,36,0)</f>
        <v>23</v>
      </c>
      <c r="G142" s="243">
        <f t="shared" si="32"/>
        <v>2507000</v>
      </c>
      <c r="H142" s="108">
        <f>(VLOOKUP(B142,'CC - 12'!$B$95:$AS$168,37,0)+VLOOKUP(B142,'CC - 12'!$B$95:$AS$168,38,0))</f>
        <v>6</v>
      </c>
      <c r="I142" s="243">
        <f t="shared" si="33"/>
        <v>654000</v>
      </c>
      <c r="J142" s="109">
        <f t="shared" si="42"/>
        <v>29</v>
      </c>
      <c r="K142" s="47">
        <f t="shared" si="42"/>
        <v>3161000</v>
      </c>
      <c r="L142" s="103">
        <f t="shared" si="34"/>
        <v>345000</v>
      </c>
      <c r="M142" s="49">
        <f t="shared" si="35"/>
        <v>3506000</v>
      </c>
      <c r="N142" s="48">
        <f t="shared" si="36"/>
        <v>0</v>
      </c>
      <c r="O142" s="48">
        <f t="shared" si="37"/>
        <v>0</v>
      </c>
      <c r="P142" s="48">
        <f t="shared" si="38"/>
        <v>0</v>
      </c>
      <c r="Q142" s="47">
        <f t="shared" si="39"/>
        <v>3506000</v>
      </c>
      <c r="R142" s="47">
        <f t="shared" si="40"/>
        <v>0</v>
      </c>
      <c r="S142" s="55">
        <f t="shared" si="43"/>
        <v>3506000</v>
      </c>
      <c r="T142" s="47"/>
      <c r="U142" s="123"/>
      <c r="V142" s="45"/>
      <c r="W142" s="34"/>
      <c r="X142" s="5"/>
      <c r="Y142" s="5"/>
      <c r="Z142" s="5"/>
      <c r="AA142" s="4"/>
      <c r="AB142" s="4"/>
      <c r="AC142" s="4"/>
      <c r="AD142" s="4"/>
      <c r="AE142" s="4"/>
    </row>
    <row r="143" spans="1:31" s="44" customFormat="1" ht="23.25" customHeight="1">
      <c r="A143" s="46">
        <f t="shared" si="41"/>
        <v>18</v>
      </c>
      <c r="B143" s="163" t="s">
        <v>113</v>
      </c>
      <c r="C143" s="102" t="str">
        <f t="shared" si="29"/>
        <v>Sơn Thị Chành Đa</v>
      </c>
      <c r="D143" s="135" t="str">
        <f t="shared" si="30"/>
        <v>Công nhân</v>
      </c>
      <c r="E143" s="103">
        <f t="shared" si="31"/>
        <v>2943000</v>
      </c>
      <c r="F143" s="108">
        <f>VLOOKUP(B143,'CC - 12'!$B$95:$AS$168,36,0)</f>
        <v>23</v>
      </c>
      <c r="G143" s="243">
        <f t="shared" si="32"/>
        <v>2507000</v>
      </c>
      <c r="H143" s="108">
        <f>(VLOOKUP(B143,'CC - 12'!$B$95:$AS$168,37,0)+VLOOKUP(B143,'CC - 12'!$B$95:$AS$168,38,0))</f>
        <v>8</v>
      </c>
      <c r="I143" s="243">
        <f t="shared" si="33"/>
        <v>872000</v>
      </c>
      <c r="J143" s="109">
        <f t="shared" si="42"/>
        <v>31</v>
      </c>
      <c r="K143" s="47">
        <f t="shared" si="42"/>
        <v>3379000</v>
      </c>
      <c r="L143" s="103">
        <f t="shared" si="34"/>
        <v>345000</v>
      </c>
      <c r="M143" s="49">
        <f t="shared" si="35"/>
        <v>3724000</v>
      </c>
      <c r="N143" s="48">
        <f t="shared" si="36"/>
        <v>0</v>
      </c>
      <c r="O143" s="48">
        <f t="shared" si="37"/>
        <v>0</v>
      </c>
      <c r="P143" s="48">
        <f t="shared" si="38"/>
        <v>0</v>
      </c>
      <c r="Q143" s="47">
        <f t="shared" si="39"/>
        <v>3724000</v>
      </c>
      <c r="R143" s="47">
        <f t="shared" si="40"/>
        <v>0</v>
      </c>
      <c r="S143" s="55">
        <f t="shared" si="43"/>
        <v>3724000</v>
      </c>
      <c r="T143" s="47"/>
      <c r="U143" s="123"/>
      <c r="V143" s="45"/>
      <c r="W143" s="34"/>
      <c r="X143" s="5"/>
      <c r="Y143" s="5"/>
      <c r="Z143" s="5"/>
      <c r="AA143" s="4"/>
      <c r="AB143" s="4"/>
      <c r="AC143" s="4"/>
      <c r="AD143" s="4"/>
      <c r="AE143" s="4"/>
    </row>
    <row r="144" spans="1:31" s="44" customFormat="1" ht="23.25" customHeight="1">
      <c r="A144" s="46">
        <f t="shared" si="41"/>
        <v>19</v>
      </c>
      <c r="B144" s="163" t="s">
        <v>114</v>
      </c>
      <c r="C144" s="102" t="str">
        <f t="shared" si="29"/>
        <v>Trần Thị Bích Phượng</v>
      </c>
      <c r="D144" s="135" t="str">
        <f t="shared" si="30"/>
        <v>Công nhân</v>
      </c>
      <c r="E144" s="103">
        <f t="shared" si="31"/>
        <v>2943000</v>
      </c>
      <c r="F144" s="108">
        <f>VLOOKUP(B144,'CC - 12'!$B$95:$AS$168,36,0)</f>
        <v>23</v>
      </c>
      <c r="G144" s="243">
        <f t="shared" si="32"/>
        <v>2507000</v>
      </c>
      <c r="H144" s="108">
        <f>(VLOOKUP(B144,'CC - 12'!$B$95:$AS$168,37,0)+VLOOKUP(B144,'CC - 12'!$B$95:$AS$168,38,0))</f>
        <v>8</v>
      </c>
      <c r="I144" s="243">
        <f t="shared" si="33"/>
        <v>872000</v>
      </c>
      <c r="J144" s="109">
        <f t="shared" si="42"/>
        <v>31</v>
      </c>
      <c r="K144" s="47">
        <f t="shared" si="42"/>
        <v>3379000</v>
      </c>
      <c r="L144" s="103">
        <f t="shared" si="34"/>
        <v>345000</v>
      </c>
      <c r="M144" s="49">
        <f t="shared" si="35"/>
        <v>3724000</v>
      </c>
      <c r="N144" s="48">
        <f t="shared" si="36"/>
        <v>0</v>
      </c>
      <c r="O144" s="48">
        <f t="shared" si="37"/>
        <v>0</v>
      </c>
      <c r="P144" s="48">
        <f t="shared" si="38"/>
        <v>0</v>
      </c>
      <c r="Q144" s="47">
        <f t="shared" si="39"/>
        <v>3724000</v>
      </c>
      <c r="R144" s="47">
        <f t="shared" si="40"/>
        <v>0</v>
      </c>
      <c r="S144" s="55">
        <f t="shared" si="43"/>
        <v>3724000</v>
      </c>
      <c r="T144" s="47"/>
      <c r="U144" s="123"/>
      <c r="V144" s="45"/>
      <c r="W144" s="34"/>
      <c r="X144" s="5"/>
      <c r="Y144" s="5"/>
      <c r="Z144" s="5"/>
      <c r="AA144" s="4"/>
      <c r="AB144" s="4"/>
      <c r="AC144" s="4"/>
      <c r="AD144" s="4"/>
      <c r="AE144" s="4"/>
    </row>
    <row r="145" spans="1:31" s="44" customFormat="1" ht="23.25" customHeight="1">
      <c r="A145" s="46">
        <f t="shared" si="41"/>
        <v>20</v>
      </c>
      <c r="B145" s="163" t="s">
        <v>116</v>
      </c>
      <c r="C145" s="102" t="str">
        <f t="shared" si="29"/>
        <v>Lâm Thị Sà Mít</v>
      </c>
      <c r="D145" s="135" t="str">
        <f t="shared" si="30"/>
        <v>Công nhân</v>
      </c>
      <c r="E145" s="103">
        <f t="shared" si="31"/>
        <v>2943000</v>
      </c>
      <c r="F145" s="108">
        <f>VLOOKUP(B145,'CC - 12'!$B$95:$AS$168,36,0)</f>
        <v>23</v>
      </c>
      <c r="G145" s="243">
        <f t="shared" si="32"/>
        <v>2507000</v>
      </c>
      <c r="H145" s="108">
        <f>(VLOOKUP(B145,'CC - 12'!$B$95:$AS$168,37,0)+VLOOKUP(B145,'CC - 12'!$B$95:$AS$168,38,0))</f>
        <v>6</v>
      </c>
      <c r="I145" s="243">
        <f t="shared" si="33"/>
        <v>654000</v>
      </c>
      <c r="J145" s="109">
        <f t="shared" si="42"/>
        <v>29</v>
      </c>
      <c r="K145" s="47">
        <f t="shared" si="42"/>
        <v>3161000</v>
      </c>
      <c r="L145" s="103">
        <f t="shared" si="34"/>
        <v>345000</v>
      </c>
      <c r="M145" s="49">
        <f t="shared" si="35"/>
        <v>3506000</v>
      </c>
      <c r="N145" s="48">
        <f t="shared" si="36"/>
        <v>0</v>
      </c>
      <c r="O145" s="48">
        <f t="shared" si="37"/>
        <v>0</v>
      </c>
      <c r="P145" s="48">
        <f t="shared" si="38"/>
        <v>0</v>
      </c>
      <c r="Q145" s="47">
        <f t="shared" si="39"/>
        <v>3506000</v>
      </c>
      <c r="R145" s="47">
        <f t="shared" si="40"/>
        <v>0</v>
      </c>
      <c r="S145" s="55">
        <f t="shared" si="43"/>
        <v>3506000</v>
      </c>
      <c r="T145" s="47"/>
      <c r="U145" s="123"/>
      <c r="V145" s="45"/>
      <c r="W145" s="34"/>
      <c r="X145" s="5"/>
      <c r="Y145" s="5"/>
      <c r="Z145" s="5"/>
      <c r="AA145" s="4"/>
      <c r="AB145" s="4"/>
      <c r="AC145" s="4"/>
      <c r="AD145" s="4"/>
      <c r="AE145" s="4"/>
    </row>
    <row r="146" spans="1:31" s="44" customFormat="1" ht="23.25" customHeight="1">
      <c r="A146" s="46">
        <f t="shared" si="41"/>
        <v>21</v>
      </c>
      <c r="B146" s="163" t="s">
        <v>117</v>
      </c>
      <c r="C146" s="102" t="str">
        <f t="shared" ref="C146:C148" si="44">VLOOKUP(B146,DS,2,0)</f>
        <v>Trần Thị Toan</v>
      </c>
      <c r="D146" s="135" t="str">
        <f t="shared" ref="D146:D148" si="45">VLOOKUP(B146,DS,3,0)</f>
        <v>Công nhân</v>
      </c>
      <c r="E146" s="103">
        <f t="shared" ref="E146:E148" si="46">VLOOKUP(B146,DS,4,0)</f>
        <v>2943000</v>
      </c>
      <c r="F146" s="108">
        <f>VLOOKUP(B146,'CC - 12'!$B$95:$AS$168,36,0)</f>
        <v>23</v>
      </c>
      <c r="G146" s="243">
        <f t="shared" ref="G146:G148" si="47">ROUND(E146/$U$2*F146,0)</f>
        <v>2507000</v>
      </c>
      <c r="H146" s="108">
        <f>(VLOOKUP(B146,'CC - 12'!$B$95:$AS$168,37,0)+VLOOKUP(B146,'CC - 12'!$B$95:$AS$168,38,0))</f>
        <v>6</v>
      </c>
      <c r="I146" s="243">
        <f t="shared" ref="I146:I148" si="48">ROUND(E146/$U$2*H146,0)</f>
        <v>654000</v>
      </c>
      <c r="J146" s="109">
        <f t="shared" ref="J146:J148" si="49">F146+H146</f>
        <v>29</v>
      </c>
      <c r="K146" s="47">
        <f t="shared" ref="K146:K148" si="50">G146+I146</f>
        <v>3161000</v>
      </c>
      <c r="L146" s="103">
        <f t="shared" ref="L146:L148" si="51">+F146*15000</f>
        <v>345000</v>
      </c>
      <c r="M146" s="49">
        <f t="shared" ref="M146:M148" si="52">K146+L146</f>
        <v>3506000</v>
      </c>
      <c r="N146" s="48">
        <f t="shared" si="36"/>
        <v>0</v>
      </c>
      <c r="O146" s="48">
        <f t="shared" si="37"/>
        <v>0</v>
      </c>
      <c r="P146" s="48">
        <f t="shared" si="38"/>
        <v>0</v>
      </c>
      <c r="Q146" s="47">
        <f t="shared" ref="Q146:Q148" si="53">M146-SUM(N146:P146)</f>
        <v>3506000</v>
      </c>
      <c r="R146" s="47">
        <f t="shared" ref="R146:R148" si="54">VLOOKUP(B146,DS,23,0)</f>
        <v>0</v>
      </c>
      <c r="S146" s="55">
        <f t="shared" ref="S146:S148" si="55">Q146-R146</f>
        <v>3506000</v>
      </c>
      <c r="T146" s="47"/>
      <c r="U146" s="123"/>
      <c r="V146" s="45"/>
      <c r="W146" s="34"/>
      <c r="X146" s="5"/>
      <c r="Y146" s="5"/>
      <c r="Z146" s="5"/>
      <c r="AA146" s="4"/>
      <c r="AB146" s="4"/>
      <c r="AC146" s="4"/>
      <c r="AD146" s="4"/>
      <c r="AE146" s="4"/>
    </row>
    <row r="147" spans="1:31" s="44" customFormat="1" ht="23.25" customHeight="1">
      <c r="A147" s="46">
        <f t="shared" si="41"/>
        <v>22</v>
      </c>
      <c r="B147" s="163" t="s">
        <v>118</v>
      </c>
      <c r="C147" s="102" t="str">
        <f t="shared" si="44"/>
        <v>Nguyễn Hữu Nhơn</v>
      </c>
      <c r="D147" s="135" t="str">
        <f t="shared" si="45"/>
        <v>Công nhân</v>
      </c>
      <c r="E147" s="103">
        <f t="shared" si="46"/>
        <v>2943000</v>
      </c>
      <c r="F147" s="108">
        <f>VLOOKUP(B147,'CC - 12'!$B$95:$AS$168,36,0)</f>
        <v>22</v>
      </c>
      <c r="G147" s="243">
        <f t="shared" si="47"/>
        <v>2398000</v>
      </c>
      <c r="H147" s="108">
        <f>(VLOOKUP(B147,'CC - 12'!$B$95:$AS$168,37,0)+VLOOKUP(B147,'CC - 12'!$B$95:$AS$168,38,0))</f>
        <v>8</v>
      </c>
      <c r="I147" s="243">
        <f t="shared" si="48"/>
        <v>872000</v>
      </c>
      <c r="J147" s="109">
        <f t="shared" si="49"/>
        <v>30</v>
      </c>
      <c r="K147" s="47">
        <f t="shared" si="50"/>
        <v>3270000</v>
      </c>
      <c r="L147" s="103">
        <f t="shared" si="51"/>
        <v>330000</v>
      </c>
      <c r="M147" s="49">
        <f t="shared" si="52"/>
        <v>3600000</v>
      </c>
      <c r="N147" s="48">
        <f t="shared" si="36"/>
        <v>0</v>
      </c>
      <c r="O147" s="48">
        <f t="shared" si="37"/>
        <v>0</v>
      </c>
      <c r="P147" s="48">
        <f t="shared" si="38"/>
        <v>0</v>
      </c>
      <c r="Q147" s="47">
        <f t="shared" si="53"/>
        <v>3600000</v>
      </c>
      <c r="R147" s="47">
        <f t="shared" si="54"/>
        <v>0</v>
      </c>
      <c r="S147" s="55">
        <f t="shared" si="55"/>
        <v>3600000</v>
      </c>
      <c r="T147" s="47"/>
      <c r="U147" s="123"/>
      <c r="V147" s="45"/>
      <c r="W147" s="34"/>
      <c r="X147" s="5"/>
      <c r="Y147" s="5"/>
      <c r="Z147" s="5"/>
      <c r="AA147" s="4"/>
      <c r="AB147" s="4"/>
      <c r="AC147" s="4"/>
      <c r="AD147" s="4"/>
      <c r="AE147" s="4"/>
    </row>
    <row r="148" spans="1:31" s="44" customFormat="1" ht="23.25" customHeight="1">
      <c r="A148" s="46">
        <f t="shared" si="41"/>
        <v>23</v>
      </c>
      <c r="B148" s="163" t="s">
        <v>119</v>
      </c>
      <c r="C148" s="102" t="str">
        <f t="shared" si="44"/>
        <v>Huỳnh Minh Hiếu</v>
      </c>
      <c r="D148" s="135" t="str">
        <f t="shared" si="45"/>
        <v>Công nhân</v>
      </c>
      <c r="E148" s="103">
        <f t="shared" si="46"/>
        <v>2943000</v>
      </c>
      <c r="F148" s="108">
        <f>VLOOKUP(B148,'CC - 12'!$B$95:$AS$168,36,0)</f>
        <v>23</v>
      </c>
      <c r="G148" s="243">
        <f t="shared" si="47"/>
        <v>2507000</v>
      </c>
      <c r="H148" s="108">
        <f>(VLOOKUP(B148,'CC - 12'!$B$95:$AS$168,37,0)+VLOOKUP(B148,'CC - 12'!$B$95:$AS$168,38,0))</f>
        <v>8</v>
      </c>
      <c r="I148" s="243">
        <f t="shared" si="48"/>
        <v>872000</v>
      </c>
      <c r="J148" s="109">
        <f t="shared" si="49"/>
        <v>31</v>
      </c>
      <c r="K148" s="47">
        <f t="shared" si="50"/>
        <v>3379000</v>
      </c>
      <c r="L148" s="103">
        <f t="shared" si="51"/>
        <v>345000</v>
      </c>
      <c r="M148" s="49">
        <f t="shared" si="52"/>
        <v>3724000</v>
      </c>
      <c r="N148" s="48">
        <f t="shared" si="36"/>
        <v>0</v>
      </c>
      <c r="O148" s="48">
        <f t="shared" si="37"/>
        <v>0</v>
      </c>
      <c r="P148" s="48">
        <f t="shared" si="38"/>
        <v>0</v>
      </c>
      <c r="Q148" s="47">
        <f t="shared" si="53"/>
        <v>3724000</v>
      </c>
      <c r="R148" s="47">
        <f t="shared" si="54"/>
        <v>0</v>
      </c>
      <c r="S148" s="55">
        <f t="shared" si="55"/>
        <v>3724000</v>
      </c>
      <c r="T148" s="47"/>
      <c r="U148" s="123"/>
      <c r="V148" s="45"/>
      <c r="W148" s="34"/>
      <c r="X148" s="5"/>
      <c r="Y148" s="5"/>
      <c r="Z148" s="5"/>
      <c r="AA148" s="4"/>
      <c r="AB148" s="4"/>
      <c r="AC148" s="4"/>
      <c r="AD148" s="4"/>
      <c r="AE148" s="4"/>
    </row>
    <row r="149" spans="1:31" s="44" customFormat="1" ht="23.25" customHeight="1">
      <c r="A149" s="46">
        <f t="shared" si="41"/>
        <v>24</v>
      </c>
      <c r="B149" s="163" t="s">
        <v>120</v>
      </c>
      <c r="C149" s="102" t="str">
        <f t="shared" si="29"/>
        <v>Lý Thị Sà Kha</v>
      </c>
      <c r="D149" s="135" t="str">
        <f t="shared" si="30"/>
        <v>Công nhân</v>
      </c>
      <c r="E149" s="103">
        <f t="shared" si="31"/>
        <v>2943000</v>
      </c>
      <c r="F149" s="108">
        <f>VLOOKUP(B149,'CC - 12'!$B$95:$AS$168,36,0)</f>
        <v>23</v>
      </c>
      <c r="G149" s="243">
        <f t="shared" si="32"/>
        <v>2507000</v>
      </c>
      <c r="H149" s="108">
        <f>(VLOOKUP(B149,'CC - 12'!$B$95:$AS$168,37,0)+VLOOKUP(B149,'CC - 12'!$B$95:$AS$168,38,0))</f>
        <v>6</v>
      </c>
      <c r="I149" s="243">
        <f t="shared" si="33"/>
        <v>654000</v>
      </c>
      <c r="J149" s="109">
        <f t="shared" si="42"/>
        <v>29</v>
      </c>
      <c r="K149" s="47">
        <f t="shared" si="42"/>
        <v>3161000</v>
      </c>
      <c r="L149" s="103">
        <f t="shared" si="34"/>
        <v>345000</v>
      </c>
      <c r="M149" s="49">
        <f t="shared" si="35"/>
        <v>3506000</v>
      </c>
      <c r="N149" s="48">
        <f t="shared" si="36"/>
        <v>0</v>
      </c>
      <c r="O149" s="48">
        <f t="shared" si="37"/>
        <v>0</v>
      </c>
      <c r="P149" s="48">
        <f t="shared" si="38"/>
        <v>0</v>
      </c>
      <c r="Q149" s="47">
        <f t="shared" si="39"/>
        <v>3506000</v>
      </c>
      <c r="R149" s="47">
        <f t="shared" si="40"/>
        <v>0</v>
      </c>
      <c r="S149" s="55">
        <f t="shared" si="43"/>
        <v>3506000</v>
      </c>
      <c r="T149" s="47"/>
      <c r="U149" s="123"/>
      <c r="V149" s="45"/>
      <c r="W149" s="34"/>
      <c r="X149" s="5"/>
      <c r="Y149" s="5"/>
      <c r="Z149" s="5"/>
      <c r="AA149" s="4"/>
      <c r="AB149" s="4"/>
      <c r="AC149" s="4"/>
      <c r="AD149" s="4"/>
      <c r="AE149" s="4"/>
    </row>
    <row r="150" spans="1:31" s="44" customFormat="1" ht="23.25" customHeight="1">
      <c r="A150" s="46">
        <f t="shared" si="41"/>
        <v>25</v>
      </c>
      <c r="B150" s="163" t="s">
        <v>121</v>
      </c>
      <c r="C150" s="102" t="str">
        <f t="shared" si="29"/>
        <v>Phạm Thành Đô</v>
      </c>
      <c r="D150" s="135" t="str">
        <f t="shared" si="30"/>
        <v>Công nhân</v>
      </c>
      <c r="E150" s="103">
        <f t="shared" si="31"/>
        <v>2943000</v>
      </c>
      <c r="F150" s="108">
        <f>VLOOKUP(B150,'CC - 12'!$B$95:$AS$168,36,0)</f>
        <v>22</v>
      </c>
      <c r="G150" s="243">
        <f t="shared" si="32"/>
        <v>2398000</v>
      </c>
      <c r="H150" s="108">
        <f>(VLOOKUP(B150,'CC - 12'!$B$95:$AS$168,37,0)+VLOOKUP(B150,'CC - 12'!$B$95:$AS$168,38,0))</f>
        <v>8</v>
      </c>
      <c r="I150" s="243">
        <f t="shared" si="33"/>
        <v>872000</v>
      </c>
      <c r="J150" s="109">
        <f t="shared" si="42"/>
        <v>30</v>
      </c>
      <c r="K150" s="47">
        <f t="shared" si="42"/>
        <v>3270000</v>
      </c>
      <c r="L150" s="103">
        <f t="shared" si="34"/>
        <v>330000</v>
      </c>
      <c r="M150" s="49">
        <f t="shared" si="35"/>
        <v>3600000</v>
      </c>
      <c r="N150" s="48">
        <f t="shared" si="36"/>
        <v>0</v>
      </c>
      <c r="O150" s="48">
        <f t="shared" si="37"/>
        <v>0</v>
      </c>
      <c r="P150" s="48">
        <f t="shared" si="38"/>
        <v>0</v>
      </c>
      <c r="Q150" s="47">
        <f t="shared" si="39"/>
        <v>3600000</v>
      </c>
      <c r="R150" s="47">
        <f t="shared" si="40"/>
        <v>0</v>
      </c>
      <c r="S150" s="55">
        <f t="shared" si="43"/>
        <v>3600000</v>
      </c>
      <c r="T150" s="47"/>
      <c r="U150" s="123"/>
      <c r="V150" s="45"/>
      <c r="W150" s="34"/>
      <c r="X150" s="5"/>
      <c r="Y150" s="5"/>
      <c r="Z150" s="5"/>
      <c r="AA150" s="4"/>
      <c r="AB150" s="4"/>
      <c r="AC150" s="4"/>
      <c r="AD150" s="4"/>
      <c r="AE150" s="4"/>
    </row>
    <row r="151" spans="1:31" s="44" customFormat="1" ht="23.25" customHeight="1">
      <c r="A151" s="46">
        <f t="shared" si="41"/>
        <v>26</v>
      </c>
      <c r="B151" s="163" t="s">
        <v>123</v>
      </c>
      <c r="C151" s="102" t="e">
        <f t="shared" si="29"/>
        <v>#N/A</v>
      </c>
      <c r="D151" s="135" t="e">
        <f t="shared" si="30"/>
        <v>#N/A</v>
      </c>
      <c r="E151" s="103" t="e">
        <f t="shared" si="31"/>
        <v>#N/A</v>
      </c>
      <c r="F151" s="108">
        <f>VLOOKUP(B151,'CC - 12'!$B$95:$AS$168,36,0)</f>
        <v>23</v>
      </c>
      <c r="G151" s="243" t="e">
        <f t="shared" si="32"/>
        <v>#N/A</v>
      </c>
      <c r="H151" s="108">
        <f>(VLOOKUP(B151,'CC - 12'!$B$95:$AS$168,37,0)+VLOOKUP(B151,'CC - 12'!$B$95:$AS$168,38,0))</f>
        <v>8</v>
      </c>
      <c r="I151" s="243" t="e">
        <f t="shared" si="33"/>
        <v>#N/A</v>
      </c>
      <c r="J151" s="109">
        <f t="shared" si="42"/>
        <v>31</v>
      </c>
      <c r="K151" s="47" t="e">
        <f t="shared" si="42"/>
        <v>#N/A</v>
      </c>
      <c r="L151" s="103">
        <f t="shared" si="34"/>
        <v>345000</v>
      </c>
      <c r="M151" s="49" t="e">
        <f t="shared" si="35"/>
        <v>#N/A</v>
      </c>
      <c r="N151" s="48" t="e">
        <f t="shared" si="36"/>
        <v>#N/A</v>
      </c>
      <c r="O151" s="48" t="e">
        <f t="shared" si="37"/>
        <v>#N/A</v>
      </c>
      <c r="P151" s="48" t="e">
        <f t="shared" si="38"/>
        <v>#N/A</v>
      </c>
      <c r="Q151" s="47" t="e">
        <f t="shared" si="39"/>
        <v>#N/A</v>
      </c>
      <c r="R151" s="47" t="e">
        <f t="shared" si="40"/>
        <v>#N/A</v>
      </c>
      <c r="S151" s="55" t="e">
        <f t="shared" si="43"/>
        <v>#N/A</v>
      </c>
      <c r="T151" s="47"/>
      <c r="U151" s="123"/>
      <c r="V151" s="45"/>
      <c r="W151" s="34"/>
      <c r="X151" s="5"/>
      <c r="Y151" s="5"/>
      <c r="Z151" s="5"/>
      <c r="AA151" s="4"/>
      <c r="AB151" s="4"/>
      <c r="AC151" s="4"/>
      <c r="AD151" s="4"/>
      <c r="AE151" s="4"/>
    </row>
    <row r="152" spans="1:31" s="44" customFormat="1" ht="23.25" customHeight="1">
      <c r="A152" s="46">
        <f t="shared" si="41"/>
        <v>27</v>
      </c>
      <c r="B152" s="163" t="s">
        <v>126</v>
      </c>
      <c r="C152" s="102" t="str">
        <f t="shared" si="29"/>
        <v>Nguyễn Văn Bé Hai</v>
      </c>
      <c r="D152" s="135" t="str">
        <f t="shared" si="30"/>
        <v>Công nhân</v>
      </c>
      <c r="E152" s="103">
        <f t="shared" si="31"/>
        <v>3237000</v>
      </c>
      <c r="F152" s="108">
        <f>VLOOKUP(B152,'CC - 12'!$B$95:$AS$168,36,0)</f>
        <v>23</v>
      </c>
      <c r="G152" s="243">
        <f t="shared" si="32"/>
        <v>2757444</v>
      </c>
      <c r="H152" s="108">
        <f>(VLOOKUP(B152,'CC - 12'!$B$95:$AS$168,37,0)+VLOOKUP(B152,'CC - 12'!$B$95:$AS$168,38,0))</f>
        <v>6</v>
      </c>
      <c r="I152" s="243">
        <f t="shared" si="33"/>
        <v>719333</v>
      </c>
      <c r="J152" s="109">
        <f t="shared" si="42"/>
        <v>29</v>
      </c>
      <c r="K152" s="47">
        <f t="shared" si="42"/>
        <v>3476777</v>
      </c>
      <c r="L152" s="103">
        <f t="shared" si="34"/>
        <v>345000</v>
      </c>
      <c r="M152" s="49">
        <f t="shared" si="35"/>
        <v>3821777</v>
      </c>
      <c r="N152" s="48">
        <f t="shared" si="36"/>
        <v>0</v>
      </c>
      <c r="O152" s="48">
        <f t="shared" si="37"/>
        <v>0</v>
      </c>
      <c r="P152" s="48">
        <f t="shared" si="38"/>
        <v>0</v>
      </c>
      <c r="Q152" s="47">
        <f t="shared" si="39"/>
        <v>3821777</v>
      </c>
      <c r="R152" s="47">
        <f t="shared" si="40"/>
        <v>0</v>
      </c>
      <c r="S152" s="55">
        <f t="shared" si="43"/>
        <v>3821777</v>
      </c>
      <c r="T152" s="47"/>
      <c r="U152" s="123"/>
      <c r="V152" s="45"/>
      <c r="W152" s="34"/>
      <c r="X152" s="5"/>
      <c r="Y152" s="5"/>
      <c r="Z152" s="5"/>
      <c r="AA152" s="4"/>
      <c r="AB152" s="4"/>
      <c r="AC152" s="4"/>
      <c r="AD152" s="4"/>
      <c r="AE152" s="4"/>
    </row>
    <row r="153" spans="1:31" s="44" customFormat="1" ht="23.25" customHeight="1">
      <c r="A153" s="46">
        <f t="shared" si="41"/>
        <v>28</v>
      </c>
      <c r="B153" s="163" t="s">
        <v>127</v>
      </c>
      <c r="C153" s="102" t="str">
        <f t="shared" si="29"/>
        <v>Thạch Tiền</v>
      </c>
      <c r="D153" s="135" t="str">
        <f t="shared" si="30"/>
        <v>Công nhân</v>
      </c>
      <c r="E153" s="103">
        <f t="shared" si="31"/>
        <v>2943000</v>
      </c>
      <c r="F153" s="108">
        <f>VLOOKUP(B153,'CC - 12'!$B$95:$AS$168,36,0)</f>
        <v>23</v>
      </c>
      <c r="G153" s="243">
        <f t="shared" si="32"/>
        <v>2507000</v>
      </c>
      <c r="H153" s="108">
        <f>(VLOOKUP(B153,'CC - 12'!$B$95:$AS$168,37,0)+VLOOKUP(B153,'CC - 12'!$B$95:$AS$168,38,0))</f>
        <v>8</v>
      </c>
      <c r="I153" s="243">
        <f t="shared" si="33"/>
        <v>872000</v>
      </c>
      <c r="J153" s="109">
        <f t="shared" si="42"/>
        <v>31</v>
      </c>
      <c r="K153" s="47">
        <f t="shared" si="42"/>
        <v>3379000</v>
      </c>
      <c r="L153" s="103">
        <f t="shared" si="34"/>
        <v>345000</v>
      </c>
      <c r="M153" s="49">
        <f t="shared" si="35"/>
        <v>3724000</v>
      </c>
      <c r="N153" s="48">
        <f t="shared" si="36"/>
        <v>0</v>
      </c>
      <c r="O153" s="48">
        <f t="shared" si="37"/>
        <v>0</v>
      </c>
      <c r="P153" s="48">
        <f t="shared" si="38"/>
        <v>0</v>
      </c>
      <c r="Q153" s="47">
        <f t="shared" si="39"/>
        <v>3724000</v>
      </c>
      <c r="R153" s="47">
        <f t="shared" si="40"/>
        <v>0</v>
      </c>
      <c r="S153" s="55">
        <f t="shared" si="43"/>
        <v>3724000</v>
      </c>
      <c r="T153" s="47"/>
      <c r="U153" s="123"/>
      <c r="V153" s="45"/>
      <c r="W153" s="34"/>
      <c r="X153" s="5"/>
      <c r="Y153" s="5"/>
      <c r="Z153" s="5"/>
      <c r="AA153" s="4"/>
      <c r="AB153" s="4"/>
      <c r="AC153" s="4"/>
      <c r="AD153" s="4"/>
      <c r="AE153" s="4"/>
    </row>
    <row r="154" spans="1:31" s="44" customFormat="1" ht="23.25" customHeight="1">
      <c r="A154" s="46">
        <f t="shared" si="41"/>
        <v>29</v>
      </c>
      <c r="B154" s="163" t="s">
        <v>128</v>
      </c>
      <c r="C154" s="102" t="str">
        <f t="shared" si="29"/>
        <v>Hứa Hậu</v>
      </c>
      <c r="D154" s="135" t="str">
        <f t="shared" si="30"/>
        <v>Công nhân</v>
      </c>
      <c r="E154" s="103">
        <f t="shared" si="31"/>
        <v>2943000</v>
      </c>
      <c r="F154" s="108">
        <f>VLOOKUP(B154,'CC - 12'!$B$95:$AS$168,36,0)</f>
        <v>23</v>
      </c>
      <c r="G154" s="243">
        <f t="shared" si="32"/>
        <v>2507000</v>
      </c>
      <c r="H154" s="108">
        <f>(VLOOKUP(B154,'CC - 12'!$B$95:$AS$168,37,0)+VLOOKUP(B154,'CC - 12'!$B$95:$AS$168,38,0))</f>
        <v>8</v>
      </c>
      <c r="I154" s="243">
        <f t="shared" si="33"/>
        <v>872000</v>
      </c>
      <c r="J154" s="109">
        <f t="shared" si="42"/>
        <v>31</v>
      </c>
      <c r="K154" s="47">
        <f t="shared" si="42"/>
        <v>3379000</v>
      </c>
      <c r="L154" s="103">
        <f t="shared" si="34"/>
        <v>345000</v>
      </c>
      <c r="M154" s="49">
        <f t="shared" si="35"/>
        <v>3724000</v>
      </c>
      <c r="N154" s="48">
        <f t="shared" si="36"/>
        <v>0</v>
      </c>
      <c r="O154" s="48">
        <f t="shared" si="37"/>
        <v>0</v>
      </c>
      <c r="P154" s="48">
        <f t="shared" si="38"/>
        <v>0</v>
      </c>
      <c r="Q154" s="47">
        <f t="shared" si="39"/>
        <v>3724000</v>
      </c>
      <c r="R154" s="47">
        <f t="shared" si="40"/>
        <v>0</v>
      </c>
      <c r="S154" s="55">
        <f t="shared" si="43"/>
        <v>3724000</v>
      </c>
      <c r="T154" s="47"/>
      <c r="U154" s="123"/>
      <c r="V154" s="45"/>
      <c r="W154" s="34"/>
      <c r="X154" s="5"/>
      <c r="Y154" s="5"/>
      <c r="Z154" s="5"/>
      <c r="AA154" s="4"/>
      <c r="AB154" s="4"/>
      <c r="AC154" s="4"/>
      <c r="AD154" s="4"/>
      <c r="AE154" s="4"/>
    </row>
    <row r="155" spans="1:31" s="44" customFormat="1" ht="23.25" customHeight="1">
      <c r="A155" s="46">
        <f t="shared" si="41"/>
        <v>30</v>
      </c>
      <c r="B155" s="163" t="s">
        <v>129</v>
      </c>
      <c r="C155" s="102" t="str">
        <f t="shared" ref="C155:C158" si="56">VLOOKUP(B155,DS,2,0)</f>
        <v>Sơn Pép</v>
      </c>
      <c r="D155" s="135" t="str">
        <f t="shared" ref="D155:D158" si="57">VLOOKUP(B155,DS,3,0)</f>
        <v>Công nhân</v>
      </c>
      <c r="E155" s="103">
        <f t="shared" ref="E155:E158" si="58">VLOOKUP(B155,DS,4,0)</f>
        <v>2943000</v>
      </c>
      <c r="F155" s="108">
        <f>VLOOKUP(B155,'CC - 12'!$B$95:$AS$168,36,0)</f>
        <v>22</v>
      </c>
      <c r="G155" s="243">
        <f t="shared" ref="G155:G158" si="59">ROUND(E155/$U$2*F155,0)</f>
        <v>2398000</v>
      </c>
      <c r="H155" s="108">
        <f>(VLOOKUP(B155,'CC - 12'!$B$95:$AS$168,37,0)+VLOOKUP(B155,'CC - 12'!$B$95:$AS$168,38,0))</f>
        <v>8</v>
      </c>
      <c r="I155" s="243">
        <f t="shared" ref="I155:I158" si="60">ROUND(E155/$U$2*H155,0)</f>
        <v>872000</v>
      </c>
      <c r="J155" s="109">
        <f t="shared" ref="J155:J158" si="61">F155+H155</f>
        <v>30</v>
      </c>
      <c r="K155" s="47">
        <f t="shared" ref="K155:K158" si="62">G155+I155</f>
        <v>3270000</v>
      </c>
      <c r="L155" s="103">
        <f t="shared" ref="L155:L158" si="63">+F155*15000</f>
        <v>330000</v>
      </c>
      <c r="M155" s="49">
        <f t="shared" ref="M155:M158" si="64">K155+L155</f>
        <v>3600000</v>
      </c>
      <c r="N155" s="48">
        <f t="shared" si="36"/>
        <v>0</v>
      </c>
      <c r="O155" s="48">
        <f t="shared" si="37"/>
        <v>0</v>
      </c>
      <c r="P155" s="48">
        <f t="shared" si="38"/>
        <v>0</v>
      </c>
      <c r="Q155" s="47">
        <f t="shared" ref="Q155:Q158" si="65">M155-SUM(N155:P155)</f>
        <v>3600000</v>
      </c>
      <c r="R155" s="47">
        <f t="shared" ref="R155:R158" si="66">VLOOKUP(B155,DS,23,0)</f>
        <v>0</v>
      </c>
      <c r="S155" s="55">
        <f t="shared" ref="S155:S158" si="67">Q155-R155</f>
        <v>3600000</v>
      </c>
      <c r="T155" s="47"/>
      <c r="U155" s="123"/>
      <c r="V155" s="45"/>
      <c r="W155" s="34"/>
      <c r="X155" s="5"/>
      <c r="Y155" s="5"/>
      <c r="Z155" s="5"/>
      <c r="AA155" s="4"/>
      <c r="AB155" s="4"/>
      <c r="AC155" s="4"/>
      <c r="AD155" s="4"/>
      <c r="AE155" s="4"/>
    </row>
    <row r="156" spans="1:31" s="44" customFormat="1" ht="23.25" customHeight="1">
      <c r="A156" s="46">
        <f t="shared" si="41"/>
        <v>31</v>
      </c>
      <c r="B156" s="163" t="s">
        <v>131</v>
      </c>
      <c r="C156" s="102" t="str">
        <f t="shared" si="56"/>
        <v>Sơn Lét</v>
      </c>
      <c r="D156" s="135" t="str">
        <f t="shared" si="57"/>
        <v>Công nhân</v>
      </c>
      <c r="E156" s="103">
        <f t="shared" si="58"/>
        <v>2943000</v>
      </c>
      <c r="F156" s="108">
        <f>VLOOKUP(B156,'CC - 12'!$B$95:$AS$168,36,0)</f>
        <v>23</v>
      </c>
      <c r="G156" s="243">
        <f t="shared" si="59"/>
        <v>2507000</v>
      </c>
      <c r="H156" s="108">
        <f>(VLOOKUP(B156,'CC - 12'!$B$95:$AS$168,37,0)+VLOOKUP(B156,'CC - 12'!$B$95:$AS$168,38,0))</f>
        <v>6</v>
      </c>
      <c r="I156" s="243">
        <f t="shared" si="60"/>
        <v>654000</v>
      </c>
      <c r="J156" s="109">
        <f t="shared" si="61"/>
        <v>29</v>
      </c>
      <c r="K156" s="47">
        <f t="shared" si="62"/>
        <v>3161000</v>
      </c>
      <c r="L156" s="103">
        <f t="shared" si="63"/>
        <v>345000</v>
      </c>
      <c r="M156" s="49">
        <f t="shared" si="64"/>
        <v>3506000</v>
      </c>
      <c r="N156" s="48">
        <f t="shared" si="36"/>
        <v>0</v>
      </c>
      <c r="O156" s="48">
        <f t="shared" si="37"/>
        <v>0</v>
      </c>
      <c r="P156" s="48">
        <f t="shared" si="38"/>
        <v>0</v>
      </c>
      <c r="Q156" s="47">
        <f t="shared" si="65"/>
        <v>3506000</v>
      </c>
      <c r="R156" s="47">
        <f t="shared" si="66"/>
        <v>0</v>
      </c>
      <c r="S156" s="55">
        <f t="shared" si="67"/>
        <v>3506000</v>
      </c>
      <c r="T156" s="47"/>
      <c r="U156" s="123"/>
      <c r="V156" s="45"/>
      <c r="W156" s="34"/>
      <c r="X156" s="5"/>
      <c r="Y156" s="5"/>
      <c r="Z156" s="5"/>
      <c r="AA156" s="4"/>
      <c r="AB156" s="4"/>
      <c r="AC156" s="4"/>
      <c r="AD156" s="4"/>
      <c r="AE156" s="4"/>
    </row>
    <row r="157" spans="1:31" s="44" customFormat="1" ht="23.25" customHeight="1">
      <c r="A157" s="46">
        <f t="shared" si="41"/>
        <v>32</v>
      </c>
      <c r="B157" s="163" t="s">
        <v>132</v>
      </c>
      <c r="C157" s="102" t="str">
        <f t="shared" si="56"/>
        <v>Trần Nhiên</v>
      </c>
      <c r="D157" s="135" t="str">
        <f t="shared" si="57"/>
        <v>Công nhân</v>
      </c>
      <c r="E157" s="103">
        <f t="shared" si="58"/>
        <v>2943000</v>
      </c>
      <c r="F157" s="108">
        <f>VLOOKUP(B157,'CC - 12'!$B$95:$AS$168,36,0)</f>
        <v>23</v>
      </c>
      <c r="G157" s="243">
        <f t="shared" si="59"/>
        <v>2507000</v>
      </c>
      <c r="H157" s="108">
        <f>(VLOOKUP(B157,'CC - 12'!$B$95:$AS$168,37,0)+VLOOKUP(B157,'CC - 12'!$B$95:$AS$168,38,0))</f>
        <v>8</v>
      </c>
      <c r="I157" s="243">
        <f t="shared" si="60"/>
        <v>872000</v>
      </c>
      <c r="J157" s="109">
        <f t="shared" si="61"/>
        <v>31</v>
      </c>
      <c r="K157" s="47">
        <f t="shared" si="62"/>
        <v>3379000</v>
      </c>
      <c r="L157" s="103">
        <f t="shared" si="63"/>
        <v>345000</v>
      </c>
      <c r="M157" s="49">
        <f t="shared" si="64"/>
        <v>3724000</v>
      </c>
      <c r="N157" s="48">
        <f t="shared" si="36"/>
        <v>0</v>
      </c>
      <c r="O157" s="48">
        <f t="shared" si="37"/>
        <v>0</v>
      </c>
      <c r="P157" s="48">
        <f t="shared" si="38"/>
        <v>0</v>
      </c>
      <c r="Q157" s="47">
        <f t="shared" si="65"/>
        <v>3724000</v>
      </c>
      <c r="R157" s="47">
        <f t="shared" si="66"/>
        <v>0</v>
      </c>
      <c r="S157" s="55">
        <f t="shared" si="67"/>
        <v>3724000</v>
      </c>
      <c r="T157" s="47"/>
      <c r="U157" s="123"/>
      <c r="V157" s="45"/>
      <c r="W157" s="34"/>
      <c r="X157" s="5"/>
      <c r="Y157" s="5"/>
      <c r="Z157" s="5"/>
      <c r="AA157" s="4"/>
      <c r="AB157" s="4"/>
      <c r="AC157" s="4"/>
      <c r="AD157" s="4"/>
      <c r="AE157" s="4"/>
    </row>
    <row r="158" spans="1:31" s="44" customFormat="1" ht="23.25" customHeight="1">
      <c r="A158" s="46">
        <f t="shared" si="41"/>
        <v>33</v>
      </c>
      <c r="B158" s="163" t="s">
        <v>133</v>
      </c>
      <c r="C158" s="102" t="str">
        <f t="shared" si="56"/>
        <v>Thạch Giang</v>
      </c>
      <c r="D158" s="135" t="str">
        <f t="shared" si="57"/>
        <v>Công nhân</v>
      </c>
      <c r="E158" s="103">
        <f t="shared" si="58"/>
        <v>2943000</v>
      </c>
      <c r="F158" s="108">
        <f>VLOOKUP(B158,'CC - 12'!$B$95:$AS$168,36,0)</f>
        <v>23</v>
      </c>
      <c r="G158" s="243">
        <f t="shared" si="59"/>
        <v>2507000</v>
      </c>
      <c r="H158" s="108">
        <f>(VLOOKUP(B158,'CC - 12'!$B$95:$AS$168,37,0)+VLOOKUP(B158,'CC - 12'!$B$95:$AS$168,38,0))</f>
        <v>8</v>
      </c>
      <c r="I158" s="243">
        <f t="shared" si="60"/>
        <v>872000</v>
      </c>
      <c r="J158" s="109">
        <f t="shared" si="61"/>
        <v>31</v>
      </c>
      <c r="K158" s="47">
        <f t="shared" si="62"/>
        <v>3379000</v>
      </c>
      <c r="L158" s="103">
        <f t="shared" si="63"/>
        <v>345000</v>
      </c>
      <c r="M158" s="49">
        <f t="shared" si="64"/>
        <v>3724000</v>
      </c>
      <c r="N158" s="48">
        <f t="shared" si="36"/>
        <v>0</v>
      </c>
      <c r="O158" s="48">
        <f t="shared" si="37"/>
        <v>0</v>
      </c>
      <c r="P158" s="48">
        <f t="shared" si="38"/>
        <v>0</v>
      </c>
      <c r="Q158" s="47">
        <f t="shared" si="65"/>
        <v>3724000</v>
      </c>
      <c r="R158" s="47">
        <f t="shared" si="66"/>
        <v>0</v>
      </c>
      <c r="S158" s="55">
        <f t="shared" si="67"/>
        <v>3724000</v>
      </c>
      <c r="T158" s="47"/>
      <c r="U158" s="123"/>
      <c r="V158" s="45"/>
      <c r="W158" s="34"/>
      <c r="X158" s="5"/>
      <c r="Y158" s="5"/>
      <c r="Z158" s="5"/>
      <c r="AA158" s="4"/>
      <c r="AB158" s="4"/>
      <c r="AC158" s="4"/>
      <c r="AD158" s="4"/>
      <c r="AE158" s="4"/>
    </row>
    <row r="159" spans="1:31" s="44" customFormat="1" ht="23.25" customHeight="1">
      <c r="A159" s="46">
        <f t="shared" si="41"/>
        <v>34</v>
      </c>
      <c r="B159" s="163" t="s">
        <v>134</v>
      </c>
      <c r="C159" s="102" t="str">
        <f t="shared" si="29"/>
        <v>Thạch Quyền</v>
      </c>
      <c r="D159" s="135" t="str">
        <f t="shared" si="30"/>
        <v>Công nhân</v>
      </c>
      <c r="E159" s="103">
        <f t="shared" si="31"/>
        <v>2943000</v>
      </c>
      <c r="F159" s="108">
        <f>VLOOKUP(B159,'CC - 12'!$B$95:$AS$168,36,0)</f>
        <v>23</v>
      </c>
      <c r="G159" s="243">
        <f t="shared" si="32"/>
        <v>2507000</v>
      </c>
      <c r="H159" s="108">
        <f>(VLOOKUP(B159,'CC - 12'!$B$95:$AS$168,37,0)+VLOOKUP(B159,'CC - 12'!$B$95:$AS$168,38,0))</f>
        <v>8</v>
      </c>
      <c r="I159" s="243">
        <f t="shared" si="33"/>
        <v>872000</v>
      </c>
      <c r="J159" s="109">
        <f t="shared" si="42"/>
        <v>31</v>
      </c>
      <c r="K159" s="47">
        <f t="shared" si="42"/>
        <v>3379000</v>
      </c>
      <c r="L159" s="103">
        <f t="shared" si="34"/>
        <v>345000</v>
      </c>
      <c r="M159" s="49">
        <f t="shared" si="35"/>
        <v>3724000</v>
      </c>
      <c r="N159" s="48">
        <f t="shared" si="36"/>
        <v>0</v>
      </c>
      <c r="O159" s="48">
        <f t="shared" si="37"/>
        <v>0</v>
      </c>
      <c r="P159" s="48">
        <f t="shared" si="38"/>
        <v>0</v>
      </c>
      <c r="Q159" s="47">
        <f t="shared" si="39"/>
        <v>3724000</v>
      </c>
      <c r="R159" s="47">
        <f t="shared" si="40"/>
        <v>0</v>
      </c>
      <c r="S159" s="55">
        <f t="shared" si="43"/>
        <v>3724000</v>
      </c>
      <c r="T159" s="47"/>
      <c r="U159" s="123"/>
      <c r="V159" s="45"/>
      <c r="W159" s="34"/>
      <c r="X159" s="5"/>
      <c r="Y159" s="5"/>
      <c r="Z159" s="5"/>
      <c r="AA159" s="4"/>
      <c r="AB159" s="4"/>
      <c r="AC159" s="4"/>
      <c r="AD159" s="4"/>
      <c r="AE159" s="4"/>
    </row>
    <row r="160" spans="1:31" s="44" customFormat="1" ht="23.25" customHeight="1">
      <c r="A160" s="46">
        <f t="shared" si="41"/>
        <v>35</v>
      </c>
      <c r="B160" s="163" t="s">
        <v>135</v>
      </c>
      <c r="C160" s="102" t="str">
        <f t="shared" si="29"/>
        <v>Lâm Lin</v>
      </c>
      <c r="D160" s="135" t="str">
        <f t="shared" si="30"/>
        <v>Công nhân</v>
      </c>
      <c r="E160" s="103">
        <f t="shared" si="31"/>
        <v>2943000</v>
      </c>
      <c r="F160" s="108">
        <f>VLOOKUP(B160,'CC - 12'!$B$95:$AS$168,36,0)</f>
        <v>23</v>
      </c>
      <c r="G160" s="243">
        <f t="shared" si="32"/>
        <v>2507000</v>
      </c>
      <c r="H160" s="108">
        <f>(VLOOKUP(B160,'CC - 12'!$B$95:$AS$168,37,0)+VLOOKUP(B160,'CC - 12'!$B$95:$AS$168,38,0))</f>
        <v>6</v>
      </c>
      <c r="I160" s="243">
        <f t="shared" si="33"/>
        <v>654000</v>
      </c>
      <c r="J160" s="109">
        <f t="shared" si="42"/>
        <v>29</v>
      </c>
      <c r="K160" s="47">
        <f>G160+I160-2</f>
        <v>3160998</v>
      </c>
      <c r="L160" s="103">
        <f t="shared" si="34"/>
        <v>345000</v>
      </c>
      <c r="M160" s="49">
        <f t="shared" si="35"/>
        <v>3505998</v>
      </c>
      <c r="N160" s="48">
        <f t="shared" si="36"/>
        <v>0</v>
      </c>
      <c r="O160" s="48">
        <f t="shared" si="37"/>
        <v>0</v>
      </c>
      <c r="P160" s="48">
        <f t="shared" si="38"/>
        <v>0</v>
      </c>
      <c r="Q160" s="47">
        <f t="shared" si="39"/>
        <v>3505998</v>
      </c>
      <c r="R160" s="47">
        <f t="shared" si="40"/>
        <v>0</v>
      </c>
      <c r="S160" s="55">
        <f t="shared" si="43"/>
        <v>3505998</v>
      </c>
      <c r="T160" s="47"/>
      <c r="U160" s="123"/>
      <c r="V160" s="45"/>
      <c r="W160" s="34"/>
      <c r="X160" s="5"/>
      <c r="Y160" s="5"/>
      <c r="Z160" s="5"/>
      <c r="AA160" s="4"/>
      <c r="AB160" s="4"/>
      <c r="AC160" s="4"/>
      <c r="AD160" s="4"/>
      <c r="AE160" s="4"/>
    </row>
    <row r="161" spans="1:31" s="44" customFormat="1" ht="23.25" customHeight="1">
      <c r="A161" s="46">
        <f t="shared" si="41"/>
        <v>36</v>
      </c>
      <c r="B161" s="163" t="s">
        <v>136</v>
      </c>
      <c r="C161" s="102" t="str">
        <f t="shared" si="29"/>
        <v>Lâm Chanh Đa Ra</v>
      </c>
      <c r="D161" s="135" t="str">
        <f t="shared" si="30"/>
        <v>Công nhân</v>
      </c>
      <c r="E161" s="103">
        <f t="shared" si="31"/>
        <v>2943000</v>
      </c>
      <c r="F161" s="108">
        <f>VLOOKUP(B161,'CC - 12'!$B$95:$AS$168,36,0)</f>
        <v>23</v>
      </c>
      <c r="G161" s="243">
        <f t="shared" si="32"/>
        <v>2507000</v>
      </c>
      <c r="H161" s="108">
        <f>(VLOOKUP(B161,'CC - 12'!$B$95:$AS$168,37,0)+VLOOKUP(B161,'CC - 12'!$B$95:$AS$168,38,0))</f>
        <v>8</v>
      </c>
      <c r="I161" s="243">
        <f t="shared" si="33"/>
        <v>872000</v>
      </c>
      <c r="J161" s="109">
        <f t="shared" ref="J161:K162" si="68">F161+H161</f>
        <v>31</v>
      </c>
      <c r="K161" s="47">
        <f t="shared" si="68"/>
        <v>3379000</v>
      </c>
      <c r="L161" s="103">
        <f t="shared" si="34"/>
        <v>345000</v>
      </c>
      <c r="M161" s="49">
        <f t="shared" si="35"/>
        <v>3724000</v>
      </c>
      <c r="N161" s="48">
        <f t="shared" si="36"/>
        <v>0</v>
      </c>
      <c r="O161" s="48">
        <f t="shared" si="37"/>
        <v>0</v>
      </c>
      <c r="P161" s="48">
        <f t="shared" si="38"/>
        <v>0</v>
      </c>
      <c r="Q161" s="47">
        <f t="shared" si="39"/>
        <v>3724000</v>
      </c>
      <c r="R161" s="47">
        <f t="shared" si="40"/>
        <v>0</v>
      </c>
      <c r="S161" s="55">
        <f t="shared" si="43"/>
        <v>3724000</v>
      </c>
      <c r="T161" s="47"/>
      <c r="U161" s="123"/>
      <c r="V161" s="45"/>
      <c r="W161" s="34"/>
      <c r="X161" s="5"/>
      <c r="Y161" s="5"/>
      <c r="Z161" s="5"/>
      <c r="AA161" s="4"/>
      <c r="AB161" s="4"/>
      <c r="AC161" s="4"/>
      <c r="AD161" s="4"/>
      <c r="AE161" s="4"/>
    </row>
    <row r="162" spans="1:31" s="44" customFormat="1" ht="23.25" customHeight="1">
      <c r="A162" s="46">
        <f t="shared" si="41"/>
        <v>37</v>
      </c>
      <c r="B162" s="163" t="s">
        <v>180</v>
      </c>
      <c r="C162" s="102" t="e">
        <f t="shared" si="29"/>
        <v>#N/A</v>
      </c>
      <c r="D162" s="135" t="e">
        <f t="shared" si="30"/>
        <v>#N/A</v>
      </c>
      <c r="E162" s="103" t="e">
        <f t="shared" si="31"/>
        <v>#N/A</v>
      </c>
      <c r="F162" s="108">
        <f>VLOOKUP(B162,'CC - 12'!$B$95:$AS$168,36,0)</f>
        <v>22</v>
      </c>
      <c r="G162" s="243" t="e">
        <f t="shared" si="32"/>
        <v>#N/A</v>
      </c>
      <c r="H162" s="108">
        <f>(VLOOKUP(B162,'CC - 12'!$B$95:$AS$168,37,0)+VLOOKUP(B162,'CC - 12'!$B$95:$AS$168,38,0))</f>
        <v>8</v>
      </c>
      <c r="I162" s="243" t="e">
        <f t="shared" si="33"/>
        <v>#N/A</v>
      </c>
      <c r="J162" s="109">
        <f t="shared" si="68"/>
        <v>30</v>
      </c>
      <c r="K162" s="47" t="e">
        <f t="shared" si="68"/>
        <v>#N/A</v>
      </c>
      <c r="L162" s="103">
        <f t="shared" si="34"/>
        <v>330000</v>
      </c>
      <c r="M162" s="49" t="e">
        <f t="shared" si="35"/>
        <v>#N/A</v>
      </c>
      <c r="N162" s="48" t="e">
        <f t="shared" si="36"/>
        <v>#N/A</v>
      </c>
      <c r="O162" s="48" t="e">
        <f t="shared" si="37"/>
        <v>#N/A</v>
      </c>
      <c r="P162" s="48" t="e">
        <f t="shared" si="38"/>
        <v>#N/A</v>
      </c>
      <c r="Q162" s="47" t="e">
        <f t="shared" si="39"/>
        <v>#N/A</v>
      </c>
      <c r="R162" s="47" t="e">
        <f t="shared" si="40"/>
        <v>#N/A</v>
      </c>
      <c r="S162" s="55" t="e">
        <f t="shared" si="43"/>
        <v>#N/A</v>
      </c>
      <c r="T162" s="47"/>
      <c r="U162" s="123"/>
      <c r="V162" s="45"/>
      <c r="W162" s="34"/>
      <c r="X162" s="5"/>
      <c r="Y162" s="5"/>
      <c r="Z162" s="5"/>
      <c r="AA162" s="4"/>
      <c r="AB162" s="4"/>
      <c r="AC162" s="4"/>
      <c r="AD162" s="4"/>
      <c r="AE162" s="4"/>
    </row>
    <row r="163" spans="1:31" s="44" customFormat="1" ht="21" customHeight="1">
      <c r="A163" s="50"/>
      <c r="B163" s="302"/>
      <c r="C163" s="51"/>
      <c r="D163" s="3"/>
      <c r="E163" s="52"/>
      <c r="F163" s="52"/>
      <c r="G163" s="52"/>
      <c r="H163" s="52"/>
      <c r="I163" s="52"/>
      <c r="J163" s="53"/>
      <c r="K163" s="52"/>
      <c r="L163" s="52"/>
      <c r="M163" s="54"/>
      <c r="N163" s="52"/>
      <c r="O163" s="52"/>
      <c r="P163" s="52"/>
      <c r="Q163" s="47">
        <f t="shared" si="39"/>
        <v>0</v>
      </c>
      <c r="R163" s="47"/>
      <c r="S163" s="55">
        <f>Q163-R163</f>
        <v>0</v>
      </c>
      <c r="T163" s="47"/>
      <c r="U163" s="123"/>
      <c r="V163" s="45"/>
      <c r="W163" s="45"/>
      <c r="X163" s="45"/>
      <c r="Y163" s="45"/>
      <c r="Z163" s="45"/>
    </row>
    <row r="164" spans="1:31" s="40" customFormat="1" ht="21" customHeight="1">
      <c r="A164" s="422" t="s">
        <v>26</v>
      </c>
      <c r="B164" s="423"/>
      <c r="C164" s="423"/>
      <c r="D164" s="423"/>
      <c r="E164" s="32" t="e">
        <f t="shared" ref="E164:S164" si="69">SUM(E126:E163)</f>
        <v>#N/A</v>
      </c>
      <c r="F164" s="32"/>
      <c r="G164" s="32" t="e">
        <f t="shared" si="69"/>
        <v>#N/A</v>
      </c>
      <c r="H164" s="32"/>
      <c r="I164" s="32" t="e">
        <f t="shared" si="69"/>
        <v>#N/A</v>
      </c>
      <c r="J164" s="32"/>
      <c r="K164" s="32" t="e">
        <f t="shared" si="69"/>
        <v>#N/A</v>
      </c>
      <c r="L164" s="32">
        <f t="shared" si="69"/>
        <v>12570000</v>
      </c>
      <c r="M164" s="32" t="e">
        <f t="shared" si="69"/>
        <v>#N/A</v>
      </c>
      <c r="N164" s="32" t="e">
        <f t="shared" si="69"/>
        <v>#N/A</v>
      </c>
      <c r="O164" s="32" t="e">
        <f t="shared" si="69"/>
        <v>#N/A</v>
      </c>
      <c r="P164" s="32" t="e">
        <f t="shared" si="69"/>
        <v>#N/A</v>
      </c>
      <c r="Q164" s="32" t="e">
        <f t="shared" si="69"/>
        <v>#N/A</v>
      </c>
      <c r="R164" s="32" t="e">
        <f t="shared" si="69"/>
        <v>#N/A</v>
      </c>
      <c r="S164" s="32" t="e">
        <f t="shared" si="69"/>
        <v>#N/A</v>
      </c>
      <c r="T164" s="32"/>
      <c r="U164" s="123"/>
      <c r="V164" s="41"/>
      <c r="W164" s="41"/>
      <c r="X164" s="41"/>
      <c r="Y164" s="41"/>
      <c r="Z164" s="41"/>
    </row>
    <row r="165" spans="1:31" ht="11.25" customHeight="1">
      <c r="A165" s="10"/>
      <c r="B165" s="38"/>
      <c r="C165" s="11"/>
      <c r="D165" s="136"/>
      <c r="E165" s="110"/>
      <c r="F165" s="11"/>
      <c r="G165" s="11"/>
      <c r="H165" s="11"/>
      <c r="I165" s="11"/>
      <c r="K165" s="11"/>
      <c r="L165" s="11"/>
      <c r="M165" s="121"/>
      <c r="N165" s="11"/>
      <c r="O165" s="11"/>
      <c r="P165" s="11"/>
      <c r="Q165" s="11"/>
      <c r="R165" s="11"/>
      <c r="S165" s="11"/>
      <c r="T165" s="11"/>
      <c r="U165" s="123"/>
    </row>
    <row r="166" spans="1:31" s="44" customFormat="1" ht="11.25" customHeight="1">
      <c r="A166" s="91"/>
      <c r="B166" s="155"/>
      <c r="C166" s="91"/>
      <c r="D166" s="155"/>
      <c r="E166" s="156"/>
      <c r="F166" s="91"/>
      <c r="G166" s="91"/>
      <c r="H166" s="91"/>
      <c r="I166" s="91"/>
      <c r="J166" s="157"/>
      <c r="K166" s="156"/>
      <c r="L166" s="91"/>
      <c r="M166" s="91"/>
      <c r="N166" s="91"/>
      <c r="O166" s="91"/>
      <c r="P166" s="91"/>
      <c r="Q166" s="91"/>
      <c r="R166" s="91"/>
      <c r="S166" s="127" t="str">
        <f>$S$18</f>
        <v>Long An, ngày  31   tháng   12   năm 2015</v>
      </c>
      <c r="T166" s="91"/>
      <c r="U166" s="158"/>
      <c r="V166" s="45"/>
      <c r="W166" s="45"/>
      <c r="X166" s="45"/>
      <c r="Y166" s="45"/>
      <c r="Z166" s="45"/>
    </row>
    <row r="167" spans="1:31" s="44" customFormat="1" ht="14.25" customHeight="1">
      <c r="A167" s="35"/>
      <c r="B167" s="158"/>
      <c r="C167" s="35" t="s">
        <v>63</v>
      </c>
      <c r="D167" s="159"/>
      <c r="E167" s="92"/>
      <c r="F167" s="158"/>
      <c r="G167" s="92"/>
      <c r="H167" s="92"/>
      <c r="I167" s="92"/>
      <c r="J167" s="160"/>
      <c r="K167" s="45"/>
      <c r="L167" s="303"/>
      <c r="M167" s="288"/>
      <c r="N167" s="26"/>
      <c r="O167" s="26"/>
      <c r="P167" s="26"/>
      <c r="Q167" s="26"/>
      <c r="S167" s="26" t="s">
        <v>23</v>
      </c>
      <c r="T167" s="158"/>
      <c r="U167" s="158"/>
      <c r="V167" s="45"/>
      <c r="W167" s="45"/>
      <c r="X167" s="45"/>
      <c r="Y167" s="45"/>
      <c r="Z167" s="45"/>
    </row>
    <row r="168" spans="1:31" ht="12">
      <c r="A168" s="10"/>
      <c r="B168" s="38"/>
      <c r="C168" s="20"/>
      <c r="E168" s="17"/>
      <c r="F168" s="16"/>
      <c r="G168" s="17"/>
      <c r="H168" s="17"/>
      <c r="I168" s="17"/>
      <c r="K168" s="8"/>
      <c r="L168" s="20"/>
      <c r="M168" s="6"/>
      <c r="N168" s="15"/>
      <c r="O168" s="15"/>
      <c r="P168" s="15"/>
      <c r="Q168" s="15"/>
      <c r="S168" s="15"/>
      <c r="T168" s="16"/>
      <c r="U168" s="123"/>
    </row>
    <row r="169" spans="1:31">
      <c r="M169" s="6"/>
    </row>
    <row r="170" spans="1:31">
      <c r="M170" s="6"/>
    </row>
    <row r="171" spans="1:31">
      <c r="M171" s="6"/>
    </row>
    <row r="172" spans="1:31">
      <c r="M172" s="6"/>
    </row>
    <row r="173" spans="1:31">
      <c r="M173" s="6"/>
    </row>
    <row r="174" spans="1:31">
      <c r="M174" s="6"/>
    </row>
    <row r="175" spans="1:31">
      <c r="M175" s="6"/>
    </row>
    <row r="176" spans="1:31">
      <c r="M176" s="6"/>
    </row>
    <row r="177" spans="13:13">
      <c r="M177" s="6"/>
    </row>
    <row r="178" spans="13:13">
      <c r="M178" s="6"/>
    </row>
    <row r="179" spans="13:13">
      <c r="M179" s="6"/>
    </row>
    <row r="180" spans="13:13">
      <c r="M180" s="6"/>
    </row>
    <row r="181" spans="13:13">
      <c r="M181" s="6"/>
    </row>
    <row r="182" spans="13:13">
      <c r="M182" s="6"/>
    </row>
    <row r="183" spans="13:13">
      <c r="M183" s="6"/>
    </row>
    <row r="184" spans="13:13">
      <c r="M184" s="6"/>
    </row>
    <row r="185" spans="13:13">
      <c r="M185" s="6"/>
    </row>
    <row r="186" spans="13:13">
      <c r="M186" s="6"/>
    </row>
    <row r="187" spans="13:13">
      <c r="M187" s="6"/>
    </row>
    <row r="188" spans="13:13">
      <c r="M188" s="6"/>
    </row>
    <row r="189" spans="13:13">
      <c r="M189" s="6"/>
    </row>
    <row r="190" spans="13:13">
      <c r="M190" s="6"/>
    </row>
    <row r="191" spans="13:13">
      <c r="M191" s="6"/>
    </row>
    <row r="192" spans="13:13">
      <c r="M192" s="6"/>
    </row>
    <row r="193" spans="13:13">
      <c r="M193" s="6"/>
    </row>
    <row r="194" spans="13:13">
      <c r="M194" s="6"/>
    </row>
    <row r="195" spans="13:13">
      <c r="M195" s="6"/>
    </row>
    <row r="196" spans="13:13">
      <c r="M196" s="6"/>
    </row>
    <row r="197" spans="13:13">
      <c r="M197" s="6"/>
    </row>
    <row r="198" spans="13:13">
      <c r="M198" s="6"/>
    </row>
    <row r="199" spans="13:13">
      <c r="M199" s="6"/>
    </row>
    <row r="200" spans="13:13">
      <c r="M200" s="6"/>
    </row>
    <row r="201" spans="13:13">
      <c r="M201" s="6"/>
    </row>
    <row r="202" spans="13:13">
      <c r="M202" s="6"/>
    </row>
    <row r="203" spans="13:13">
      <c r="M203" s="6"/>
    </row>
    <row r="204" spans="13:13">
      <c r="M204" s="6"/>
    </row>
    <row r="205" spans="13:13">
      <c r="M205" s="6"/>
    </row>
    <row r="206" spans="13:13">
      <c r="M206" s="6"/>
    </row>
    <row r="207" spans="13:13">
      <c r="M207" s="6"/>
    </row>
    <row r="208" spans="13:13">
      <c r="M208" s="6"/>
    </row>
    <row r="209" spans="13:13">
      <c r="M209" s="6"/>
    </row>
    <row r="210" spans="13:13">
      <c r="M210" s="6"/>
    </row>
    <row r="211" spans="13:13">
      <c r="M211" s="6"/>
    </row>
    <row r="212" spans="13:13">
      <c r="M212" s="6"/>
    </row>
    <row r="213" spans="13:13">
      <c r="M213" s="6"/>
    </row>
    <row r="214" spans="13:13">
      <c r="M214" s="6"/>
    </row>
    <row r="215" spans="13:13">
      <c r="M215" s="6"/>
    </row>
    <row r="216" spans="13:13">
      <c r="M216" s="6"/>
    </row>
    <row r="217" spans="13:13">
      <c r="M217" s="6"/>
    </row>
    <row r="218" spans="13:13">
      <c r="M218" s="6"/>
    </row>
    <row r="219" spans="13:13">
      <c r="M219" s="6"/>
    </row>
    <row r="220" spans="13:13">
      <c r="M220" s="6"/>
    </row>
    <row r="221" spans="13:13">
      <c r="M221" s="6"/>
    </row>
    <row r="222" spans="13:13">
      <c r="M222" s="6"/>
    </row>
    <row r="223" spans="13:13">
      <c r="M223" s="6"/>
    </row>
    <row r="224" spans="13:13">
      <c r="M224" s="6"/>
    </row>
    <row r="225" spans="13:13">
      <c r="M225" s="6"/>
    </row>
    <row r="226" spans="13:13">
      <c r="M226" s="6"/>
    </row>
    <row r="227" spans="13:13">
      <c r="M227" s="6"/>
    </row>
    <row r="228" spans="13:13">
      <c r="M228" s="6"/>
    </row>
    <row r="229" spans="13:13">
      <c r="M229" s="6"/>
    </row>
    <row r="230" spans="13:13">
      <c r="M230" s="6"/>
    </row>
    <row r="231" spans="13:13">
      <c r="M231" s="6"/>
    </row>
    <row r="232" spans="13:13">
      <c r="M232" s="6"/>
    </row>
    <row r="233" spans="13:13">
      <c r="M233" s="6"/>
    </row>
    <row r="234" spans="13:13">
      <c r="M234" s="6"/>
    </row>
    <row r="235" spans="13:13">
      <c r="M235" s="6"/>
    </row>
    <row r="236" spans="13:13">
      <c r="M236" s="6"/>
    </row>
    <row r="237" spans="13:13">
      <c r="M237" s="6"/>
    </row>
    <row r="238" spans="13:13">
      <c r="M238" s="6"/>
    </row>
    <row r="239" spans="13:13">
      <c r="M239" s="6"/>
    </row>
    <row r="240" spans="13:13">
      <c r="M240" s="6"/>
    </row>
    <row r="241" spans="13:13">
      <c r="M241" s="6"/>
    </row>
    <row r="242" spans="13:13">
      <c r="M242" s="6"/>
    </row>
    <row r="243" spans="13:13">
      <c r="M243" s="6"/>
    </row>
    <row r="244" spans="13:13">
      <c r="M244" s="6"/>
    </row>
    <row r="245" spans="13:13">
      <c r="M245" s="6"/>
    </row>
    <row r="246" spans="13:13">
      <c r="M246" s="6"/>
    </row>
    <row r="247" spans="13:13">
      <c r="M247" s="6"/>
    </row>
    <row r="248" spans="13:13">
      <c r="M248" s="6"/>
    </row>
    <row r="249" spans="13:13">
      <c r="M249" s="6"/>
    </row>
    <row r="250" spans="13:13">
      <c r="M250" s="6"/>
    </row>
    <row r="251" spans="13:13">
      <c r="M251" s="6"/>
    </row>
    <row r="252" spans="13:13">
      <c r="M252" s="6"/>
    </row>
    <row r="253" spans="13:13">
      <c r="M253" s="6"/>
    </row>
    <row r="254" spans="13:13">
      <c r="M254" s="6"/>
    </row>
    <row r="255" spans="13:13">
      <c r="M255" s="6"/>
    </row>
    <row r="256" spans="13:13">
      <c r="M256" s="6"/>
    </row>
    <row r="257" spans="13:13">
      <c r="M257" s="6"/>
    </row>
    <row r="258" spans="13:13">
      <c r="M258" s="6"/>
    </row>
    <row r="259" spans="13:13">
      <c r="M259" s="6"/>
    </row>
    <row r="260" spans="13:13">
      <c r="M260" s="6"/>
    </row>
    <row r="261" spans="13:13">
      <c r="M261" s="6"/>
    </row>
    <row r="262" spans="13:13">
      <c r="M262" s="6"/>
    </row>
    <row r="263" spans="13:13">
      <c r="M263" s="6"/>
    </row>
    <row r="264" spans="13:13">
      <c r="M264" s="6"/>
    </row>
    <row r="265" spans="13:13">
      <c r="M265" s="6"/>
    </row>
    <row r="266" spans="13:13">
      <c r="M266" s="6"/>
    </row>
    <row r="267" spans="13:13">
      <c r="M267" s="6"/>
    </row>
    <row r="268" spans="13:13">
      <c r="M268" s="6"/>
    </row>
    <row r="269" spans="13:13">
      <c r="M269" s="6"/>
    </row>
    <row r="270" spans="13:13">
      <c r="M270" s="6"/>
    </row>
    <row r="271" spans="13:13">
      <c r="M271" s="6"/>
    </row>
    <row r="272" spans="13:13">
      <c r="M272" s="6"/>
    </row>
    <row r="273" spans="13:13">
      <c r="M273" s="6"/>
    </row>
    <row r="274" spans="13:13">
      <c r="M274" s="6"/>
    </row>
    <row r="275" spans="13:13">
      <c r="M275" s="6"/>
    </row>
    <row r="276" spans="13:13">
      <c r="M276" s="6"/>
    </row>
    <row r="277" spans="13:13">
      <c r="M277" s="6"/>
    </row>
    <row r="278" spans="13:13">
      <c r="M278" s="6"/>
    </row>
    <row r="279" spans="13:13">
      <c r="M279" s="6"/>
    </row>
    <row r="280" spans="13:13">
      <c r="M280" s="6"/>
    </row>
    <row r="281" spans="13:13">
      <c r="M281" s="6"/>
    </row>
    <row r="282" spans="13:13">
      <c r="M282" s="6"/>
    </row>
    <row r="283" spans="13:13">
      <c r="M283" s="6"/>
    </row>
    <row r="284" spans="13:13">
      <c r="M284" s="6"/>
    </row>
    <row r="285" spans="13:13">
      <c r="M285" s="6"/>
    </row>
    <row r="286" spans="13:13">
      <c r="M286" s="6"/>
    </row>
    <row r="287" spans="13:13">
      <c r="M287" s="6"/>
    </row>
    <row r="288" spans="13:13">
      <c r="M288" s="6"/>
    </row>
    <row r="289" spans="13:13">
      <c r="M289" s="6"/>
    </row>
    <row r="290" spans="13:13">
      <c r="M290" s="6"/>
    </row>
    <row r="291" spans="13:13">
      <c r="M291" s="6"/>
    </row>
  </sheetData>
  <protectedRanges>
    <protectedRange password="CC78" sqref="V15:IK16 A23 L15 C6:D8 B19:C19 V6:W9 A15:A20 B15:B18 B20 J15:J16 A22:B22 V23:IK23 Q6:T8 V25:IK55 L16:T16 E23:K23 E6:I7 D16:I16 A81:A116 N6:P7 L6 F81:IK110 L66 L19 J7:K8 L8 L64 M23:T23 A25:A58 W56:IK58 V56:V64 F111:T116 W111:IK116 U111:V122 A169:IK65557 C25:T58 C81:E116 Q10:S15 W10:W14 AF6:IK14 K10:K16 A10:B14 B23:B116" name="Range1"/>
    <protectedRange password="CC78" sqref="F8:G8" name="Range1_4"/>
    <protectedRange password="CC78" sqref="V19:IK20 S19:T20 N19:Q20 E19:I20" name="Range1_1_1"/>
    <protectedRange password="CC78" sqref="Q24 C24 N24 V24:IK24 L24 T24 E24:I24" name="Range1_3_1"/>
    <protectedRange password="CC78" sqref="U1 R2:S4 V4:V5 W1:IK5 Q5:T5 N1:Q4 T4:U4 B1:M5 X6:AE14 U5:U64" name="Range1_2"/>
    <protectedRange password="CC78" sqref="V10:V14" name="Range1_1"/>
    <protectedRange password="CC78" sqref="S24" name="Range1_3_1_1"/>
    <protectedRange password="CC78" sqref="A1:A4" name="Range1_2_1_1"/>
    <protectedRange password="CC78" sqref="V1:V3" name="Range1_2_1"/>
    <protectedRange password="CC78" sqref="H8:I8" name="Range1_4_1"/>
    <protectedRange password="CC78" sqref="U2:U3" name="Range1_2_2_1"/>
    <protectedRange password="CC78" sqref="V75:IK76 L75 C64:D66 B79:C79 V65:W67 A75:A80 B75:B78 B80 N64:P65 Q64:T66 L76:T76 E64:I65 D76:J76 J75 W68:W74 J65:K66 L79 N75:S75 W64 AF64:IK74 Q68:S74 K68:K76 A68:B74" name="Range1_3"/>
    <protectedRange password="CC78" sqref="F66:G66" name="Range1_4_2"/>
    <protectedRange password="CC78" sqref="V79:IK80 N79:Q80 S79:T80 E79:I80" name="Range1_1_1_1"/>
    <protectedRange password="CC78" sqref="R60:S62 W59:IK63 N63:T63 N59:Q62 T62 B59:M63 X64:AE74 U65:U80" name="Range1_2_2"/>
    <protectedRange password="CC78" sqref="V68:V74" name="Range1_1_2"/>
    <protectedRange password="CC78" sqref="A59:A62 A117:A120" name="Range1_2_1_1_1"/>
    <protectedRange password="CC78" sqref="H66:I66" name="Range1_4_1_1"/>
    <protectedRange password="CC78" sqref="V163:IK164 L163 C122:D124 B167:C167 V123:W125 B163:B166 B168 J163:J164 Q122:T124 N122:P123 E122:I123 D164:I164 J123:K124 L167 L164:T164 N163:P163 W122 A126:B148 A149:A168 W126:W162 AF122:IK162 Q126:S163 K126:K164" name="Range1_5"/>
    <protectedRange password="CC78" sqref="F124:G124" name="Range1_4_3"/>
    <protectedRange password="CC78" sqref="V167:IK168 N167:Q168 S167:T168 E167:I168" name="Range1_1_1_2"/>
    <protectedRange password="CC78" sqref="R118:S120 Q117:Q120 W117:IK121 Q121:T121 T120 B117:P121 X122:AE162 U123:U168" name="Range1_2_3"/>
    <protectedRange password="CC78" sqref="V126:V162" name="Range1_1_3"/>
    <protectedRange password="CC78" sqref="H124:I124" name="Range1_4_1_2"/>
    <protectedRange password="CC78" sqref="L124 L122" name="Range1_3_2"/>
    <protectedRange password="CC78" sqref="B149:B162" name="Range1_5_1"/>
    <protectedRange password="CC78" sqref="N5:P5" name="Range1_2_4"/>
  </protectedRanges>
  <autoFilter ref="A8:AE10"/>
  <mergeCells count="69">
    <mergeCell ref="D1:Q1"/>
    <mergeCell ref="R1:T1"/>
    <mergeCell ref="A6:A8"/>
    <mergeCell ref="B6:B8"/>
    <mergeCell ref="C6:C8"/>
    <mergeCell ref="D6:D8"/>
    <mergeCell ref="E6:E8"/>
    <mergeCell ref="F6:K6"/>
    <mergeCell ref="L6:L8"/>
    <mergeCell ref="M6:M8"/>
    <mergeCell ref="N6:P6"/>
    <mergeCell ref="Q6:Q8"/>
    <mergeCell ref="R6:R8"/>
    <mergeCell ref="S6:S8"/>
    <mergeCell ref="T6:T8"/>
    <mergeCell ref="N7:N8"/>
    <mergeCell ref="A64:A66"/>
    <mergeCell ref="B64:B66"/>
    <mergeCell ref="C64:C66"/>
    <mergeCell ref="D64:D66"/>
    <mergeCell ref="E64:E66"/>
    <mergeCell ref="O7:O8"/>
    <mergeCell ref="P7:P8"/>
    <mergeCell ref="A16:D16"/>
    <mergeCell ref="D59:Q59"/>
    <mergeCell ref="R59:T59"/>
    <mergeCell ref="F7:G7"/>
    <mergeCell ref="H7:I7"/>
    <mergeCell ref="J7:J8"/>
    <mergeCell ref="K7:K8"/>
    <mergeCell ref="S64:S66"/>
    <mergeCell ref="T64:T66"/>
    <mergeCell ref="F65:G65"/>
    <mergeCell ref="H65:I65"/>
    <mergeCell ref="J65:J66"/>
    <mergeCell ref="K65:K66"/>
    <mergeCell ref="N65:N66"/>
    <mergeCell ref="O65:O66"/>
    <mergeCell ref="P65:P66"/>
    <mergeCell ref="F64:K64"/>
    <mergeCell ref="L64:L66"/>
    <mergeCell ref="M64:M66"/>
    <mergeCell ref="N64:P64"/>
    <mergeCell ref="Q64:Q66"/>
    <mergeCell ref="R64:R66"/>
    <mergeCell ref="R122:R124"/>
    <mergeCell ref="S122:S124"/>
    <mergeCell ref="T122:T124"/>
    <mergeCell ref="P123:P124"/>
    <mergeCell ref="A76:D76"/>
    <mergeCell ref="D117:Q117"/>
    <mergeCell ref="R117:T117"/>
    <mergeCell ref="A122:A124"/>
    <mergeCell ref="B122:B124"/>
    <mergeCell ref="C122:C124"/>
    <mergeCell ref="D122:D124"/>
    <mergeCell ref="E122:E124"/>
    <mergeCell ref="F122:K122"/>
    <mergeCell ref="L122:L124"/>
    <mergeCell ref="N123:N124"/>
    <mergeCell ref="O123:O124"/>
    <mergeCell ref="M122:M124"/>
    <mergeCell ref="N122:P122"/>
    <mergeCell ref="Q122:Q124"/>
    <mergeCell ref="A164:D164"/>
    <mergeCell ref="F123:G123"/>
    <mergeCell ref="H123:I123"/>
    <mergeCell ref="J123:J124"/>
    <mergeCell ref="K123:K124"/>
  </mergeCells>
  <printOptions horizontalCentered="1"/>
  <pageMargins left="0" right="0.24" top="0.2" bottom="0.32" header="0.2" footer="0.2"/>
  <pageSetup paperSize="9" scale="65" fitToHeight="0" orientation="landscape" horizontalDpi="300" verticalDpi="300" r:id="rId1"/>
  <headerFooter alignWithMargins="0">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13</vt:i4>
      </vt:variant>
    </vt:vector>
  </HeadingPairs>
  <TitlesOfParts>
    <vt:vector size="38" baseType="lpstr">
      <vt:lpstr>CC - 01</vt:lpstr>
      <vt:lpstr>L - 01</vt:lpstr>
      <vt:lpstr>CC - 02</vt:lpstr>
      <vt:lpstr>L - 02</vt:lpstr>
      <vt:lpstr>CC - 03</vt:lpstr>
      <vt:lpstr>L - 03</vt:lpstr>
      <vt:lpstr>CC - 04</vt:lpstr>
      <vt:lpstr>L - 04</vt:lpstr>
      <vt:lpstr>CC - 05</vt:lpstr>
      <vt:lpstr>L - 05</vt:lpstr>
      <vt:lpstr>CC - 06</vt:lpstr>
      <vt:lpstr>L - 06</vt:lpstr>
      <vt:lpstr>CC - 07</vt:lpstr>
      <vt:lpstr>L - 07</vt:lpstr>
      <vt:lpstr>TH</vt:lpstr>
      <vt:lpstr>CC - 08</vt:lpstr>
      <vt:lpstr>L - 08</vt:lpstr>
      <vt:lpstr>CC - 09</vt:lpstr>
      <vt:lpstr>L - 09</vt:lpstr>
      <vt:lpstr>CC - 10</vt:lpstr>
      <vt:lpstr>L - 10</vt:lpstr>
      <vt:lpstr>CC - 11</vt:lpstr>
      <vt:lpstr>L - 11</vt:lpstr>
      <vt:lpstr>CC - 12</vt:lpstr>
      <vt:lpstr>L - 12</vt:lpstr>
      <vt:lpstr>DS</vt:lpstr>
      <vt:lpstr>'CC - 01'!Print_Area</vt:lpstr>
      <vt:lpstr>'CC - 02'!Print_Area</vt:lpstr>
      <vt:lpstr>'CC - 03'!Print_Area</vt:lpstr>
      <vt:lpstr>'CC - 04'!Print_Area</vt:lpstr>
      <vt:lpstr>'CC - 05'!Print_Area</vt:lpstr>
      <vt:lpstr>'CC - 06'!Print_Area</vt:lpstr>
      <vt:lpstr>'CC - 07'!Print_Area</vt:lpstr>
      <vt:lpstr>'CC - 08'!Print_Area</vt:lpstr>
      <vt:lpstr>'CC - 09'!Print_Area</vt:lpstr>
      <vt:lpstr>'CC - 10'!Print_Area</vt:lpstr>
      <vt:lpstr>'CC - 11'!Print_Area</vt:lpstr>
      <vt:lpstr>'CC - 12'!Print_Area</vt:lpstr>
    </vt:vector>
  </TitlesOfParts>
  <Company>HP-COMPUTER</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_=== HPC ===_</dc:creator>
  <cp:lastModifiedBy>User 1</cp:lastModifiedBy>
  <cp:lastPrinted>2015-10-30T04:54:27Z</cp:lastPrinted>
  <dcterms:created xsi:type="dcterms:W3CDTF">2011-06-27T04:19:15Z</dcterms:created>
  <dcterms:modified xsi:type="dcterms:W3CDTF">2015-11-17T04:19:39Z</dcterms:modified>
</cp:coreProperties>
</file>