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12 (3)" sheetId="1" r:id="rId1"/>
    <sheet name="Sheet2" sheetId="2" r:id="rId2"/>
  </sheets>
  <definedNames>
    <definedName name="_xlnm._FilterDatabase" localSheetId="0" hidden="1">'12 (3)'!$A$3:$S$26</definedName>
  </definedNames>
  <calcPr calcId="145621"/>
</workbook>
</file>

<file path=xl/calcChain.xml><?xml version="1.0" encoding="utf-8"?>
<calcChain xmlns="http://schemas.openxmlformats.org/spreadsheetml/2006/main">
  <c r="E19" i="2" l="1"/>
  <c r="D4" i="2"/>
  <c r="D19" i="2"/>
  <c r="N44" i="1" l="1"/>
  <c r="J44" i="1"/>
  <c r="I44" i="1"/>
  <c r="G44" i="1"/>
  <c r="F44" i="1"/>
  <c r="E44" i="1"/>
  <c r="Q42" i="1"/>
  <c r="O42" i="1" s="1"/>
  <c r="P42" i="1"/>
  <c r="L42" i="1"/>
  <c r="L44" i="1" s="1"/>
  <c r="K42" i="1"/>
  <c r="A42" i="1"/>
  <c r="Q41" i="1"/>
  <c r="O41" i="1" s="1"/>
  <c r="P41" i="1"/>
  <c r="K41" i="1"/>
  <c r="A41" i="1"/>
  <c r="Q40" i="1"/>
  <c r="M40" i="1" s="1"/>
  <c r="P40" i="1"/>
  <c r="K40" i="1"/>
  <c r="A40" i="1"/>
  <c r="Q39" i="1"/>
  <c r="O39" i="1" s="1"/>
  <c r="P39" i="1"/>
  <c r="K39" i="1"/>
  <c r="A39" i="1"/>
  <c r="Q38" i="1"/>
  <c r="M38" i="1" s="1"/>
  <c r="P38" i="1"/>
  <c r="K38" i="1"/>
  <c r="A38" i="1"/>
  <c r="Q37" i="1"/>
  <c r="O37" i="1" s="1"/>
  <c r="P37" i="1"/>
  <c r="K37" i="1"/>
  <c r="A37" i="1"/>
  <c r="Q36" i="1"/>
  <c r="M36" i="1" s="1"/>
  <c r="P36" i="1"/>
  <c r="K36" i="1"/>
  <c r="A36" i="1"/>
  <c r="Q35" i="1"/>
  <c r="O35" i="1" s="1"/>
  <c r="P35" i="1"/>
  <c r="K35" i="1"/>
  <c r="A35" i="1"/>
  <c r="Q34" i="1"/>
  <c r="M34" i="1" s="1"/>
  <c r="P34" i="1"/>
  <c r="K34" i="1"/>
  <c r="A34" i="1"/>
  <c r="Q33" i="1"/>
  <c r="O33" i="1" s="1"/>
  <c r="P33" i="1"/>
  <c r="K33" i="1"/>
  <c r="A33" i="1"/>
  <c r="Q32" i="1"/>
  <c r="M32" i="1" s="1"/>
  <c r="P32" i="1"/>
  <c r="K32" i="1"/>
  <c r="A32" i="1"/>
  <c r="Q31" i="1"/>
  <c r="O31" i="1" s="1"/>
  <c r="P31" i="1"/>
  <c r="K31" i="1"/>
  <c r="A31" i="1"/>
  <c r="Q30" i="1"/>
  <c r="M30" i="1" s="1"/>
  <c r="P30" i="1"/>
  <c r="K30" i="1"/>
  <c r="A30" i="1"/>
  <c r="Q29" i="1"/>
  <c r="O29" i="1" s="1"/>
  <c r="P29" i="1"/>
  <c r="K29" i="1"/>
  <c r="A29" i="1"/>
  <c r="Q28" i="1"/>
  <c r="M28" i="1" s="1"/>
  <c r="P28" i="1"/>
  <c r="K28" i="1"/>
  <c r="A28" i="1"/>
  <c r="M26" i="1"/>
  <c r="K26" i="1"/>
  <c r="J26" i="1"/>
  <c r="I26" i="1"/>
  <c r="F26" i="1"/>
  <c r="E26" i="1"/>
  <c r="Q24" i="1"/>
  <c r="P24" i="1" s="1"/>
  <c r="O24" i="1"/>
  <c r="L24" i="1"/>
  <c r="A24" i="1"/>
  <c r="Q23" i="1"/>
  <c r="P23" i="1" s="1"/>
  <c r="O23" i="1"/>
  <c r="L23" i="1"/>
  <c r="A23" i="1"/>
  <c r="P22" i="1"/>
  <c r="O22" i="1"/>
  <c r="L22" i="1"/>
  <c r="A22" i="1"/>
  <c r="Q21" i="1"/>
  <c r="P21" i="1" s="1"/>
  <c r="O21" i="1"/>
  <c r="L21" i="1"/>
  <c r="A21" i="1"/>
  <c r="Q20" i="1"/>
  <c r="P20" i="1" s="1"/>
  <c r="O20" i="1"/>
  <c r="L20" i="1"/>
  <c r="A20" i="1"/>
  <c r="Q19" i="1"/>
  <c r="P19" i="1" s="1"/>
  <c r="O19" i="1"/>
  <c r="L19" i="1"/>
  <c r="A19" i="1"/>
  <c r="Q18" i="1"/>
  <c r="P18" i="1" s="1"/>
  <c r="O18" i="1"/>
  <c r="L18" i="1"/>
  <c r="A18" i="1"/>
  <c r="Q17" i="1"/>
  <c r="P17" i="1" s="1"/>
  <c r="O17" i="1"/>
  <c r="L17" i="1"/>
  <c r="A17" i="1"/>
  <c r="J16" i="1"/>
  <c r="F16" i="1"/>
  <c r="P14" i="1"/>
  <c r="O14" i="1"/>
  <c r="L14" i="1"/>
  <c r="A14" i="1"/>
  <c r="Q13" i="1"/>
  <c r="O13" i="1" s="1"/>
  <c r="P13" i="1"/>
  <c r="L13" i="1"/>
  <c r="A13" i="1"/>
  <c r="Q12" i="1"/>
  <c r="O12" i="1" s="1"/>
  <c r="P12" i="1"/>
  <c r="L12" i="1"/>
  <c r="A12" i="1"/>
  <c r="Q11" i="1"/>
  <c r="O11" i="1" s="1"/>
  <c r="P11" i="1"/>
  <c r="L11" i="1"/>
  <c r="A11" i="1"/>
  <c r="Q10" i="1"/>
  <c r="O10" i="1" s="1"/>
  <c r="P10" i="1"/>
  <c r="L10" i="1"/>
  <c r="A10" i="1"/>
  <c r="N9" i="1"/>
  <c r="N16" i="1" s="1"/>
  <c r="J9" i="1"/>
  <c r="G9" i="1"/>
  <c r="G16" i="1" s="1"/>
  <c r="G26" i="1" s="1"/>
  <c r="F9" i="1"/>
  <c r="Q7" i="1"/>
  <c r="P7" i="1"/>
  <c r="O7" i="1"/>
  <c r="L7" i="1"/>
  <c r="A7" i="1"/>
  <c r="Q6" i="1"/>
  <c r="P6" i="1" s="1"/>
  <c r="O6" i="1"/>
  <c r="L6" i="1"/>
  <c r="A6" i="1"/>
  <c r="Q5" i="1"/>
  <c r="P5" i="1" s="1"/>
  <c r="O5" i="1"/>
  <c r="L5" i="1"/>
  <c r="L9" i="1" s="1"/>
  <c r="A5" i="1"/>
  <c r="Q4" i="1"/>
  <c r="P4" i="1" s="1"/>
  <c r="O4" i="1"/>
  <c r="O9" i="1" s="1"/>
  <c r="L4" i="1"/>
  <c r="A4" i="1"/>
  <c r="P16" i="1" l="1"/>
  <c r="O32" i="1"/>
  <c r="O34" i="1"/>
  <c r="O40" i="1"/>
  <c r="L16" i="1"/>
  <c r="O28" i="1"/>
  <c r="O44" i="1" s="1"/>
  <c r="O36" i="1"/>
  <c r="M42" i="1"/>
  <c r="O16" i="1"/>
  <c r="O30" i="1"/>
  <c r="O38" i="1"/>
  <c r="L26" i="1"/>
  <c r="O26" i="1"/>
  <c r="K44" i="1"/>
  <c r="P44" i="1"/>
  <c r="P26" i="1"/>
  <c r="P9" i="1"/>
  <c r="M29" i="1"/>
  <c r="M31" i="1"/>
  <c r="M33" i="1"/>
  <c r="M35" i="1"/>
  <c r="M37" i="1"/>
  <c r="M39" i="1"/>
  <c r="M41" i="1"/>
  <c r="M44" i="1" l="1"/>
</calcChain>
</file>

<file path=xl/sharedStrings.xml><?xml version="1.0" encoding="utf-8"?>
<sst xmlns="http://schemas.openxmlformats.org/spreadsheetml/2006/main" count="119" uniqueCount="92">
  <si>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</si>
  <si>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</si>
  <si>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</si>
  <si>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</si>
  <si>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</si>
  <si>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</si>
  <si>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</si>
  <si>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</si>
  <si>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</si>
  <si>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</si>
  <si>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</si>
  <si>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</si>
  <si>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USD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</si>
  <si>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</si>
  <si>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</si>
  <si>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</si>
  <si>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</si>
  <si>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</si>
  <si>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</si>
  <si>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</si>
  <si>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</si>
  <si>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</si>
  <si>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</si>
  <si>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</si>
  <si>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</si>
  <si>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TC:</t>
  </si>
  <si>
    <t>1402LDS201503829</t>
  </si>
  <si>
    <t>LA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</si>
  <si>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</si>
  <si>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</si>
  <si>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</si>
  <si>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</si>
  <si>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</si>
  <si>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</si>
  <si>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</si>
  <si>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</si>
  <si>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</si>
  <si>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</si>
  <si>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</si>
  <si>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</si>
  <si>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</si>
  <si>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</si>
  <si>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</si>
  <si>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</si>
  <si>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</si>
  <si>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</si>
  <si>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</si>
  <si>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</si>
  <si>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</si>
  <si>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</si>
  <si>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</si>
  <si>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</si>
  <si>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</si>
  <si>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</si>
  <si>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</si>
  <si>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</si>
  <si>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</si>
  <si>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</si>
  <si>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</si>
  <si>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</si>
  <si>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</si>
  <si>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</si>
  <si>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Nợ vay - AN LẠC LA</t>
  </si>
  <si>
    <t>Nợ vay - AN LẠC TV</t>
  </si>
  <si>
    <t>KHÁCH HÀNG</t>
  </si>
  <si>
    <t>SỐ TIỀN</t>
  </si>
  <si>
    <t>3 Xuyên</t>
  </si>
  <si>
    <t>Chú Thái</t>
  </si>
  <si>
    <t>Cô Phấn</t>
  </si>
  <si>
    <t>Lãi suất %</t>
  </si>
  <si>
    <t>Ngày mượn</t>
  </si>
  <si>
    <t>Mr. Vượng</t>
  </si>
  <si>
    <t>VNĐ</t>
  </si>
  <si>
    <t>15/11/10 &amp; 17/4/12</t>
  </si>
  <si>
    <t>Dượng 3</t>
  </si>
  <si>
    <t>Dì 3</t>
  </si>
  <si>
    <t>7.000 USD/năm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</si>
  <si>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</si>
  <si>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</si>
  <si>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</si>
  <si>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</si>
  <si>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</si>
  <si>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</si>
  <si>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</si>
  <si>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</si>
  <si>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</si>
  <si>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STT</t>
  </si>
  <si>
    <t>TỔNG CỘNG :</t>
  </si>
  <si>
    <t>Khanh ( Cậu 2)</t>
  </si>
  <si>
    <t>Bạn Ngân (Dì 3)</t>
  </si>
  <si>
    <t>Quốc (Bạn Cô)</t>
  </si>
  <si>
    <t>Cô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</si>
</sst>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(* #,##0_);_(* \(#,##0\);_(* &quot;-&quot;??_);_(@_)"/>
    <numFmt numFmtId="165" formatCode="\$#,##0\ ;\(\$#,##0\)"/>
    <numFmt numFmtId="166" formatCode="#,###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dd/mm/yy;@"/>
    <numFmt numFmtId="172" formatCode="_(* #,##0.000_);_(* \(#,##0.000\);_(* &quot;-&quot;??_);_(@_)"/>
    <numFmt numFmtId="174" formatCode="0.0%"/>
  </numFmts>
  <fonts count="35">
    <font>
      <sz val="12"/>
      <name val="VNI-Times"/>
    </font>
    <font>
      <sz val="12"/>
      <name val="VNI-Times"/>
    </font>
    <font>
      <b/>
      <sz val="10"/>
      <name val="VNI-Times"/>
    </font>
    <font>
      <b/>
      <sz val="12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name val="VNI-Times"/>
    </font>
    <font>
      <sz val="10"/>
      <color indexed="12"/>
      <name val="VNI-Times"/>
    </font>
    <font>
      <sz val="10"/>
      <color indexed="21"/>
      <name val="VNI-Times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u/>
      <sz val="11"/>
      <name val="VNI-Times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4" fillId="0" borderId="0" applyFont="0" applyFill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10">
      <alignment horizontal="left" vertical="center"/>
    </xf>
    <xf numFmtId="166" fontId="26" fillId="0" borderId="8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28" fillId="0" borderId="0"/>
    <xf numFmtId="167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0" fillId="0" borderId="0"/>
  </cellStyleXfs>
  <cellXfs count="19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43" fontId="2" fillId="0" borderId="0" xfId="1" applyFont="1" applyAlignment="1">
      <alignment vertical="center"/>
    </xf>
    <xf numFmtId="14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10" fillId="0" borderId="2" xfId="1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43" fontId="7" fillId="0" borderId="2" xfId="1" applyFont="1" applyBorder="1" applyAlignment="1">
      <alignment horizontal="center" vertical="center"/>
    </xf>
    <xf numFmtId="14" fontId="11" fillId="0" borderId="2" xfId="1" applyNumberFormat="1" applyFont="1" applyBorder="1" applyAlignment="1">
      <alignment horizontal="center" vertical="center" wrapText="1"/>
    </xf>
    <xf numFmtId="164" fontId="9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10" fillId="0" borderId="2" xfId="1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2" fillId="0" borderId="3" xfId="1" applyNumberFormat="1" applyFont="1" applyBorder="1" applyAlignment="1">
      <alignment horizontal="center" vertical="center"/>
    </xf>
    <xf numFmtId="49" fontId="12" fillId="0" borderId="3" xfId="1" applyNumberFormat="1" applyFont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 wrapText="1"/>
    </xf>
    <xf numFmtId="43" fontId="12" fillId="0" borderId="3" xfId="1" applyFont="1" applyBorder="1" applyAlignment="1">
      <alignment vertical="center"/>
    </xf>
    <xf numFmtId="164" fontId="12" fillId="0" borderId="3" xfId="1" applyNumberFormat="1" applyFont="1" applyBorder="1" applyAlignment="1">
      <alignment vertical="center"/>
    </xf>
    <xf numFmtId="43" fontId="13" fillId="0" borderId="3" xfId="1" applyFont="1" applyBorder="1" applyAlignment="1">
      <alignment vertical="center"/>
    </xf>
    <xf numFmtId="43" fontId="14" fillId="0" borderId="3" xfId="1" applyFont="1" applyBorder="1" applyAlignment="1">
      <alignment vertical="center"/>
    </xf>
    <xf numFmtId="43" fontId="5" fillId="0" borderId="3" xfId="1" applyFont="1" applyBorder="1" applyAlignment="1">
      <alignment vertical="center"/>
    </xf>
    <xf numFmtId="10" fontId="5" fillId="0" borderId="3" xfId="1" applyNumberFormat="1" applyFont="1" applyBorder="1" applyAlignment="1">
      <alignment horizontal="center" vertical="center"/>
    </xf>
    <xf numFmtId="43" fontId="12" fillId="0" borderId="3" xfId="1" applyFont="1" applyBorder="1" applyAlignment="1">
      <alignment horizontal="center" vertical="center"/>
    </xf>
    <xf numFmtId="43" fontId="12" fillId="0" borderId="0" xfId="1" applyFont="1" applyBorder="1" applyAlignment="1">
      <alignment vertical="center"/>
    </xf>
    <xf numFmtId="0" fontId="12" fillId="0" borderId="4" xfId="1" applyNumberFormat="1" applyFont="1" applyBorder="1" applyAlignment="1">
      <alignment horizontal="center" vertical="center"/>
    </xf>
    <xf numFmtId="49" fontId="12" fillId="0" borderId="4" xfId="1" applyNumberFormat="1" applyFont="1" applyBorder="1" applyAlignment="1">
      <alignment vertical="center"/>
    </xf>
    <xf numFmtId="14" fontId="12" fillId="0" borderId="4" xfId="0" applyNumberFormat="1" applyFont="1" applyBorder="1" applyAlignment="1">
      <alignment horizontal="center" vertical="center" wrapText="1"/>
    </xf>
    <xf numFmtId="43" fontId="12" fillId="0" borderId="4" xfId="1" applyFont="1" applyBorder="1" applyAlignment="1">
      <alignment vertical="center"/>
    </xf>
    <xf numFmtId="164" fontId="12" fillId="0" borderId="4" xfId="1" applyNumberFormat="1" applyFont="1" applyBorder="1" applyAlignment="1">
      <alignment vertical="center"/>
    </xf>
    <xf numFmtId="43" fontId="15" fillId="0" borderId="4" xfId="1" applyFont="1" applyBorder="1" applyAlignment="1">
      <alignment vertical="center"/>
    </xf>
    <xf numFmtId="43" fontId="14" fillId="0" borderId="4" xfId="1" applyFont="1" applyBorder="1" applyAlignment="1">
      <alignment vertical="center"/>
    </xf>
    <xf numFmtId="43" fontId="5" fillId="0" borderId="4" xfId="1" applyFont="1" applyBorder="1" applyAlignment="1">
      <alignment vertical="center"/>
    </xf>
    <xf numFmtId="43" fontId="12" fillId="0" borderId="4" xfId="1" applyFont="1" applyBorder="1" applyAlignment="1">
      <alignment horizontal="center" vertical="center"/>
    </xf>
    <xf numFmtId="0" fontId="12" fillId="0" borderId="5" xfId="1" applyNumberFormat="1" applyFont="1" applyBorder="1" applyAlignment="1">
      <alignment horizontal="center" vertical="center"/>
    </xf>
    <xf numFmtId="49" fontId="12" fillId="0" borderId="5" xfId="1" applyNumberFormat="1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 wrapText="1"/>
    </xf>
    <xf numFmtId="43" fontId="12" fillId="0" borderId="5" xfId="1" applyFont="1" applyBorder="1" applyAlignment="1">
      <alignment vertical="center"/>
    </xf>
    <xf numFmtId="164" fontId="12" fillId="0" borderId="5" xfId="1" applyNumberFormat="1" applyFont="1" applyBorder="1" applyAlignment="1">
      <alignment vertical="center"/>
    </xf>
    <xf numFmtId="43" fontId="15" fillId="0" borderId="5" xfId="1" applyFont="1" applyBorder="1" applyAlignment="1">
      <alignment vertical="center"/>
    </xf>
    <xf numFmtId="43" fontId="14" fillId="0" borderId="5" xfId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10" fontId="5" fillId="0" borderId="5" xfId="1" applyNumberFormat="1" applyFont="1" applyBorder="1" applyAlignment="1">
      <alignment horizontal="center" vertical="center"/>
    </xf>
    <xf numFmtId="43" fontId="12" fillId="0" borderId="5" xfId="1" applyFont="1" applyBorder="1" applyAlignment="1">
      <alignment horizontal="center" vertical="center"/>
    </xf>
    <xf numFmtId="49" fontId="16" fillId="0" borderId="2" xfId="1" applyNumberFormat="1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 wrapText="1"/>
    </xf>
    <xf numFmtId="164" fontId="18" fillId="0" borderId="2" xfId="1" applyNumberFormat="1" applyFont="1" applyBorder="1" applyAlignment="1">
      <alignment vertical="center"/>
    </xf>
    <xf numFmtId="43" fontId="18" fillId="0" borderId="2" xfId="1" applyFont="1" applyBorder="1" applyAlignment="1">
      <alignment vertical="center"/>
    </xf>
    <xf numFmtId="10" fontId="19" fillId="0" borderId="2" xfId="1" applyNumberFormat="1" applyFont="1" applyBorder="1" applyAlignment="1">
      <alignment horizontal="center" vertical="center"/>
    </xf>
    <xf numFmtId="43" fontId="18" fillId="0" borderId="2" xfId="1" applyFont="1" applyBorder="1" applyAlignment="1">
      <alignment horizontal="center" vertical="center"/>
    </xf>
    <xf numFmtId="43" fontId="16" fillId="0" borderId="0" xfId="1" applyFont="1" applyAlignment="1">
      <alignment vertical="center"/>
    </xf>
    <xf numFmtId="0" fontId="14" fillId="2" borderId="3" xfId="1" applyNumberFormat="1" applyFont="1" applyFill="1" applyBorder="1" applyAlignment="1">
      <alignment horizontal="center" vertical="center"/>
    </xf>
    <xf numFmtId="49" fontId="14" fillId="2" borderId="3" xfId="1" applyNumberFormat="1" applyFont="1" applyFill="1" applyBorder="1" applyAlignment="1">
      <alignment vertical="center"/>
    </xf>
    <xf numFmtId="14" fontId="14" fillId="2" borderId="3" xfId="0" applyNumberFormat="1" applyFont="1" applyFill="1" applyBorder="1" applyAlignment="1">
      <alignment horizontal="center" vertical="center" wrapText="1"/>
    </xf>
    <xf numFmtId="43" fontId="14" fillId="2" borderId="3" xfId="1" applyFont="1" applyFill="1" applyBorder="1" applyAlignment="1">
      <alignment vertical="center"/>
    </xf>
    <xf numFmtId="164" fontId="14" fillId="2" borderId="3" xfId="1" applyNumberFormat="1" applyFont="1" applyFill="1" applyBorder="1" applyAlignment="1">
      <alignment vertical="center"/>
    </xf>
    <xf numFmtId="14" fontId="12" fillId="2" borderId="3" xfId="0" applyNumberFormat="1" applyFont="1" applyFill="1" applyBorder="1" applyAlignment="1">
      <alignment horizontal="center" vertical="center" wrapText="1"/>
    </xf>
    <xf numFmtId="10" fontId="14" fillId="2" borderId="3" xfId="1" applyNumberFormat="1" applyFont="1" applyFill="1" applyBorder="1" applyAlignment="1">
      <alignment horizontal="center" vertical="center"/>
    </xf>
    <xf numFmtId="43" fontId="14" fillId="2" borderId="3" xfId="1" applyFont="1" applyFill="1" applyBorder="1" applyAlignment="1">
      <alignment horizontal="center" vertical="center"/>
    </xf>
    <xf numFmtId="43" fontId="14" fillId="2" borderId="0" xfId="1" applyFont="1" applyFill="1" applyBorder="1" applyAlignment="1">
      <alignment vertical="center"/>
    </xf>
    <xf numFmtId="49" fontId="14" fillId="2" borderId="4" xfId="1" applyNumberFormat="1" applyFont="1" applyFill="1" applyBorder="1" applyAlignment="1">
      <alignment vertical="center"/>
    </xf>
    <xf numFmtId="14" fontId="14" fillId="2" borderId="4" xfId="0" applyNumberFormat="1" applyFont="1" applyFill="1" applyBorder="1" applyAlignment="1">
      <alignment horizontal="center" vertical="center" wrapText="1"/>
    </xf>
    <xf numFmtId="43" fontId="14" fillId="2" borderId="4" xfId="1" applyFont="1" applyFill="1" applyBorder="1" applyAlignment="1">
      <alignment vertical="center"/>
    </xf>
    <xf numFmtId="164" fontId="14" fillId="2" borderId="4" xfId="1" applyNumberFormat="1" applyFont="1" applyFill="1" applyBorder="1" applyAlignment="1">
      <alignment vertical="center"/>
    </xf>
    <xf numFmtId="10" fontId="14" fillId="2" borderId="4" xfId="1" applyNumberFormat="1" applyFont="1" applyFill="1" applyBorder="1" applyAlignment="1">
      <alignment horizontal="center" vertical="center"/>
    </xf>
    <xf numFmtId="43" fontId="14" fillId="2" borderId="4" xfId="1" applyFont="1" applyFill="1" applyBorder="1" applyAlignment="1">
      <alignment horizontal="center" vertical="center"/>
    </xf>
    <xf numFmtId="43" fontId="12" fillId="0" borderId="0" xfId="1" applyFont="1" applyFill="1" applyBorder="1" applyAlignment="1">
      <alignment vertical="center"/>
    </xf>
    <xf numFmtId="0" fontId="14" fillId="2" borderId="6" xfId="1" applyNumberFormat="1" applyFont="1" applyFill="1" applyBorder="1" applyAlignment="1">
      <alignment horizontal="center" vertical="center"/>
    </xf>
    <xf numFmtId="49" fontId="14" fillId="2" borderId="6" xfId="1" applyNumberFormat="1" applyFont="1" applyFill="1" applyBorder="1" applyAlignment="1">
      <alignment vertical="center"/>
    </xf>
    <xf numFmtId="14" fontId="14" fillId="2" borderId="6" xfId="0" applyNumberFormat="1" applyFont="1" applyFill="1" applyBorder="1" applyAlignment="1">
      <alignment horizontal="center" vertical="center" wrapText="1"/>
    </xf>
    <xf numFmtId="43" fontId="14" fillId="2" borderId="6" xfId="1" applyFont="1" applyFill="1" applyBorder="1" applyAlignment="1">
      <alignment vertical="center"/>
    </xf>
    <xf numFmtId="164" fontId="14" fillId="2" borderId="6" xfId="1" applyNumberFormat="1" applyFont="1" applyFill="1" applyBorder="1" applyAlignment="1">
      <alignment vertical="center"/>
    </xf>
    <xf numFmtId="14" fontId="12" fillId="2" borderId="6" xfId="0" applyNumberFormat="1" applyFont="1" applyFill="1" applyBorder="1" applyAlignment="1">
      <alignment horizontal="center" vertical="center" wrapText="1"/>
    </xf>
    <xf numFmtId="10" fontId="14" fillId="2" borderId="6" xfId="1" applyNumberFormat="1" applyFont="1" applyFill="1" applyBorder="1" applyAlignment="1">
      <alignment horizontal="center" vertical="center"/>
    </xf>
    <xf numFmtId="43" fontId="14" fillId="2" borderId="6" xfId="1" applyFont="1" applyFill="1" applyBorder="1" applyAlignment="1">
      <alignment horizontal="center" vertical="center"/>
    </xf>
    <xf numFmtId="0" fontId="14" fillId="0" borderId="3" xfId="1" applyNumberFormat="1" applyFont="1" applyFill="1" applyBorder="1" applyAlignment="1">
      <alignment horizontal="center" vertical="center"/>
    </xf>
    <xf numFmtId="43" fontId="14" fillId="0" borderId="3" xfId="1" applyFont="1" applyFill="1" applyBorder="1" applyAlignment="1">
      <alignment vertical="center"/>
    </xf>
    <xf numFmtId="43" fontId="12" fillId="0" borderId="3" xfId="1" applyFont="1" applyFill="1" applyBorder="1" applyAlignment="1">
      <alignment vertical="center"/>
    </xf>
    <xf numFmtId="43" fontId="12" fillId="0" borderId="4" xfId="1" applyFont="1" applyFill="1" applyBorder="1" applyAlignment="1">
      <alignment vertical="center"/>
    </xf>
    <xf numFmtId="10" fontId="12" fillId="0" borderId="4" xfId="1" applyNumberFormat="1" applyFont="1" applyFill="1" applyBorder="1" applyAlignment="1">
      <alignment horizontal="center" vertical="center"/>
    </xf>
    <xf numFmtId="43" fontId="14" fillId="0" borderId="4" xfId="1" applyFont="1" applyFill="1" applyBorder="1" applyAlignment="1">
      <alignment horizontal="center" vertical="center"/>
    </xf>
    <xf numFmtId="43" fontId="12" fillId="0" borderId="4" xfId="1" applyFont="1" applyFill="1" applyBorder="1" applyAlignment="1">
      <alignment horizontal="center" vertical="center"/>
    </xf>
    <xf numFmtId="49" fontId="12" fillId="0" borderId="4" xfId="1" applyNumberFormat="1" applyFont="1" applyFill="1" applyBorder="1" applyAlignment="1">
      <alignment vertical="center"/>
    </xf>
    <xf numFmtId="164" fontId="12" fillId="0" borderId="4" xfId="1" applyNumberFormat="1" applyFont="1" applyFill="1" applyBorder="1" applyAlignment="1">
      <alignment vertical="center"/>
    </xf>
    <xf numFmtId="14" fontId="12" fillId="0" borderId="7" xfId="0" applyNumberFormat="1" applyFont="1" applyBorder="1" applyAlignment="1">
      <alignment horizontal="center" vertical="center" wrapText="1"/>
    </xf>
    <xf numFmtId="43" fontId="12" fillId="0" borderId="7" xfId="1" applyFont="1" applyBorder="1" applyAlignment="1">
      <alignment vertical="center"/>
    </xf>
    <xf numFmtId="164" fontId="12" fillId="0" borderId="7" xfId="1" applyNumberFormat="1" applyFont="1" applyBorder="1" applyAlignment="1">
      <alignment vertical="center"/>
    </xf>
    <xf numFmtId="0" fontId="12" fillId="0" borderId="5" xfId="1" applyNumberFormat="1" applyFont="1" applyFill="1" applyBorder="1" applyAlignment="1">
      <alignment horizontal="center" vertical="center"/>
    </xf>
    <xf numFmtId="43" fontId="12" fillId="0" borderId="5" xfId="1" applyFont="1" applyFill="1" applyBorder="1" applyAlignment="1">
      <alignment vertical="center"/>
    </xf>
    <xf numFmtId="10" fontId="12" fillId="0" borderId="5" xfId="1" applyNumberFormat="1" applyFont="1" applyFill="1" applyBorder="1" applyAlignment="1">
      <alignment horizontal="center" vertical="center"/>
    </xf>
    <xf numFmtId="43" fontId="12" fillId="0" borderId="5" xfId="1" applyFont="1" applyFill="1" applyBorder="1" applyAlignment="1">
      <alignment horizontal="center" vertical="center"/>
    </xf>
    <xf numFmtId="43" fontId="20" fillId="0" borderId="2" xfId="1" applyFont="1" applyBorder="1" applyAlignment="1">
      <alignment horizontal="center" vertical="center"/>
    </xf>
    <xf numFmtId="14" fontId="18" fillId="0" borderId="2" xfId="1" applyNumberFormat="1" applyFont="1" applyBorder="1" applyAlignment="1">
      <alignment horizontal="center" vertical="center"/>
    </xf>
    <xf numFmtId="43" fontId="19" fillId="0" borderId="2" xfId="1" applyFont="1" applyBorder="1" applyAlignment="1">
      <alignment vertical="center"/>
    </xf>
    <xf numFmtId="43" fontId="19" fillId="0" borderId="2" xfId="1" applyFont="1" applyBorder="1" applyAlignment="1">
      <alignment horizontal="center" vertical="center"/>
    </xf>
    <xf numFmtId="43" fontId="20" fillId="0" borderId="0" xfId="1" applyFont="1" applyAlignment="1">
      <alignment vertical="center"/>
    </xf>
    <xf numFmtId="49" fontId="14" fillId="0" borderId="4" xfId="1" applyNumberFormat="1" applyFont="1" applyBorder="1" applyAlignment="1">
      <alignment vertical="center"/>
    </xf>
    <xf numFmtId="14" fontId="14" fillId="0" borderId="4" xfId="0" applyNumberFormat="1" applyFont="1" applyBorder="1" applyAlignment="1">
      <alignment horizontal="center" vertical="center" wrapText="1"/>
    </xf>
    <xf numFmtId="164" fontId="14" fillId="0" borderId="4" xfId="1" applyNumberFormat="1" applyFont="1" applyBorder="1" applyAlignment="1">
      <alignment vertical="center"/>
    </xf>
    <xf numFmtId="43" fontId="14" fillId="0" borderId="4" xfId="1" applyFont="1" applyFill="1" applyBorder="1" applyAlignment="1">
      <alignment vertical="center"/>
    </xf>
    <xf numFmtId="14" fontId="14" fillId="0" borderId="3" xfId="0" applyNumberFormat="1" applyFont="1" applyBorder="1" applyAlignment="1">
      <alignment horizontal="center"/>
    </xf>
    <xf numFmtId="10" fontId="14" fillId="0" borderId="4" xfId="1" applyNumberFormat="1" applyFont="1" applyFill="1" applyBorder="1" applyAlignment="1">
      <alignment horizontal="center" vertical="center"/>
    </xf>
    <xf numFmtId="43" fontId="14" fillId="0" borderId="0" xfId="1" applyFont="1" applyBorder="1" applyAlignment="1">
      <alignment vertical="center"/>
    </xf>
    <xf numFmtId="43" fontId="14" fillId="0" borderId="4" xfId="1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 wrapText="1"/>
    </xf>
    <xf numFmtId="164" fontId="14" fillId="0" borderId="7" xfId="1" applyNumberFormat="1" applyFont="1" applyBorder="1" applyAlignment="1">
      <alignment vertical="center"/>
    </xf>
    <xf numFmtId="43" fontId="14" fillId="0" borderId="7" xfId="1" applyFont="1" applyBorder="1" applyAlignment="1">
      <alignment vertical="center"/>
    </xf>
    <xf numFmtId="0" fontId="12" fillId="0" borderId="3" xfId="1" applyNumberFormat="1" applyFont="1" applyFill="1" applyBorder="1" applyAlignment="1">
      <alignment horizontal="center" vertical="center"/>
    </xf>
    <xf numFmtId="43" fontId="12" fillId="0" borderId="7" xfId="1" applyFont="1" applyFill="1" applyBorder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14" fontId="21" fillId="0" borderId="0" xfId="0" applyNumberFormat="1" applyFont="1" applyAlignment="1">
      <alignment horizontal="center"/>
    </xf>
    <xf numFmtId="164" fontId="21" fillId="0" borderId="0" xfId="1" applyNumberFormat="1" applyFont="1"/>
    <xf numFmtId="43" fontId="21" fillId="0" borderId="0" xfId="0" applyNumberFormat="1" applyFont="1"/>
    <xf numFmtId="14" fontId="22" fillId="0" borderId="0" xfId="1" applyNumberFormat="1" applyFont="1" applyAlignment="1">
      <alignment horizontal="center"/>
    </xf>
    <xf numFmtId="164" fontId="22" fillId="0" borderId="0" xfId="1" applyNumberFormat="1" applyFont="1"/>
    <xf numFmtId="43" fontId="21" fillId="0" borderId="0" xfId="1" applyFont="1"/>
    <xf numFmtId="164" fontId="23" fillId="0" borderId="0" xfId="1" applyNumberFormat="1" applyFont="1"/>
    <xf numFmtId="0" fontId="23" fillId="0" borderId="0" xfId="0" applyFont="1"/>
    <xf numFmtId="0" fontId="23" fillId="0" borderId="0" xfId="0" applyFont="1" applyAlignment="1">
      <alignment horizontal="center"/>
    </xf>
    <xf numFmtId="43" fontId="23" fillId="0" borderId="0" xfId="1" applyFont="1"/>
    <xf numFmtId="49" fontId="14" fillId="0" borderId="3" xfId="1" applyNumberFormat="1" applyFont="1" applyBorder="1" applyAlignment="1">
      <alignment vertical="center"/>
    </xf>
    <xf numFmtId="14" fontId="14" fillId="0" borderId="3" xfId="0" applyNumberFormat="1" applyFont="1" applyBorder="1" applyAlignment="1">
      <alignment horizontal="center" vertical="center" wrapText="1"/>
    </xf>
    <xf numFmtId="164" fontId="14" fillId="0" borderId="3" xfId="1" applyNumberFormat="1" applyFont="1" applyBorder="1" applyAlignment="1">
      <alignment vertical="center"/>
    </xf>
    <xf numFmtId="10" fontId="14" fillId="0" borderId="3" xfId="1" applyNumberFormat="1" applyFont="1" applyFill="1" applyBorder="1" applyAlignment="1">
      <alignment horizontal="center" vertical="center"/>
    </xf>
    <xf numFmtId="43" fontId="14" fillId="0" borderId="3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14" fontId="3" fillId="0" borderId="10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2" fillId="0" borderId="10" xfId="1" applyNumberFormat="1" applyFont="1" applyBorder="1" applyAlignment="1">
      <alignment vertical="center"/>
    </xf>
    <xf numFmtId="43" fontId="2" fillId="0" borderId="10" xfId="1" applyFont="1" applyBorder="1" applyAlignment="1">
      <alignment vertical="center"/>
    </xf>
    <xf numFmtId="14" fontId="4" fillId="0" borderId="10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vertical="center"/>
    </xf>
    <xf numFmtId="14" fontId="5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31" fillId="0" borderId="0" xfId="0" applyFont="1" applyBorder="1" applyAlignment="1"/>
    <xf numFmtId="4" fontId="31" fillId="0" borderId="0" xfId="0" applyNumberFormat="1" applyFont="1" applyBorder="1" applyAlignment="1"/>
    <xf numFmtId="49" fontId="32" fillId="0" borderId="11" xfId="0" applyNumberFormat="1" applyFont="1" applyBorder="1" applyAlignment="1">
      <alignment horizontal="center" vertical="center" wrapText="1"/>
    </xf>
    <xf numFmtId="43" fontId="33" fillId="0" borderId="12" xfId="1" applyFont="1" applyBorder="1" applyAlignment="1">
      <alignment horizontal="center" vertical="center" wrapText="1"/>
    </xf>
    <xf numFmtId="43" fontId="33" fillId="0" borderId="13" xfId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43" fontId="33" fillId="0" borderId="12" xfId="1" applyFont="1" applyBorder="1" applyAlignment="1">
      <alignment horizontal="center" vertical="center" wrapText="1"/>
    </xf>
    <xf numFmtId="172" fontId="32" fillId="0" borderId="2" xfId="1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72" fontId="32" fillId="0" borderId="2" xfId="1" applyNumberFormat="1" applyFont="1" applyBorder="1" applyAlignment="1">
      <alignment horizontal="center" vertical="center" wrapText="1"/>
    </xf>
    <xf numFmtId="0" fontId="34" fillId="0" borderId="8" xfId="0" applyFont="1" applyBorder="1" applyAlignment="1">
      <alignment vertical="center"/>
    </xf>
    <xf numFmtId="0" fontId="34" fillId="0" borderId="4" xfId="0" applyFont="1" applyBorder="1" applyAlignment="1">
      <alignment vertical="center"/>
    </xf>
    <xf numFmtId="0" fontId="34" fillId="0" borderId="5" xfId="0" applyFont="1" applyBorder="1" applyAlignment="1">
      <alignment vertical="center"/>
    </xf>
    <xf numFmtId="172" fontId="34" fillId="0" borderId="5" xfId="1" applyNumberFormat="1" applyFont="1" applyBorder="1" applyAlignment="1">
      <alignment vertical="center"/>
    </xf>
    <xf numFmtId="171" fontId="31" fillId="0" borderId="0" xfId="0" applyNumberFormat="1" applyFont="1" applyBorder="1" applyAlignment="1">
      <alignment horizontal="center"/>
    </xf>
    <xf numFmtId="171" fontId="34" fillId="0" borderId="8" xfId="0" applyNumberFormat="1" applyFont="1" applyBorder="1" applyAlignment="1">
      <alignment horizontal="center" vertical="center"/>
    </xf>
    <xf numFmtId="171" fontId="34" fillId="0" borderId="4" xfId="0" applyNumberFormat="1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31" fillId="0" borderId="0" xfId="0" applyNumberFormat="1" applyFont="1" applyBorder="1" applyAlignment="1">
      <alignment horizontal="center"/>
    </xf>
    <xf numFmtId="0" fontId="3" fillId="0" borderId="0" xfId="0" applyFont="1"/>
    <xf numFmtId="43" fontId="33" fillId="0" borderId="10" xfId="1" applyFont="1" applyBorder="1" applyAlignment="1">
      <alignment horizontal="center" vertical="center" wrapText="1"/>
    </xf>
    <xf numFmtId="43" fontId="34" fillId="0" borderId="8" xfId="1" applyNumberFormat="1" applyFont="1" applyBorder="1" applyAlignment="1">
      <alignment vertical="center"/>
    </xf>
    <xf numFmtId="43" fontId="34" fillId="0" borderId="4" xfId="1" applyNumberFormat="1" applyFont="1" applyBorder="1" applyAlignment="1">
      <alignment vertical="center"/>
    </xf>
    <xf numFmtId="43" fontId="34" fillId="0" borderId="5" xfId="1" applyNumberFormat="1" applyFont="1" applyBorder="1" applyAlignment="1">
      <alignment vertical="center"/>
    </xf>
    <xf numFmtId="164" fontId="34" fillId="0" borderId="8" xfId="1" applyNumberFormat="1" applyFont="1" applyBorder="1" applyAlignment="1">
      <alignment vertical="center"/>
    </xf>
    <xf numFmtId="164" fontId="34" fillId="0" borderId="4" xfId="1" applyNumberFormat="1" applyFont="1" applyBorder="1" applyAlignment="1">
      <alignment vertical="center"/>
    </xf>
    <xf numFmtId="9" fontId="34" fillId="0" borderId="8" xfId="1" applyNumberFormat="1" applyFont="1" applyBorder="1" applyAlignment="1">
      <alignment horizontal="center" vertical="center"/>
    </xf>
    <xf numFmtId="9" fontId="34" fillId="0" borderId="4" xfId="1" applyNumberFormat="1" applyFont="1" applyBorder="1" applyAlignment="1">
      <alignment horizontal="center" vertical="center"/>
    </xf>
    <xf numFmtId="9" fontId="34" fillId="0" borderId="5" xfId="1" applyNumberFormat="1" applyFont="1" applyBorder="1" applyAlignment="1">
      <alignment horizontal="center" vertical="center"/>
    </xf>
    <xf numFmtId="49" fontId="34" fillId="0" borderId="4" xfId="1" applyNumberFormat="1" applyFont="1" applyBorder="1" applyAlignment="1">
      <alignment horizontal="center" vertical="center"/>
    </xf>
    <xf numFmtId="43" fontId="32" fillId="0" borderId="2" xfId="1" applyNumberFormat="1" applyFont="1" applyBorder="1" applyAlignment="1">
      <alignment vertical="center"/>
    </xf>
    <xf numFmtId="164" fontId="32" fillId="0" borderId="2" xfId="1" applyNumberFormat="1" applyFont="1" applyBorder="1" applyAlignment="1">
      <alignment vertical="center"/>
    </xf>
    <xf numFmtId="174" fontId="34" fillId="0" borderId="4" xfId="1" applyNumberFormat="1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171" fontId="34" fillId="0" borderId="7" xfId="0" applyNumberFormat="1" applyFont="1" applyBorder="1" applyAlignment="1">
      <alignment horizontal="center" vertical="center"/>
    </xf>
    <xf numFmtId="43" fontId="34" fillId="0" borderId="7" xfId="1" applyNumberFormat="1" applyFont="1" applyBorder="1" applyAlignment="1">
      <alignment vertical="center"/>
    </xf>
    <xf numFmtId="164" fontId="34" fillId="0" borderId="7" xfId="1" applyNumberFormat="1" applyFont="1" applyBorder="1" applyAlignment="1">
      <alignment vertical="center"/>
    </xf>
    <xf numFmtId="174" fontId="34" fillId="0" borderId="7" xfId="1" applyNumberFormat="1" applyFont="1" applyBorder="1" applyAlignment="1">
      <alignment horizontal="center" vertical="center"/>
    </xf>
  </cellXfs>
  <cellStyles count="20">
    <cellStyle name="Comma" xfId="1" builtinId="3"/>
    <cellStyle name="Comma0" xfId="2"/>
    <cellStyle name="Currency0" xfId="3"/>
    <cellStyle name="Date" xfId="4"/>
    <cellStyle name="Fixed" xfId="5"/>
    <cellStyle name="Header1" xfId="6"/>
    <cellStyle name="Header2" xfId="7"/>
    <cellStyle name="moi" xfId="8"/>
    <cellStyle name="Normal" xfId="0" builtinId="0"/>
    <cellStyle name="똿뗦먛귟 [0.00]_PRODUCT DETAIL Q1" xfId="9"/>
    <cellStyle name="똿뗦먛귟_PRODUCT DETAIL Q1" xfId="10"/>
    <cellStyle name="믅됞 [0.00]_PRODUCT DETAIL Q1" xfId="11"/>
    <cellStyle name="믅됞_PRODUCT DETAIL Q1" xfId="12"/>
    <cellStyle name="백분율_HOBONG" xfId="13"/>
    <cellStyle name="뷭?_BOOKSHIP" xfId="14"/>
    <cellStyle name="콤마 [0]_1202" xfId="15"/>
    <cellStyle name="콤마_1202" xfId="16"/>
    <cellStyle name="통화 [0]_1202" xfId="17"/>
    <cellStyle name="통화_1202" xfId="18"/>
    <cellStyle name="표준_(정보부문)월별인원계획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pane xSplit="4" ySplit="3" topLeftCell="E22" activePane="bottomRight" state="frozen"/>
      <selection pane="topRight" activeCell="E1" sqref="E1"/>
      <selection pane="bottomLeft" activeCell="A4" sqref="A4"/>
      <selection pane="bottomRight" activeCell="S1" sqref="S1:S1048576"/>
    </sheetView>
  </sheetViews>
  <sheetFormatPr defaultRowHeight="17.25" customHeight="1"/>
  <cols>
    <col min="1" max="1" width="4.5" style="124" bestFit="1" customWidth="1"/>
    <col min="2" max="2" width="15.375" style="125" customWidth="1"/>
    <col min="3" max="4" width="7.25" style="126" customWidth="1"/>
    <col min="5" max="5" width="11.5" style="127" customWidth="1"/>
    <col min="6" max="6" width="9.25" style="131" customWidth="1"/>
    <col min="7" max="7" width="11.75" style="127" hidden="1" customWidth="1"/>
    <col min="8" max="8" width="6.625" style="129" customWidth="1"/>
    <col min="9" max="9" width="9.625" style="130" customWidth="1"/>
    <col min="10" max="10" width="8.75" style="130" customWidth="1"/>
    <col min="11" max="11" width="11.5" style="127" customWidth="1"/>
    <col min="12" max="12" width="9.375" style="131" customWidth="1"/>
    <col min="13" max="13" width="9.375" style="132" hidden="1" customWidth="1"/>
    <col min="14" max="14" width="8.25" style="132" hidden="1" customWidth="1"/>
    <col min="15" max="15" width="7.875" style="132" hidden="1" customWidth="1"/>
    <col min="16" max="16" width="7.875" style="133" hidden="1" customWidth="1"/>
    <col min="17" max="17" width="7.375" style="134" hidden="1" customWidth="1"/>
    <col min="18" max="18" width="6.75" style="134" customWidth="1"/>
    <col min="19" max="19" width="11.875" style="124" hidden="1" customWidth="1"/>
    <col min="20" max="16384" width="9" style="125"/>
  </cols>
  <sheetData>
    <row r="1" spans="1:20" s="11" customFormat="1" ht="17.25" customHeight="1">
      <c r="A1" s="1"/>
      <c r="B1" s="2" t="s">
        <v>62</v>
      </c>
      <c r="C1" s="3"/>
      <c r="D1" s="4"/>
      <c r="E1" s="5"/>
      <c r="F1" s="6"/>
      <c r="G1" s="5"/>
      <c r="H1" s="7"/>
      <c r="I1" s="8"/>
      <c r="J1" s="8"/>
      <c r="K1" s="5"/>
      <c r="L1" s="9"/>
      <c r="M1" s="9">
        <v>42448</v>
      </c>
      <c r="N1" s="9"/>
      <c r="O1" s="9">
        <v>42445</v>
      </c>
      <c r="P1" s="9">
        <v>42435</v>
      </c>
      <c r="Q1" s="9">
        <v>42447</v>
      </c>
      <c r="R1" s="10"/>
      <c r="S1" s="1"/>
    </row>
    <row r="2" spans="1:20" s="19" customFormat="1" ht="16.5" customHeight="1">
      <c r="A2" s="12" t="s">
        <v>0</v>
      </c>
      <c r="B2" s="12" t="s">
        <v>1</v>
      </c>
      <c r="C2" s="13" t="s">
        <v>2</v>
      </c>
      <c r="D2" s="13"/>
      <c r="E2" s="14" t="s">
        <v>3</v>
      </c>
      <c r="F2" s="14"/>
      <c r="G2" s="14"/>
      <c r="H2" s="15" t="s">
        <v>4</v>
      </c>
      <c r="I2" s="15"/>
      <c r="J2" s="15"/>
      <c r="K2" s="16" t="s">
        <v>5</v>
      </c>
      <c r="L2" s="16"/>
      <c r="M2" s="17" t="s">
        <v>6</v>
      </c>
      <c r="N2" s="17"/>
      <c r="O2" s="17"/>
      <c r="P2" s="17"/>
      <c r="Q2" s="17"/>
      <c r="R2" s="18" t="s">
        <v>7</v>
      </c>
      <c r="S2" s="12" t="s">
        <v>8</v>
      </c>
    </row>
    <row r="3" spans="1:20" s="19" customFormat="1" ht="33" customHeight="1">
      <c r="A3" s="12"/>
      <c r="B3" s="12"/>
      <c r="C3" s="20" t="s">
        <v>9</v>
      </c>
      <c r="D3" s="20" t="s">
        <v>10</v>
      </c>
      <c r="E3" s="21" t="s">
        <v>11</v>
      </c>
      <c r="F3" s="22" t="s">
        <v>12</v>
      </c>
      <c r="G3" s="21" t="s">
        <v>13</v>
      </c>
      <c r="H3" s="23" t="s">
        <v>14</v>
      </c>
      <c r="I3" s="24" t="s">
        <v>11</v>
      </c>
      <c r="J3" s="24" t="s">
        <v>15</v>
      </c>
      <c r="K3" s="25" t="s">
        <v>11</v>
      </c>
      <c r="L3" s="22" t="s">
        <v>15</v>
      </c>
      <c r="M3" s="26" t="s">
        <v>16</v>
      </c>
      <c r="N3" s="26" t="s">
        <v>17</v>
      </c>
      <c r="O3" s="27" t="s">
        <v>18</v>
      </c>
      <c r="P3" s="27" t="s">
        <v>15</v>
      </c>
      <c r="Q3" s="28" t="s">
        <v>19</v>
      </c>
      <c r="R3" s="18"/>
      <c r="S3" s="12"/>
    </row>
    <row r="4" spans="1:20" s="39" customFormat="1" ht="17.25" customHeight="1">
      <c r="A4" s="29">
        <f>ROW()-3</f>
        <v>1</v>
      </c>
      <c r="B4" s="30" t="s">
        <v>20</v>
      </c>
      <c r="C4" s="31">
        <v>40200</v>
      </c>
      <c r="D4" s="31">
        <v>42649</v>
      </c>
      <c r="E4" s="32"/>
      <c r="F4" s="32">
        <v>13915</v>
      </c>
      <c r="G4" s="33"/>
      <c r="H4" s="31">
        <v>42649</v>
      </c>
      <c r="I4" s="34"/>
      <c r="J4" s="35">
        <v>13915</v>
      </c>
      <c r="K4" s="32"/>
      <c r="L4" s="32">
        <f>F4-J4</f>
        <v>0</v>
      </c>
      <c r="M4" s="36"/>
      <c r="N4" s="36"/>
      <c r="O4" s="36">
        <f>IF((LEFT(B4,4)="1402"),E4*Q4*DATEDIF(P4,$P$1,"d")/360,0)</f>
        <v>0</v>
      </c>
      <c r="P4" s="36">
        <f>IF((LEFT(B4,4)="1015"),F4*R4*DATEDIF(Q4,$P$1,"d")/360,0)</f>
        <v>50.441874999999989</v>
      </c>
      <c r="Q4" s="31">
        <f>DATEVALUE("6/"&amp;(MONTH($P$1)-1)&amp;"/16")</f>
        <v>42406</v>
      </c>
      <c r="R4" s="37">
        <v>4.4999999999999998E-2</v>
      </c>
      <c r="S4" s="38" t="s">
        <v>21</v>
      </c>
    </row>
    <row r="5" spans="1:20" s="39" customFormat="1" ht="17.25" customHeight="1">
      <c r="A5" s="40">
        <f>ROW()-3</f>
        <v>2</v>
      </c>
      <c r="B5" s="41" t="s">
        <v>22</v>
      </c>
      <c r="C5" s="42">
        <v>40234</v>
      </c>
      <c r="D5" s="42">
        <v>42649</v>
      </c>
      <c r="E5" s="43"/>
      <c r="F5" s="43">
        <v>33319.39</v>
      </c>
      <c r="G5" s="44"/>
      <c r="H5" s="31">
        <v>42649</v>
      </c>
      <c r="I5" s="45"/>
      <c r="J5" s="46">
        <v>33319.39</v>
      </c>
      <c r="K5" s="43"/>
      <c r="L5" s="43">
        <f>F5-J5</f>
        <v>0</v>
      </c>
      <c r="M5" s="47"/>
      <c r="N5" s="47"/>
      <c r="O5" s="47">
        <f>IF((LEFT(B5,4)="1402"),E5*Q5*DATEDIF(P5,$P$1,"d")/360,0)</f>
        <v>0</v>
      </c>
      <c r="P5" s="47">
        <f>IF((LEFT(B5,4)="1015"),F5*R5*DATEDIF(Q5,$P$1,"d")/360,0)</f>
        <v>120.78278874999998</v>
      </c>
      <c r="Q5" s="31">
        <f t="shared" ref="Q5:Q7" si="0">DATEVALUE("6/"&amp;(MONTH($P$1)-1)&amp;"/16")</f>
        <v>42406</v>
      </c>
      <c r="R5" s="37">
        <v>4.4999999999999998E-2</v>
      </c>
      <c r="S5" s="48" t="s">
        <v>21</v>
      </c>
    </row>
    <row r="6" spans="1:20" s="39" customFormat="1" ht="17.25" customHeight="1">
      <c r="A6" s="40">
        <f>ROW()-3</f>
        <v>3</v>
      </c>
      <c r="B6" s="41" t="s">
        <v>23</v>
      </c>
      <c r="C6" s="42">
        <v>40234</v>
      </c>
      <c r="D6" s="42">
        <v>42649</v>
      </c>
      <c r="E6" s="43"/>
      <c r="F6" s="43">
        <v>20515.96</v>
      </c>
      <c r="G6" s="44"/>
      <c r="H6" s="31">
        <v>42649</v>
      </c>
      <c r="I6" s="45"/>
      <c r="J6" s="46">
        <v>20515.96</v>
      </c>
      <c r="K6" s="43"/>
      <c r="L6" s="43">
        <f>F6-J6</f>
        <v>0</v>
      </c>
      <c r="M6" s="47"/>
      <c r="N6" s="47"/>
      <c r="O6" s="47">
        <f>IF((LEFT(B6,4)="1402"),E6*Q6*DATEDIF(P6,$P$1,"d")/360,0)</f>
        <v>0</v>
      </c>
      <c r="P6" s="47">
        <f>IF((LEFT(B6,4)="1015"),F6*R6*DATEDIF(Q6,$P$1,"d")/360,0)</f>
        <v>74.370355000000004</v>
      </c>
      <c r="Q6" s="31">
        <f t="shared" si="0"/>
        <v>42406</v>
      </c>
      <c r="R6" s="37">
        <v>4.4999999999999998E-2</v>
      </c>
      <c r="S6" s="48" t="s">
        <v>21</v>
      </c>
    </row>
    <row r="7" spans="1:20" s="39" customFormat="1" ht="17.25" customHeight="1">
      <c r="A7" s="40">
        <f>ROW()-3</f>
        <v>4</v>
      </c>
      <c r="B7" s="41" t="s">
        <v>24</v>
      </c>
      <c r="C7" s="42">
        <v>40234</v>
      </c>
      <c r="D7" s="42">
        <v>42649</v>
      </c>
      <c r="E7" s="43"/>
      <c r="F7" s="43">
        <v>28719.379999999997</v>
      </c>
      <c r="G7" s="44"/>
      <c r="H7" s="31">
        <v>42649</v>
      </c>
      <c r="I7" s="45"/>
      <c r="J7" s="46">
        <v>28719.379999999997</v>
      </c>
      <c r="K7" s="43"/>
      <c r="L7" s="43">
        <f>F7-J7</f>
        <v>0</v>
      </c>
      <c r="M7" s="47"/>
      <c r="N7" s="47"/>
      <c r="O7" s="47">
        <f>IF((LEFT(B7,4)="1402"),E7*Q7*DATEDIF(P7,$P$1,"d")/360,0)</f>
        <v>0</v>
      </c>
      <c r="P7" s="47">
        <f>IF((LEFT(B7,4)="1015"),F7*R7*DATEDIF(Q7,$P$1,"d")/360,0)</f>
        <v>104.10775249999998</v>
      </c>
      <c r="Q7" s="31">
        <f t="shared" si="0"/>
        <v>42406</v>
      </c>
      <c r="R7" s="37">
        <v>4.4999999999999998E-2</v>
      </c>
      <c r="S7" s="48" t="s">
        <v>21</v>
      </c>
    </row>
    <row r="8" spans="1:20" s="39" customFormat="1" ht="17.25" customHeight="1">
      <c r="A8" s="49"/>
      <c r="B8" s="50"/>
      <c r="C8" s="51"/>
      <c r="D8" s="51"/>
      <c r="E8" s="52"/>
      <c r="F8" s="52"/>
      <c r="G8" s="53"/>
      <c r="H8" s="51"/>
      <c r="I8" s="54"/>
      <c r="J8" s="55"/>
      <c r="K8" s="52"/>
      <c r="L8" s="52"/>
      <c r="M8" s="56"/>
      <c r="N8" s="56"/>
      <c r="O8" s="56"/>
      <c r="P8" s="56"/>
      <c r="Q8" s="51"/>
      <c r="R8" s="57"/>
      <c r="S8" s="58"/>
    </row>
    <row r="9" spans="1:20" s="65" customFormat="1" ht="17.25" customHeight="1">
      <c r="A9" s="59" t="s">
        <v>25</v>
      </c>
      <c r="B9" s="59"/>
      <c r="C9" s="60"/>
      <c r="D9" s="60"/>
      <c r="E9" s="61"/>
      <c r="F9" s="62">
        <f>SUM(F4:F8)</f>
        <v>96469.73000000001</v>
      </c>
      <c r="G9" s="61">
        <f>SUM(G4:G7)</f>
        <v>0</v>
      </c>
      <c r="H9" s="62"/>
      <c r="I9" s="61"/>
      <c r="J9" s="62">
        <f>SUM(J4:J7)</f>
        <v>96469.73000000001</v>
      </c>
      <c r="K9" s="61"/>
      <c r="L9" s="62">
        <f>SUM(L4:L7)</f>
        <v>0</v>
      </c>
      <c r="M9" s="61"/>
      <c r="N9" s="61">
        <f>SUM(N4:N7)</f>
        <v>0</v>
      </c>
      <c r="O9" s="61">
        <f>SUM(O4:O7)</f>
        <v>0</v>
      </c>
      <c r="P9" s="62">
        <f>SUM(P4:P7)</f>
        <v>349.70277124999996</v>
      </c>
      <c r="Q9" s="60"/>
      <c r="R9" s="63"/>
      <c r="S9" s="64"/>
    </row>
    <row r="10" spans="1:20" s="39" customFormat="1" ht="17.25" customHeight="1">
      <c r="A10" s="66">
        <f>ROW()-9</f>
        <v>1</v>
      </c>
      <c r="B10" s="67" t="s">
        <v>26</v>
      </c>
      <c r="C10" s="68">
        <v>42340</v>
      </c>
      <c r="D10" s="68">
        <v>42523</v>
      </c>
      <c r="E10" s="69"/>
      <c r="F10" s="69">
        <v>70900</v>
      </c>
      <c r="G10" s="70">
        <v>2019360000</v>
      </c>
      <c r="H10" s="68"/>
      <c r="I10" s="69"/>
      <c r="J10" s="69"/>
      <c r="K10" s="69"/>
      <c r="L10" s="69">
        <f>F10-J10</f>
        <v>70900</v>
      </c>
      <c r="M10" s="69"/>
      <c r="N10" s="69"/>
      <c r="O10" s="69">
        <f>IF((LEFT(B10,4)="1402"),F10*R10*DATEDIF(Q10,O$1,"d")/360,0)</f>
        <v>228.45555555555555</v>
      </c>
      <c r="P10" s="69">
        <f>IF((LEFT(B10,4)="1015"),F10*R10*DATEDIF(Q10,Q$1,"d")/360,0)</f>
        <v>0</v>
      </c>
      <c r="Q10" s="71">
        <f>DATEVALUE("16/"&amp;(MONTH($P$1)-1)&amp;"/16")</f>
        <v>42416</v>
      </c>
      <c r="R10" s="72">
        <v>0.04</v>
      </c>
      <c r="S10" s="73" t="s">
        <v>27</v>
      </c>
      <c r="T10" s="74"/>
    </row>
    <row r="11" spans="1:20" s="74" customFormat="1" ht="17.25" customHeight="1">
      <c r="A11" s="66">
        <f>ROW()-9</f>
        <v>2</v>
      </c>
      <c r="B11" s="75" t="s">
        <v>28</v>
      </c>
      <c r="C11" s="76">
        <v>42346</v>
      </c>
      <c r="D11" s="76">
        <v>42529</v>
      </c>
      <c r="E11" s="77"/>
      <c r="F11" s="77">
        <v>62000</v>
      </c>
      <c r="G11" s="78">
        <v>1737190000</v>
      </c>
      <c r="H11" s="76"/>
      <c r="I11" s="77"/>
      <c r="J11" s="77"/>
      <c r="K11" s="69"/>
      <c r="L11" s="69">
        <f>F11-J11</f>
        <v>62000</v>
      </c>
      <c r="M11" s="77"/>
      <c r="N11" s="77"/>
      <c r="O11" s="77">
        <f>IF((LEFT(B11,4)="1402"),F11*R11*DATEDIF(Q11,O$1,"d")/360,0)</f>
        <v>199.77777777777777</v>
      </c>
      <c r="P11" s="77">
        <f>IF((LEFT(B11,4)="1015"),F11*R11*DATEDIF(Q11,Q$1,"d")/360,0)</f>
        <v>0</v>
      </c>
      <c r="Q11" s="71">
        <f>DATEVALUE("16/"&amp;(MONTH($P$1)-1)&amp;"/16")</f>
        <v>42416</v>
      </c>
      <c r="R11" s="79">
        <v>0.04</v>
      </c>
      <c r="S11" s="80" t="s">
        <v>27</v>
      </c>
      <c r="T11" s="39"/>
    </row>
    <row r="12" spans="1:20" s="74" customFormat="1" ht="17.25" customHeight="1">
      <c r="A12" s="66">
        <f>ROW()-9</f>
        <v>3</v>
      </c>
      <c r="B12" s="75" t="s">
        <v>29</v>
      </c>
      <c r="C12" s="76">
        <v>42348</v>
      </c>
      <c r="D12" s="76">
        <v>42531</v>
      </c>
      <c r="E12" s="77"/>
      <c r="F12" s="77">
        <v>33000</v>
      </c>
      <c r="G12" s="78">
        <v>1737190000</v>
      </c>
      <c r="H12" s="76"/>
      <c r="I12" s="77"/>
      <c r="J12" s="77"/>
      <c r="K12" s="69"/>
      <c r="L12" s="69">
        <f>F12-J12</f>
        <v>33000</v>
      </c>
      <c r="M12" s="77"/>
      <c r="N12" s="77"/>
      <c r="O12" s="77">
        <f>IF((LEFT(B12,4)="1402"),F12*R12*DATEDIF(Q12,O$1,"d")/360,0)</f>
        <v>106.33333333333333</v>
      </c>
      <c r="P12" s="77">
        <f>IF((LEFT(B12,4)="1015"),F12*R12*DATEDIF(Q12,Q$1,"d")/360,0)</f>
        <v>0</v>
      </c>
      <c r="Q12" s="71">
        <f>DATEVALUE("16/"&amp;(MONTH($P$1)-1)&amp;"/16")</f>
        <v>42416</v>
      </c>
      <c r="R12" s="79">
        <v>0.04</v>
      </c>
      <c r="S12" s="80" t="s">
        <v>27</v>
      </c>
      <c r="T12" s="39"/>
    </row>
    <row r="13" spans="1:20" s="39" customFormat="1" ht="17.25" customHeight="1">
      <c r="A13" s="66">
        <f>ROW()-9</f>
        <v>4</v>
      </c>
      <c r="B13" s="75" t="s">
        <v>30</v>
      </c>
      <c r="C13" s="76">
        <v>42363</v>
      </c>
      <c r="D13" s="76">
        <v>42546</v>
      </c>
      <c r="E13" s="77"/>
      <c r="F13" s="77">
        <v>43000</v>
      </c>
      <c r="G13" s="78">
        <v>926064000</v>
      </c>
      <c r="H13" s="76"/>
      <c r="I13" s="77"/>
      <c r="J13" s="77"/>
      <c r="K13" s="69"/>
      <c r="L13" s="69">
        <f>F13-J13</f>
        <v>43000</v>
      </c>
      <c r="M13" s="77"/>
      <c r="N13" s="77"/>
      <c r="O13" s="77">
        <f>IF((LEFT(B13,4)="1402"),F13*R13*DATEDIF(Q13,O$1,"d")/360,0)</f>
        <v>138.55555555555554</v>
      </c>
      <c r="P13" s="77">
        <f>IF((LEFT(B13,4)="1015"),F13*R13*DATEDIF(Q13,Q$1,"d")/360,0)</f>
        <v>0</v>
      </c>
      <c r="Q13" s="71">
        <f>DATEVALUE("16/"&amp;(MONTH($P$1)-1)&amp;"/16")</f>
        <v>42416</v>
      </c>
      <c r="R13" s="79">
        <v>0.04</v>
      </c>
      <c r="S13" s="80" t="s">
        <v>27</v>
      </c>
      <c r="T13" s="81"/>
    </row>
    <row r="14" spans="1:20" s="81" customFormat="1" ht="17.25" customHeight="1">
      <c r="A14" s="66">
        <f>ROW()-9</f>
        <v>5</v>
      </c>
      <c r="B14" s="67" t="s">
        <v>31</v>
      </c>
      <c r="C14" s="76">
        <v>42398</v>
      </c>
      <c r="D14" s="76">
        <v>42580</v>
      </c>
      <c r="E14" s="77"/>
      <c r="F14" s="77">
        <v>52300</v>
      </c>
      <c r="G14" s="78">
        <v>1151700000</v>
      </c>
      <c r="H14" s="76"/>
      <c r="I14" s="77"/>
      <c r="J14" s="77"/>
      <c r="K14" s="69"/>
      <c r="L14" s="69">
        <f>F14-J14</f>
        <v>52300</v>
      </c>
      <c r="M14" s="77"/>
      <c r="N14" s="77"/>
      <c r="O14" s="77">
        <f>IF((LEFT(B14,4)="1402"),F14*R14*DATEDIF(Q14,O$1,"d")/360,0)</f>
        <v>273.12222222222221</v>
      </c>
      <c r="P14" s="77">
        <f>IF((LEFT(B14,4)="1015"),F14*R14*DATEDIF(Q14,Q$1,"d")/360,0)</f>
        <v>0</v>
      </c>
      <c r="Q14" s="71">
        <v>42398</v>
      </c>
      <c r="R14" s="79">
        <v>0.04</v>
      </c>
      <c r="S14" s="80" t="s">
        <v>32</v>
      </c>
      <c r="T14" s="39"/>
    </row>
    <row r="15" spans="1:20" s="81" customFormat="1" ht="17.25" customHeight="1">
      <c r="A15" s="82"/>
      <c r="B15" s="83"/>
      <c r="C15" s="84"/>
      <c r="D15" s="84"/>
      <c r="E15" s="85"/>
      <c r="F15" s="85"/>
      <c r="G15" s="86"/>
      <c r="H15" s="84"/>
      <c r="I15" s="85"/>
      <c r="J15" s="85"/>
      <c r="K15" s="85"/>
      <c r="L15" s="85"/>
      <c r="M15" s="85"/>
      <c r="N15" s="85"/>
      <c r="O15" s="85"/>
      <c r="P15" s="85"/>
      <c r="Q15" s="87"/>
      <c r="R15" s="88"/>
      <c r="S15" s="89"/>
    </row>
    <row r="16" spans="1:20" s="65" customFormat="1" ht="17.25" customHeight="1">
      <c r="A16" s="59" t="s">
        <v>25</v>
      </c>
      <c r="B16" s="59"/>
      <c r="C16" s="60"/>
      <c r="D16" s="60"/>
      <c r="E16" s="61"/>
      <c r="F16" s="62">
        <f>SUM(F10:F15)</f>
        <v>261200</v>
      </c>
      <c r="G16" s="61">
        <f>SUM(G9:G13)</f>
        <v>6419804000</v>
      </c>
      <c r="H16" s="62"/>
      <c r="I16" s="61"/>
      <c r="J16" s="62">
        <f>SUM(J10:J15)</f>
        <v>0</v>
      </c>
      <c r="K16" s="61"/>
      <c r="L16" s="62">
        <f>SUM(L10:L15)</f>
        <v>261200</v>
      </c>
      <c r="M16" s="61"/>
      <c r="N16" s="61">
        <f>SUM(N9:N13)</f>
        <v>0</v>
      </c>
      <c r="O16" s="62">
        <f>SUM(O10:O15)</f>
        <v>946.24444444444453</v>
      </c>
      <c r="P16" s="62">
        <f>SUM(P10:P15)</f>
        <v>0</v>
      </c>
      <c r="Q16" s="60"/>
      <c r="R16" s="63"/>
      <c r="S16" s="64"/>
    </row>
    <row r="17" spans="1:20" s="39" customFormat="1" ht="17.25" customHeight="1">
      <c r="A17" s="90">
        <f>ROW()-16</f>
        <v>1</v>
      </c>
      <c r="B17" s="41" t="s">
        <v>33</v>
      </c>
      <c r="C17" s="42">
        <v>42278</v>
      </c>
      <c r="D17" s="42">
        <v>42552</v>
      </c>
      <c r="E17" s="43"/>
      <c r="F17" s="43">
        <v>89500</v>
      </c>
      <c r="G17" s="44">
        <v>1894165000</v>
      </c>
      <c r="H17" s="42"/>
      <c r="I17" s="43"/>
      <c r="J17" s="43"/>
      <c r="K17" s="91"/>
      <c r="L17" s="92">
        <f t="shared" ref="L17:L24" si="1">F17-J17</f>
        <v>89500</v>
      </c>
      <c r="M17" s="43"/>
      <c r="N17" s="43"/>
      <c r="O17" s="43">
        <f t="shared" ref="O17:O24" si="2">IF((LEFT(B17,4)="1402"),F17*R17*DATEDIF(Q17,O$1,"d")/360,0)</f>
        <v>0</v>
      </c>
      <c r="P17" s="93">
        <f t="shared" ref="P17:P24" si="3">IF((LEFT(B17,4)="1015"),F17*R17*DATEDIF(Q17,Q$1,"d")/360,0)</f>
        <v>288.38888888888891</v>
      </c>
      <c r="Q17" s="31">
        <f>DATEVALUE("18/"&amp;(MONTH($P$1)-1)&amp;"/16")</f>
        <v>42418</v>
      </c>
      <c r="R17" s="94">
        <v>0.04</v>
      </c>
      <c r="S17" s="95" t="s">
        <v>34</v>
      </c>
      <c r="T17" s="74"/>
    </row>
    <row r="18" spans="1:20" s="39" customFormat="1" ht="17.25" customHeight="1">
      <c r="A18" s="90">
        <f t="shared" ref="A18:A24" si="4">ROW()-16</f>
        <v>2</v>
      </c>
      <c r="B18" s="41" t="s">
        <v>35</v>
      </c>
      <c r="C18" s="42">
        <v>42279</v>
      </c>
      <c r="D18" s="42">
        <v>42553</v>
      </c>
      <c r="E18" s="43"/>
      <c r="F18" s="43">
        <v>89000</v>
      </c>
      <c r="G18" s="44"/>
      <c r="H18" s="42"/>
      <c r="I18" s="43"/>
      <c r="J18" s="43"/>
      <c r="K18" s="91"/>
      <c r="L18" s="92">
        <f t="shared" si="1"/>
        <v>89000</v>
      </c>
      <c r="M18" s="43"/>
      <c r="N18" s="43"/>
      <c r="O18" s="43">
        <f t="shared" si="2"/>
        <v>0</v>
      </c>
      <c r="P18" s="93">
        <f t="shared" si="3"/>
        <v>286.77777777777777</v>
      </c>
      <c r="Q18" s="31">
        <f>DATEVALUE("18/"&amp;(MONTH($P$1)-1)&amp;"/16")</f>
        <v>42418</v>
      </c>
      <c r="R18" s="94">
        <v>0.04</v>
      </c>
      <c r="S18" s="96"/>
      <c r="T18" s="81"/>
    </row>
    <row r="19" spans="1:20" s="81" customFormat="1" ht="17.25" customHeight="1">
      <c r="A19" s="90">
        <f t="shared" si="4"/>
        <v>3</v>
      </c>
      <c r="B19" s="41" t="s">
        <v>36</v>
      </c>
      <c r="C19" s="42">
        <v>42328</v>
      </c>
      <c r="D19" s="42">
        <v>42602</v>
      </c>
      <c r="E19" s="43"/>
      <c r="F19" s="43">
        <v>61000</v>
      </c>
      <c r="G19" s="44"/>
      <c r="H19" s="42"/>
      <c r="I19" s="43"/>
      <c r="J19" s="43"/>
      <c r="K19" s="91"/>
      <c r="L19" s="92">
        <f t="shared" si="1"/>
        <v>61000</v>
      </c>
      <c r="M19" s="43"/>
      <c r="N19" s="43"/>
      <c r="O19" s="43">
        <f t="shared" si="2"/>
        <v>0</v>
      </c>
      <c r="P19" s="93">
        <f t="shared" si="3"/>
        <v>196.55555555555554</v>
      </c>
      <c r="Q19" s="31">
        <f>DATEVALUE("18/"&amp;(MONTH($P$1)-1)&amp;"/16")</f>
        <v>42418</v>
      </c>
      <c r="R19" s="94">
        <v>0.04</v>
      </c>
      <c r="S19" s="96"/>
    </row>
    <row r="20" spans="1:20" s="81" customFormat="1" ht="17.25" customHeight="1">
      <c r="A20" s="90">
        <f t="shared" si="4"/>
        <v>4</v>
      </c>
      <c r="B20" s="41" t="s">
        <v>37</v>
      </c>
      <c r="C20" s="42">
        <v>42339</v>
      </c>
      <c r="D20" s="42">
        <v>42614</v>
      </c>
      <c r="E20" s="43"/>
      <c r="F20" s="43">
        <v>89000</v>
      </c>
      <c r="G20" s="44"/>
      <c r="H20" s="42"/>
      <c r="I20" s="43"/>
      <c r="J20" s="43"/>
      <c r="K20" s="91"/>
      <c r="L20" s="92">
        <f t="shared" si="1"/>
        <v>89000</v>
      </c>
      <c r="M20" s="43"/>
      <c r="N20" s="43"/>
      <c r="O20" s="43">
        <f t="shared" si="2"/>
        <v>0</v>
      </c>
      <c r="P20" s="93">
        <f t="shared" si="3"/>
        <v>286.77777777777777</v>
      </c>
      <c r="Q20" s="31">
        <f>DATEVALUE("18/"&amp;(MONTH($P$1)-1)&amp;"/16")</f>
        <v>42418</v>
      </c>
      <c r="R20" s="94">
        <v>0.04</v>
      </c>
      <c r="S20" s="96"/>
    </row>
    <row r="21" spans="1:20" s="74" customFormat="1" ht="17.25" customHeight="1">
      <c r="A21" s="90">
        <f t="shared" si="4"/>
        <v>5</v>
      </c>
      <c r="B21" s="97" t="s">
        <v>38</v>
      </c>
      <c r="C21" s="42">
        <v>42360</v>
      </c>
      <c r="D21" s="42">
        <v>42635</v>
      </c>
      <c r="E21" s="93"/>
      <c r="F21" s="93">
        <v>88000</v>
      </c>
      <c r="G21" s="98">
        <v>2015900000</v>
      </c>
      <c r="H21" s="42"/>
      <c r="I21" s="93"/>
      <c r="J21" s="93"/>
      <c r="K21" s="91"/>
      <c r="L21" s="92">
        <f t="shared" si="1"/>
        <v>88000</v>
      </c>
      <c r="M21" s="93"/>
      <c r="N21" s="93"/>
      <c r="O21" s="43">
        <f t="shared" si="2"/>
        <v>0</v>
      </c>
      <c r="P21" s="93">
        <f t="shared" si="3"/>
        <v>283.55555555555554</v>
      </c>
      <c r="Q21" s="31">
        <f>DATEVALUE("18/"&amp;(MONTH($P$1)-1)&amp;"/16")</f>
        <v>42418</v>
      </c>
      <c r="R21" s="94">
        <v>0.04</v>
      </c>
      <c r="S21" s="95" t="s">
        <v>39</v>
      </c>
    </row>
    <row r="22" spans="1:20" s="39" customFormat="1" ht="17.25" customHeight="1">
      <c r="A22" s="90">
        <f t="shared" si="4"/>
        <v>6</v>
      </c>
      <c r="B22" s="97" t="s">
        <v>40</v>
      </c>
      <c r="C22" s="42">
        <v>42394</v>
      </c>
      <c r="D22" s="42">
        <v>42668</v>
      </c>
      <c r="E22" s="93"/>
      <c r="F22" s="93">
        <v>97000</v>
      </c>
      <c r="G22" s="98">
        <v>1965255000</v>
      </c>
      <c r="H22" s="42"/>
      <c r="I22" s="93"/>
      <c r="J22" s="93"/>
      <c r="K22" s="92"/>
      <c r="L22" s="92">
        <f t="shared" si="1"/>
        <v>97000</v>
      </c>
      <c r="M22" s="93"/>
      <c r="N22" s="93"/>
      <c r="O22" s="43">
        <f t="shared" si="2"/>
        <v>0</v>
      </c>
      <c r="P22" s="93">
        <f t="shared" si="3"/>
        <v>571.22222222222217</v>
      </c>
      <c r="Q22" s="31">
        <v>42394</v>
      </c>
      <c r="R22" s="94">
        <v>0.04</v>
      </c>
      <c r="S22" s="96" t="s">
        <v>41</v>
      </c>
    </row>
    <row r="23" spans="1:20" s="39" customFormat="1" ht="17.25" customHeight="1">
      <c r="A23" s="90">
        <f t="shared" si="4"/>
        <v>7</v>
      </c>
      <c r="B23" s="41" t="s">
        <v>42</v>
      </c>
      <c r="C23" s="42">
        <v>42436</v>
      </c>
      <c r="D23" s="42">
        <v>42711</v>
      </c>
      <c r="E23" s="43"/>
      <c r="F23" s="43">
        <v>82000</v>
      </c>
      <c r="G23" s="44">
        <v>1894165000</v>
      </c>
      <c r="H23" s="42"/>
      <c r="I23" s="43"/>
      <c r="J23" s="43"/>
      <c r="K23" s="92"/>
      <c r="L23" s="92">
        <f t="shared" si="1"/>
        <v>82000</v>
      </c>
      <c r="M23" s="43"/>
      <c r="N23" s="43"/>
      <c r="O23" s="43">
        <f t="shared" si="2"/>
        <v>0</v>
      </c>
      <c r="P23" s="93">
        <f t="shared" si="3"/>
        <v>264.22222222222223</v>
      </c>
      <c r="Q23" s="31">
        <f>DATEVALUE("18/"&amp;(MONTH($P$1)-1)&amp;"/16")</f>
        <v>42418</v>
      </c>
      <c r="R23" s="94">
        <v>0.04</v>
      </c>
      <c r="S23" s="96" t="s">
        <v>43</v>
      </c>
    </row>
    <row r="24" spans="1:20" s="39" customFormat="1" ht="17.25" customHeight="1">
      <c r="A24" s="90">
        <f t="shared" si="4"/>
        <v>8</v>
      </c>
      <c r="B24" s="97" t="s">
        <v>44</v>
      </c>
      <c r="C24" s="99">
        <v>42437</v>
      </c>
      <c r="D24" s="42">
        <v>42712</v>
      </c>
      <c r="E24" s="100"/>
      <c r="F24" s="100">
        <v>90000</v>
      </c>
      <c r="G24" s="101">
        <v>1997238540</v>
      </c>
      <c r="H24" s="99"/>
      <c r="I24" s="100"/>
      <c r="J24" s="100"/>
      <c r="K24" s="92"/>
      <c r="L24" s="92">
        <f t="shared" si="1"/>
        <v>90000</v>
      </c>
      <c r="M24" s="100"/>
      <c r="N24" s="100"/>
      <c r="O24" s="43">
        <f t="shared" si="2"/>
        <v>0</v>
      </c>
      <c r="P24" s="93">
        <f t="shared" si="3"/>
        <v>290</v>
      </c>
      <c r="Q24" s="99">
        <f>DATEVALUE("18/"&amp;(MONTH($P$1)-1)&amp;"/16")</f>
        <v>42418</v>
      </c>
      <c r="R24" s="94">
        <v>0.04</v>
      </c>
      <c r="S24" s="95" t="s">
        <v>45</v>
      </c>
    </row>
    <row r="25" spans="1:20" s="39" customFormat="1" ht="17.25" customHeight="1">
      <c r="A25" s="102"/>
      <c r="B25" s="50"/>
      <c r="C25" s="51"/>
      <c r="D25" s="51"/>
      <c r="E25" s="52"/>
      <c r="F25" s="52"/>
      <c r="G25" s="53"/>
      <c r="H25" s="51"/>
      <c r="I25" s="52"/>
      <c r="J25" s="52"/>
      <c r="K25" s="52"/>
      <c r="L25" s="103"/>
      <c r="M25" s="52"/>
      <c r="N25" s="52"/>
      <c r="O25" s="52"/>
      <c r="P25" s="103"/>
      <c r="Q25" s="51"/>
      <c r="R25" s="104"/>
      <c r="S25" s="105"/>
    </row>
    <row r="26" spans="1:20" s="110" customFormat="1" ht="17.25" customHeight="1">
      <c r="A26" s="106" t="s">
        <v>25</v>
      </c>
      <c r="B26" s="106"/>
      <c r="C26" s="107"/>
      <c r="D26" s="107"/>
      <c r="E26" s="62">
        <f>SUM(E10:E25)</f>
        <v>0</v>
      </c>
      <c r="F26" s="62">
        <f>SUM(F17:F25)</f>
        <v>685500</v>
      </c>
      <c r="G26" s="61">
        <f>SUM(G10:G23)</f>
        <v>21760793000</v>
      </c>
      <c r="H26" s="60"/>
      <c r="I26" s="62">
        <f>SUM(I17:I25)</f>
        <v>0</v>
      </c>
      <c r="J26" s="62">
        <f>SUM(J17:J25)</f>
        <v>0</v>
      </c>
      <c r="K26" s="62">
        <f>SUM(K17:K25)</f>
        <v>0</v>
      </c>
      <c r="L26" s="62">
        <f>SUM(L17:L25)</f>
        <v>685500</v>
      </c>
      <c r="M26" s="62">
        <f>SUM(M10:M21)</f>
        <v>0</v>
      </c>
      <c r="N26" s="62"/>
      <c r="O26" s="62">
        <f>SUM(O17:O25)</f>
        <v>0</v>
      </c>
      <c r="P26" s="62">
        <f>SUM(P17:P25)</f>
        <v>2467.5</v>
      </c>
      <c r="Q26" s="108"/>
      <c r="R26" s="109"/>
      <c r="S26" s="64"/>
    </row>
    <row r="27" spans="1:20" s="11" customFormat="1" ht="17.25" customHeight="1">
      <c r="A27" s="141"/>
      <c r="B27" s="142" t="s">
        <v>63</v>
      </c>
      <c r="C27" s="143"/>
      <c r="D27" s="144"/>
      <c r="E27" s="145"/>
      <c r="F27" s="146"/>
      <c r="G27" s="145"/>
      <c r="H27" s="147"/>
      <c r="I27" s="148"/>
      <c r="J27" s="148"/>
      <c r="K27" s="145"/>
      <c r="L27" s="149"/>
      <c r="M27" s="149"/>
      <c r="N27" s="149"/>
      <c r="O27" s="149"/>
      <c r="P27" s="149"/>
      <c r="Q27" s="149"/>
      <c r="R27" s="150"/>
      <c r="S27" s="141"/>
    </row>
    <row r="28" spans="1:20" s="117" customFormat="1" ht="17.25" customHeight="1">
      <c r="A28" s="90">
        <f>ROW()-26</f>
        <v>2</v>
      </c>
      <c r="B28" s="136" t="s">
        <v>46</v>
      </c>
      <c r="C28" s="137">
        <v>41870</v>
      </c>
      <c r="D28" s="137">
        <v>46253</v>
      </c>
      <c r="E28" s="138">
        <v>1000000000</v>
      </c>
      <c r="F28" s="35"/>
      <c r="G28" s="138">
        <v>1151700000</v>
      </c>
      <c r="H28" s="137">
        <v>42632</v>
      </c>
      <c r="I28" s="138">
        <v>8340000</v>
      </c>
      <c r="J28" s="35"/>
      <c r="K28" s="138">
        <f t="shared" ref="K28:K42" si="5">E28-I28</f>
        <v>991660000</v>
      </c>
      <c r="L28" s="35"/>
      <c r="M28" s="138">
        <f t="shared" ref="M28:M42" si="6">IF((LEFT(B28,4)="1402"),E28*R28*DATEDIF(Q28,$M$1,"d")/360,0)</f>
        <v>7652777.777777778</v>
      </c>
      <c r="N28" s="91"/>
      <c r="O28" s="35">
        <f t="shared" ref="O28:O41" si="7">IF((LEFT(B28,4)="1402"),F28*R28*DATEDIF(Q28,O$1,"d")/360,0)</f>
        <v>0</v>
      </c>
      <c r="P28" s="91">
        <f t="shared" ref="P28:P42" si="8">IF((LEFT(B28,4)="1015"),F28*R28*DATEDIF(Q28,Q$1,"d")/360,0)</f>
        <v>0</v>
      </c>
      <c r="Q28" s="115">
        <f>DATEVALUE("19/"&amp;(MONTH($P$1)-1)&amp;"/16")</f>
        <v>42419</v>
      </c>
      <c r="R28" s="139">
        <v>9.5000000000000001E-2</v>
      </c>
      <c r="S28" s="140" t="s">
        <v>47</v>
      </c>
    </row>
    <row r="29" spans="1:20" s="117" customFormat="1" ht="17.25" customHeight="1">
      <c r="A29" s="90">
        <f t="shared" ref="A29:A42" si="9">ROW()-26</f>
        <v>3</v>
      </c>
      <c r="B29" s="111" t="s">
        <v>48</v>
      </c>
      <c r="C29" s="112">
        <v>41905</v>
      </c>
      <c r="D29" s="112">
        <v>46253</v>
      </c>
      <c r="E29" s="113">
        <v>2000000000</v>
      </c>
      <c r="F29" s="46"/>
      <c r="G29" s="113">
        <v>1894165000</v>
      </c>
      <c r="H29" s="112">
        <v>42632</v>
      </c>
      <c r="I29" s="113">
        <v>16670000</v>
      </c>
      <c r="J29" s="46"/>
      <c r="K29" s="113">
        <f t="shared" si="5"/>
        <v>1983330000</v>
      </c>
      <c r="L29" s="46"/>
      <c r="M29" s="113">
        <f t="shared" si="6"/>
        <v>15305555.555555556</v>
      </c>
      <c r="N29" s="46"/>
      <c r="O29" s="46">
        <f t="shared" si="7"/>
        <v>0</v>
      </c>
      <c r="P29" s="114">
        <f t="shared" si="8"/>
        <v>0</v>
      </c>
      <c r="Q29" s="115">
        <f t="shared" ref="Q29:Q41" si="10">DATEVALUE("19/"&amp;(MONTH($P$1)-1)&amp;"/16")</f>
        <v>42419</v>
      </c>
      <c r="R29" s="116">
        <v>9.5000000000000001E-2</v>
      </c>
      <c r="S29" s="118" t="s">
        <v>47</v>
      </c>
    </row>
    <row r="30" spans="1:20" s="117" customFormat="1" ht="17.25" customHeight="1">
      <c r="A30" s="90">
        <f t="shared" si="9"/>
        <v>4</v>
      </c>
      <c r="B30" s="111" t="s">
        <v>49</v>
      </c>
      <c r="C30" s="119">
        <v>41934</v>
      </c>
      <c r="D30" s="112">
        <v>46253</v>
      </c>
      <c r="E30" s="120">
        <v>1600000000</v>
      </c>
      <c r="F30" s="121"/>
      <c r="G30" s="120"/>
      <c r="H30" s="112">
        <v>42632</v>
      </c>
      <c r="I30" s="120">
        <v>13340000</v>
      </c>
      <c r="J30" s="121"/>
      <c r="K30" s="113">
        <f t="shared" si="5"/>
        <v>1586660000</v>
      </c>
      <c r="L30" s="121"/>
      <c r="M30" s="113">
        <f t="shared" si="6"/>
        <v>12244444.444444444</v>
      </c>
      <c r="N30" s="121"/>
      <c r="O30" s="46">
        <f t="shared" si="7"/>
        <v>0</v>
      </c>
      <c r="P30" s="114">
        <f t="shared" si="8"/>
        <v>0</v>
      </c>
      <c r="Q30" s="115">
        <f t="shared" si="10"/>
        <v>42419</v>
      </c>
      <c r="R30" s="116">
        <v>9.5000000000000001E-2</v>
      </c>
      <c r="S30" s="118" t="s">
        <v>47</v>
      </c>
    </row>
    <row r="31" spans="1:20" s="117" customFormat="1" ht="17.25" customHeight="1">
      <c r="A31" s="90">
        <f t="shared" si="9"/>
        <v>5</v>
      </c>
      <c r="B31" s="111" t="s">
        <v>50</v>
      </c>
      <c r="C31" s="119">
        <v>41963</v>
      </c>
      <c r="D31" s="112">
        <v>46253</v>
      </c>
      <c r="E31" s="120">
        <v>1500000000</v>
      </c>
      <c r="F31" s="121"/>
      <c r="G31" s="120"/>
      <c r="H31" s="112">
        <v>42632</v>
      </c>
      <c r="I31" s="120">
        <v>12500000</v>
      </c>
      <c r="J31" s="121"/>
      <c r="K31" s="113">
        <f t="shared" si="5"/>
        <v>1487500000</v>
      </c>
      <c r="L31" s="121"/>
      <c r="M31" s="113">
        <f t="shared" si="6"/>
        <v>11479166.666666666</v>
      </c>
      <c r="N31" s="121"/>
      <c r="O31" s="46">
        <f t="shared" si="7"/>
        <v>0</v>
      </c>
      <c r="P31" s="114">
        <f t="shared" si="8"/>
        <v>0</v>
      </c>
      <c r="Q31" s="115">
        <f t="shared" si="10"/>
        <v>42419</v>
      </c>
      <c r="R31" s="116">
        <v>9.5000000000000001E-2</v>
      </c>
      <c r="S31" s="118" t="s">
        <v>47</v>
      </c>
    </row>
    <row r="32" spans="1:20" s="117" customFormat="1" ht="17.25" customHeight="1">
      <c r="A32" s="90">
        <f t="shared" si="9"/>
        <v>6</v>
      </c>
      <c r="B32" s="111" t="s">
        <v>51</v>
      </c>
      <c r="C32" s="119">
        <v>41984</v>
      </c>
      <c r="D32" s="112">
        <v>46253</v>
      </c>
      <c r="E32" s="120">
        <v>1000000000</v>
      </c>
      <c r="F32" s="121"/>
      <c r="G32" s="120"/>
      <c r="H32" s="112">
        <v>42632</v>
      </c>
      <c r="I32" s="120">
        <v>8330000</v>
      </c>
      <c r="J32" s="121"/>
      <c r="K32" s="120">
        <f t="shared" si="5"/>
        <v>991670000</v>
      </c>
      <c r="L32" s="121"/>
      <c r="M32" s="113">
        <f t="shared" si="6"/>
        <v>7652777.777777778</v>
      </c>
      <c r="N32" s="121"/>
      <c r="O32" s="46">
        <f t="shared" si="7"/>
        <v>0</v>
      </c>
      <c r="P32" s="114">
        <f t="shared" si="8"/>
        <v>0</v>
      </c>
      <c r="Q32" s="115">
        <f t="shared" si="10"/>
        <v>42419</v>
      </c>
      <c r="R32" s="116">
        <v>9.5000000000000001E-2</v>
      </c>
      <c r="S32" s="118" t="s">
        <v>47</v>
      </c>
    </row>
    <row r="33" spans="1:19" s="117" customFormat="1" ht="17.25" customHeight="1">
      <c r="A33" s="90">
        <f t="shared" si="9"/>
        <v>7</v>
      </c>
      <c r="B33" s="111" t="s">
        <v>52</v>
      </c>
      <c r="C33" s="119">
        <v>42033</v>
      </c>
      <c r="D33" s="112">
        <v>46253</v>
      </c>
      <c r="E33" s="120">
        <v>1500000000</v>
      </c>
      <c r="F33" s="121"/>
      <c r="G33" s="120"/>
      <c r="H33" s="119">
        <v>42632</v>
      </c>
      <c r="I33" s="120">
        <v>12500000</v>
      </c>
      <c r="J33" s="121"/>
      <c r="K33" s="120">
        <f t="shared" si="5"/>
        <v>1487500000</v>
      </c>
      <c r="L33" s="121"/>
      <c r="M33" s="113">
        <f t="shared" si="6"/>
        <v>11479166.666666666</v>
      </c>
      <c r="N33" s="121"/>
      <c r="O33" s="46">
        <f t="shared" si="7"/>
        <v>0</v>
      </c>
      <c r="P33" s="114">
        <f t="shared" si="8"/>
        <v>0</v>
      </c>
      <c r="Q33" s="115">
        <f t="shared" si="10"/>
        <v>42419</v>
      </c>
      <c r="R33" s="116">
        <v>9.5000000000000001E-2</v>
      </c>
      <c r="S33" s="118" t="s">
        <v>47</v>
      </c>
    </row>
    <row r="34" spans="1:19" s="117" customFormat="1" ht="17.25" customHeight="1">
      <c r="A34" s="90">
        <f t="shared" si="9"/>
        <v>8</v>
      </c>
      <c r="B34" s="111" t="s">
        <v>53</v>
      </c>
      <c r="C34" s="119">
        <v>42088</v>
      </c>
      <c r="D34" s="112">
        <v>46253</v>
      </c>
      <c r="E34" s="120">
        <v>2000000000</v>
      </c>
      <c r="F34" s="121"/>
      <c r="G34" s="120"/>
      <c r="H34" s="112">
        <v>42632</v>
      </c>
      <c r="I34" s="120">
        <v>16670000</v>
      </c>
      <c r="J34" s="121"/>
      <c r="K34" s="120">
        <f t="shared" si="5"/>
        <v>1983330000</v>
      </c>
      <c r="L34" s="121"/>
      <c r="M34" s="113">
        <f t="shared" si="6"/>
        <v>15305555.555555556</v>
      </c>
      <c r="N34" s="121"/>
      <c r="O34" s="46">
        <f t="shared" si="7"/>
        <v>0</v>
      </c>
      <c r="P34" s="114">
        <f t="shared" si="8"/>
        <v>0</v>
      </c>
      <c r="Q34" s="115">
        <f t="shared" si="10"/>
        <v>42419</v>
      </c>
      <c r="R34" s="116">
        <v>9.5000000000000001E-2</v>
      </c>
      <c r="S34" s="118" t="s">
        <v>47</v>
      </c>
    </row>
    <row r="35" spans="1:19" s="117" customFormat="1" ht="17.25" customHeight="1">
      <c r="A35" s="90">
        <f t="shared" si="9"/>
        <v>9</v>
      </c>
      <c r="B35" s="111" t="s">
        <v>54</v>
      </c>
      <c r="C35" s="119">
        <v>42114</v>
      </c>
      <c r="D35" s="112">
        <v>46253</v>
      </c>
      <c r="E35" s="120">
        <v>1400000000</v>
      </c>
      <c r="F35" s="121"/>
      <c r="G35" s="120"/>
      <c r="H35" s="119">
        <v>42632</v>
      </c>
      <c r="I35" s="120">
        <v>11670000</v>
      </c>
      <c r="J35" s="121"/>
      <c r="K35" s="120">
        <f t="shared" si="5"/>
        <v>1388330000</v>
      </c>
      <c r="L35" s="121"/>
      <c r="M35" s="113">
        <f t="shared" si="6"/>
        <v>10713888.888888888</v>
      </c>
      <c r="N35" s="121"/>
      <c r="O35" s="46">
        <f t="shared" si="7"/>
        <v>0</v>
      </c>
      <c r="P35" s="114">
        <f t="shared" si="8"/>
        <v>0</v>
      </c>
      <c r="Q35" s="115">
        <f t="shared" si="10"/>
        <v>42419</v>
      </c>
      <c r="R35" s="116">
        <v>9.5000000000000001E-2</v>
      </c>
      <c r="S35" s="118" t="s">
        <v>47</v>
      </c>
    </row>
    <row r="36" spans="1:19" s="117" customFormat="1" ht="17.25" customHeight="1">
      <c r="A36" s="90">
        <f t="shared" si="9"/>
        <v>10</v>
      </c>
      <c r="B36" s="111" t="s">
        <v>55</v>
      </c>
      <c r="C36" s="119">
        <v>42138</v>
      </c>
      <c r="D36" s="112">
        <v>46253</v>
      </c>
      <c r="E36" s="120">
        <v>1500000000</v>
      </c>
      <c r="F36" s="121"/>
      <c r="G36" s="120"/>
      <c r="H36" s="119">
        <v>42632</v>
      </c>
      <c r="I36" s="120">
        <v>12500000</v>
      </c>
      <c r="J36" s="121"/>
      <c r="K36" s="120">
        <f t="shared" si="5"/>
        <v>1487500000</v>
      </c>
      <c r="L36" s="121"/>
      <c r="M36" s="113">
        <f t="shared" si="6"/>
        <v>11479166.666666666</v>
      </c>
      <c r="N36" s="121"/>
      <c r="O36" s="46">
        <f t="shared" si="7"/>
        <v>0</v>
      </c>
      <c r="P36" s="114">
        <f t="shared" si="8"/>
        <v>0</v>
      </c>
      <c r="Q36" s="115">
        <f t="shared" si="10"/>
        <v>42419</v>
      </c>
      <c r="R36" s="116">
        <v>9.5000000000000001E-2</v>
      </c>
      <c r="S36" s="118" t="s">
        <v>47</v>
      </c>
    </row>
    <row r="37" spans="1:19" s="117" customFormat="1" ht="17.25" customHeight="1">
      <c r="A37" s="90">
        <f t="shared" si="9"/>
        <v>11</v>
      </c>
      <c r="B37" s="111" t="s">
        <v>56</v>
      </c>
      <c r="C37" s="119">
        <v>42164</v>
      </c>
      <c r="D37" s="112">
        <v>46253</v>
      </c>
      <c r="E37" s="120">
        <v>1500000000</v>
      </c>
      <c r="F37" s="121"/>
      <c r="G37" s="120"/>
      <c r="H37" s="119">
        <v>42632</v>
      </c>
      <c r="I37" s="120">
        <v>12500000</v>
      </c>
      <c r="J37" s="121"/>
      <c r="K37" s="120">
        <f t="shared" si="5"/>
        <v>1487500000</v>
      </c>
      <c r="L37" s="121"/>
      <c r="M37" s="113">
        <f t="shared" si="6"/>
        <v>11479166.666666666</v>
      </c>
      <c r="N37" s="121"/>
      <c r="O37" s="46">
        <f t="shared" si="7"/>
        <v>0</v>
      </c>
      <c r="P37" s="114">
        <f t="shared" si="8"/>
        <v>0</v>
      </c>
      <c r="Q37" s="115">
        <f t="shared" si="10"/>
        <v>42419</v>
      </c>
      <c r="R37" s="116">
        <v>9.5000000000000001E-2</v>
      </c>
      <c r="S37" s="118" t="s">
        <v>47</v>
      </c>
    </row>
    <row r="38" spans="1:19" s="117" customFormat="1" ht="17.25" customHeight="1">
      <c r="A38" s="90">
        <f t="shared" si="9"/>
        <v>12</v>
      </c>
      <c r="B38" s="111" t="s">
        <v>57</v>
      </c>
      <c r="C38" s="119">
        <v>42187</v>
      </c>
      <c r="D38" s="112">
        <v>46253</v>
      </c>
      <c r="E38" s="120">
        <v>1500000000</v>
      </c>
      <c r="F38" s="121"/>
      <c r="G38" s="120"/>
      <c r="H38" s="119">
        <v>42632</v>
      </c>
      <c r="I38" s="120">
        <v>12500000</v>
      </c>
      <c r="J38" s="121"/>
      <c r="K38" s="120">
        <f t="shared" si="5"/>
        <v>1487500000</v>
      </c>
      <c r="L38" s="121"/>
      <c r="M38" s="113">
        <f t="shared" si="6"/>
        <v>11479166.666666666</v>
      </c>
      <c r="N38" s="121"/>
      <c r="O38" s="46">
        <f t="shared" si="7"/>
        <v>0</v>
      </c>
      <c r="P38" s="114">
        <f t="shared" si="8"/>
        <v>0</v>
      </c>
      <c r="Q38" s="115">
        <f t="shared" si="10"/>
        <v>42419</v>
      </c>
      <c r="R38" s="116">
        <v>9.5000000000000001E-2</v>
      </c>
      <c r="S38" s="118" t="s">
        <v>47</v>
      </c>
    </row>
    <row r="39" spans="1:19" s="117" customFormat="1" ht="17.25" customHeight="1">
      <c r="A39" s="90">
        <f t="shared" si="9"/>
        <v>13</v>
      </c>
      <c r="B39" s="111" t="s">
        <v>58</v>
      </c>
      <c r="C39" s="119">
        <v>42195</v>
      </c>
      <c r="D39" s="112">
        <v>46253</v>
      </c>
      <c r="E39" s="120">
        <v>1500000000</v>
      </c>
      <c r="F39" s="121"/>
      <c r="G39" s="120"/>
      <c r="H39" s="119">
        <v>42632</v>
      </c>
      <c r="I39" s="120">
        <v>12500000</v>
      </c>
      <c r="J39" s="121"/>
      <c r="K39" s="120">
        <f t="shared" si="5"/>
        <v>1487500000</v>
      </c>
      <c r="L39" s="121"/>
      <c r="M39" s="113">
        <f t="shared" si="6"/>
        <v>11479166.666666666</v>
      </c>
      <c r="N39" s="121"/>
      <c r="O39" s="46">
        <f t="shared" si="7"/>
        <v>0</v>
      </c>
      <c r="P39" s="114">
        <f t="shared" si="8"/>
        <v>0</v>
      </c>
      <c r="Q39" s="115">
        <f t="shared" si="10"/>
        <v>42419</v>
      </c>
      <c r="R39" s="116">
        <v>9.5000000000000001E-2</v>
      </c>
      <c r="S39" s="118" t="s">
        <v>47</v>
      </c>
    </row>
    <row r="40" spans="1:19" s="117" customFormat="1" ht="17.25" customHeight="1">
      <c r="A40" s="90">
        <f t="shared" si="9"/>
        <v>14</v>
      </c>
      <c r="B40" s="111" t="s">
        <v>59</v>
      </c>
      <c r="C40" s="119">
        <v>42215</v>
      </c>
      <c r="D40" s="112">
        <v>46253</v>
      </c>
      <c r="E40" s="120">
        <v>1000000000</v>
      </c>
      <c r="F40" s="121"/>
      <c r="G40" s="120"/>
      <c r="H40" s="119">
        <v>42632</v>
      </c>
      <c r="I40" s="120">
        <v>8330000</v>
      </c>
      <c r="J40" s="121"/>
      <c r="K40" s="120">
        <f t="shared" si="5"/>
        <v>991670000</v>
      </c>
      <c r="L40" s="121"/>
      <c r="M40" s="113">
        <f t="shared" si="6"/>
        <v>7652777.777777778</v>
      </c>
      <c r="N40" s="121"/>
      <c r="O40" s="46">
        <f t="shared" si="7"/>
        <v>0</v>
      </c>
      <c r="P40" s="114">
        <f t="shared" si="8"/>
        <v>0</v>
      </c>
      <c r="Q40" s="115">
        <f t="shared" si="10"/>
        <v>42419</v>
      </c>
      <c r="R40" s="116">
        <v>9.5000000000000001E-2</v>
      </c>
      <c r="S40" s="118" t="s">
        <v>47</v>
      </c>
    </row>
    <row r="41" spans="1:19" s="117" customFormat="1" ht="17.25" customHeight="1">
      <c r="A41" s="90">
        <f t="shared" si="9"/>
        <v>15</v>
      </c>
      <c r="B41" s="111" t="s">
        <v>60</v>
      </c>
      <c r="C41" s="119">
        <v>42229</v>
      </c>
      <c r="D41" s="112">
        <v>46253</v>
      </c>
      <c r="E41" s="120">
        <v>1000000000</v>
      </c>
      <c r="F41" s="121"/>
      <c r="G41" s="120"/>
      <c r="H41" s="119">
        <v>42632</v>
      </c>
      <c r="I41" s="120">
        <v>8330000</v>
      </c>
      <c r="J41" s="121"/>
      <c r="K41" s="120">
        <f t="shared" si="5"/>
        <v>991670000</v>
      </c>
      <c r="L41" s="121"/>
      <c r="M41" s="113">
        <f t="shared" si="6"/>
        <v>7652777.777777778</v>
      </c>
      <c r="N41" s="121"/>
      <c r="O41" s="46">
        <f t="shared" si="7"/>
        <v>0</v>
      </c>
      <c r="P41" s="114">
        <f t="shared" si="8"/>
        <v>0</v>
      </c>
      <c r="Q41" s="115">
        <f t="shared" si="10"/>
        <v>42419</v>
      </c>
      <c r="R41" s="116">
        <v>9.5000000000000001E-2</v>
      </c>
      <c r="S41" s="118" t="s">
        <v>47</v>
      </c>
    </row>
    <row r="42" spans="1:19" s="117" customFormat="1" ht="17.25" customHeight="1">
      <c r="A42" s="90">
        <f t="shared" si="9"/>
        <v>16</v>
      </c>
      <c r="B42" s="111" t="s">
        <v>61</v>
      </c>
      <c r="C42" s="119">
        <v>42362</v>
      </c>
      <c r="D42" s="119">
        <v>42545</v>
      </c>
      <c r="E42" s="120"/>
      <c r="F42" s="121">
        <v>88000</v>
      </c>
      <c r="G42" s="120"/>
      <c r="H42" s="119"/>
      <c r="I42" s="120"/>
      <c r="J42" s="121"/>
      <c r="K42" s="120">
        <f t="shared" si="5"/>
        <v>0</v>
      </c>
      <c r="L42" s="121">
        <f>F42</f>
        <v>88000</v>
      </c>
      <c r="M42" s="113">
        <f t="shared" si="6"/>
        <v>0</v>
      </c>
      <c r="N42" s="121"/>
      <c r="O42" s="46">
        <f>IF((LEFT(B42,4)="1402"),F42*R42*DATEDIF(Q42,O$1,"d")/360,0)</f>
        <v>283.55555555555554</v>
      </c>
      <c r="P42" s="114">
        <f t="shared" si="8"/>
        <v>0</v>
      </c>
      <c r="Q42" s="115">
        <f>DATEVALUE("16/"&amp;(MONTH($P$1)-1)&amp;"/16")</f>
        <v>42416</v>
      </c>
      <c r="R42" s="116">
        <v>0.04</v>
      </c>
      <c r="S42" s="118"/>
    </row>
    <row r="43" spans="1:19" s="39" customFormat="1" ht="17.25" customHeight="1">
      <c r="A43" s="122"/>
      <c r="B43" s="41"/>
      <c r="C43" s="99"/>
      <c r="D43" s="99"/>
      <c r="E43" s="101"/>
      <c r="F43" s="100"/>
      <c r="G43" s="101"/>
      <c r="H43" s="99"/>
      <c r="I43" s="101"/>
      <c r="J43" s="100"/>
      <c r="K43" s="101"/>
      <c r="L43" s="100"/>
      <c r="M43" s="101"/>
      <c r="N43" s="100"/>
      <c r="O43" s="100"/>
      <c r="P43" s="123"/>
      <c r="Q43" s="31"/>
      <c r="R43" s="94"/>
      <c r="S43" s="96"/>
    </row>
    <row r="44" spans="1:19" s="110" customFormat="1" ht="17.25" customHeight="1">
      <c r="A44" s="106" t="s">
        <v>25</v>
      </c>
      <c r="B44" s="106"/>
      <c r="C44" s="107"/>
      <c r="D44" s="107"/>
      <c r="E44" s="61">
        <f>SUM(E28:E43)</f>
        <v>20000000000</v>
      </c>
      <c r="F44" s="62">
        <f>SUM(F28:F43)</f>
        <v>88000</v>
      </c>
      <c r="G44" s="61">
        <f>SUM(G28:G43)</f>
        <v>3045865000</v>
      </c>
      <c r="H44" s="62"/>
      <c r="I44" s="61">
        <f>SUM(I28:I43)</f>
        <v>166680000</v>
      </c>
      <c r="J44" s="62">
        <f>SUM(J28:J43)</f>
        <v>0</v>
      </c>
      <c r="K44" s="61">
        <f>SUM(K28:K43)</f>
        <v>19833320000</v>
      </c>
      <c r="L44" s="62">
        <f>SUM(L28:L43)</f>
        <v>88000</v>
      </c>
      <c r="M44" s="61">
        <f>SUM(M28:M43)</f>
        <v>153055555.55555558</v>
      </c>
      <c r="N44" s="62">
        <f>SUM(N28:N43)</f>
        <v>0</v>
      </c>
      <c r="O44" s="62">
        <f>SUM(O28:O43)</f>
        <v>283.55555555555554</v>
      </c>
      <c r="P44" s="62">
        <f>SUM(P28:P43)</f>
        <v>0</v>
      </c>
      <c r="Q44" s="108"/>
      <c r="R44" s="109"/>
      <c r="S44" s="64"/>
    </row>
    <row r="45" spans="1:19" ht="17.25" customHeight="1">
      <c r="F45" s="128"/>
    </row>
    <row r="46" spans="1:19" ht="17.25" customHeight="1">
      <c r="F46" s="125"/>
    </row>
    <row r="47" spans="1:19" ht="17.25" customHeight="1">
      <c r="F47" s="125"/>
    </row>
    <row r="48" spans="1:19" ht="17.25" customHeight="1">
      <c r="F48" s="125"/>
    </row>
    <row r="50" spans="1:19" ht="17.25" customHeight="1">
      <c r="F50" s="128"/>
    </row>
    <row r="58" spans="1:19" s="133" customFormat="1" ht="17.25" customHeight="1">
      <c r="A58" s="124"/>
      <c r="B58" s="125"/>
      <c r="C58" s="126"/>
      <c r="D58" s="126"/>
      <c r="E58" s="127"/>
      <c r="F58" s="131"/>
      <c r="G58" s="127"/>
      <c r="H58" s="129"/>
      <c r="I58" s="130"/>
      <c r="J58" s="130"/>
      <c r="K58" s="127"/>
      <c r="L58" s="131"/>
      <c r="M58" s="135"/>
      <c r="N58" s="135"/>
      <c r="O58" s="135"/>
      <c r="Q58" s="134"/>
      <c r="R58" s="134"/>
      <c r="S58" s="124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" right="0" top="0.12" bottom="0" header="0" footer="0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3" sqref="B13"/>
    </sheetView>
  </sheetViews>
  <sheetFormatPr defaultRowHeight="17.25"/>
  <cols>
    <col min="1" max="1" width="9" style="169"/>
    <col min="2" max="2" width="23.5" customWidth="1"/>
    <col min="3" max="3" width="18.125" style="169" customWidth="1"/>
    <col min="4" max="4" width="13.25" customWidth="1"/>
    <col min="5" max="5" width="15.5" customWidth="1"/>
    <col min="6" max="6" width="15.625" style="169" customWidth="1"/>
  </cols>
  <sheetData>
    <row r="1" spans="1:6">
      <c r="B1" s="151"/>
      <c r="C1" s="165"/>
      <c r="D1" s="152"/>
      <c r="E1" s="152"/>
      <c r="F1" s="170"/>
    </row>
    <row r="2" spans="1:6" s="159" customFormat="1">
      <c r="A2" s="153" t="s">
        <v>86</v>
      </c>
      <c r="B2" s="153" t="s">
        <v>64</v>
      </c>
      <c r="C2" s="153" t="s">
        <v>70</v>
      </c>
      <c r="D2" s="154" t="s">
        <v>65</v>
      </c>
      <c r="E2" s="172"/>
      <c r="F2" s="155"/>
    </row>
    <row r="3" spans="1:6" s="159" customFormat="1" ht="37.5" customHeight="1">
      <c r="A3" s="156"/>
      <c r="B3" s="156"/>
      <c r="C3" s="156"/>
      <c r="D3" s="157" t="s">
        <v>12</v>
      </c>
      <c r="E3" s="157" t="s">
        <v>72</v>
      </c>
      <c r="F3" s="160" t="s">
        <v>69</v>
      </c>
    </row>
    <row r="4" spans="1:6" ht="21.75" customHeight="1">
      <c r="A4" s="185">
        <v>1</v>
      </c>
      <c r="B4" s="161" t="s">
        <v>71</v>
      </c>
      <c r="C4" s="166" t="s">
        <v>73</v>
      </c>
      <c r="D4" s="173">
        <f>100000+88638.21</f>
        <v>188638.21000000002</v>
      </c>
      <c r="E4" s="176"/>
      <c r="F4" s="178">
        <v>0.02</v>
      </c>
    </row>
    <row r="5" spans="1:6" ht="21.75" customHeight="1">
      <c r="A5" s="186">
        <v>2</v>
      </c>
      <c r="B5" s="162" t="s">
        <v>74</v>
      </c>
      <c r="C5" s="167"/>
      <c r="D5" s="174">
        <v>60000</v>
      </c>
      <c r="E5" s="177"/>
      <c r="F5" s="181" t="s">
        <v>76</v>
      </c>
    </row>
    <row r="6" spans="1:6" ht="21.75" customHeight="1">
      <c r="A6" s="186">
        <v>3</v>
      </c>
      <c r="B6" s="162" t="s">
        <v>75</v>
      </c>
      <c r="C6" s="167"/>
      <c r="D6" s="174"/>
      <c r="E6" s="177">
        <v>1400000000</v>
      </c>
      <c r="F6" s="181" t="s">
        <v>77</v>
      </c>
    </row>
    <row r="7" spans="1:6" ht="21.75" customHeight="1">
      <c r="A7" s="186">
        <v>4</v>
      </c>
      <c r="B7" s="162" t="s">
        <v>67</v>
      </c>
      <c r="C7" s="167">
        <v>40364</v>
      </c>
      <c r="D7" s="174"/>
      <c r="E7" s="177">
        <v>150000000</v>
      </c>
      <c r="F7" s="179">
        <v>0.02</v>
      </c>
    </row>
    <row r="8" spans="1:6" ht="21.75" customHeight="1">
      <c r="A8" s="186">
        <v>5</v>
      </c>
      <c r="B8" s="162" t="s">
        <v>78</v>
      </c>
      <c r="C8" s="167">
        <v>42202</v>
      </c>
      <c r="D8" s="174"/>
      <c r="E8" s="177">
        <v>1000000000</v>
      </c>
      <c r="F8" s="184">
        <v>1.4999999999999999E-2</v>
      </c>
    </row>
    <row r="9" spans="1:6" ht="21.75" customHeight="1">
      <c r="A9" s="186">
        <v>6</v>
      </c>
      <c r="B9" s="162" t="s">
        <v>66</v>
      </c>
      <c r="C9" s="167" t="s">
        <v>79</v>
      </c>
      <c r="D9" s="174"/>
      <c r="E9" s="177">
        <v>700000000</v>
      </c>
      <c r="F9" s="184">
        <v>1.4999999999999999E-2</v>
      </c>
    </row>
    <row r="10" spans="1:6" ht="21.75" customHeight="1">
      <c r="A10" s="186">
        <v>7</v>
      </c>
      <c r="B10" s="162" t="s">
        <v>68</v>
      </c>
      <c r="C10" s="167" t="s">
        <v>80</v>
      </c>
      <c r="D10" s="174"/>
      <c r="E10" s="177">
        <v>2500000000</v>
      </c>
      <c r="F10" s="184">
        <v>1.4999999999999999E-2</v>
      </c>
    </row>
    <row r="11" spans="1:6" ht="21.75" customHeight="1">
      <c r="A11" s="186">
        <v>8</v>
      </c>
      <c r="B11" s="162" t="s">
        <v>81</v>
      </c>
      <c r="C11" s="167"/>
      <c r="D11" s="174"/>
      <c r="E11" s="177">
        <v>1300000000</v>
      </c>
      <c r="F11" s="184">
        <v>1.4999999999999999E-2</v>
      </c>
    </row>
    <row r="12" spans="1:6" ht="21.75" customHeight="1">
      <c r="A12" s="186">
        <v>9</v>
      </c>
      <c r="B12" s="162" t="s">
        <v>82</v>
      </c>
      <c r="C12" s="167" t="s">
        <v>83</v>
      </c>
      <c r="D12" s="174"/>
      <c r="E12" s="177">
        <v>700000000</v>
      </c>
      <c r="F12" s="184">
        <v>0.01</v>
      </c>
    </row>
    <row r="13" spans="1:6" ht="21.75" customHeight="1">
      <c r="A13" s="186">
        <v>10</v>
      </c>
      <c r="B13" s="162" t="s">
        <v>84</v>
      </c>
      <c r="C13" s="167" t="s">
        <v>85</v>
      </c>
      <c r="D13" s="174"/>
      <c r="E13" s="177">
        <v>300000000</v>
      </c>
      <c r="F13" s="184">
        <v>0.01</v>
      </c>
    </row>
    <row r="14" spans="1:6" ht="21.75" customHeight="1">
      <c r="A14" s="186">
        <v>11</v>
      </c>
      <c r="B14" s="162" t="s">
        <v>88</v>
      </c>
      <c r="C14" s="167">
        <v>42429</v>
      </c>
      <c r="D14" s="174"/>
      <c r="E14" s="177">
        <v>500000000</v>
      </c>
      <c r="F14" s="184">
        <v>1.4999999999999999E-2</v>
      </c>
    </row>
    <row r="15" spans="1:6" ht="21.75" customHeight="1">
      <c r="A15" s="186">
        <v>12</v>
      </c>
      <c r="B15" s="190" t="s">
        <v>89</v>
      </c>
      <c r="C15" s="191">
        <v>42388</v>
      </c>
      <c r="D15" s="192"/>
      <c r="E15" s="193">
        <v>500000000</v>
      </c>
      <c r="F15" s="184">
        <v>1.4999999999999999E-2</v>
      </c>
    </row>
    <row r="16" spans="1:6" ht="21.75" customHeight="1">
      <c r="A16" s="186">
        <v>13</v>
      </c>
      <c r="B16" s="190" t="s">
        <v>90</v>
      </c>
      <c r="C16" s="191">
        <v>42437</v>
      </c>
      <c r="D16" s="192"/>
      <c r="E16" s="193">
        <v>200000000</v>
      </c>
      <c r="F16" s="184">
        <v>1.4999999999999999E-2</v>
      </c>
    </row>
    <row r="17" spans="1:6" ht="21.75" customHeight="1">
      <c r="A17" s="186">
        <v>14</v>
      </c>
      <c r="B17" s="190" t="s">
        <v>91</v>
      </c>
      <c r="C17" s="191"/>
      <c r="D17" s="192"/>
      <c r="E17" s="193">
        <v>1900000000</v>
      </c>
      <c r="F17" s="194"/>
    </row>
    <row r="18" spans="1:6" ht="21.75" customHeight="1">
      <c r="A18" s="186"/>
      <c r="B18" s="163"/>
      <c r="C18" s="168"/>
      <c r="D18" s="175"/>
      <c r="E18" s="164"/>
      <c r="F18" s="180"/>
    </row>
    <row r="19" spans="1:6" s="171" customFormat="1" ht="21.75" customHeight="1">
      <c r="A19" s="187" t="s">
        <v>87</v>
      </c>
      <c r="B19" s="188"/>
      <c r="C19" s="189"/>
      <c r="D19" s="182">
        <f>SUM(D4:D18)</f>
        <v>248638.21000000002</v>
      </c>
      <c r="E19" s="183">
        <f>SUM(E4:E18)</f>
        <v>11150000000</v>
      </c>
      <c r="F19" s="158"/>
    </row>
  </sheetData>
  <mergeCells count="5">
    <mergeCell ref="B2:B3"/>
    <mergeCell ref="C2:C3"/>
    <mergeCell ref="D2:F2"/>
    <mergeCell ref="A2:A3"/>
    <mergeCell ref="A19:C19"/>
  </mergeCells>
  <pageMargins left="0.3" right="0.3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(3)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2016-03-16T03:53:44Z</cp:lastPrinted>
  <dcterms:created xsi:type="dcterms:W3CDTF">2016-03-16T03:11:24Z</dcterms:created>
  <dcterms:modified xsi:type="dcterms:W3CDTF">2016-03-16T04:11:18Z</dcterms:modified>
</cp:coreProperties>
</file>